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Bulletin\2024\02\Français\"/>
    </mc:Choice>
  </mc:AlternateContent>
  <bookViews>
    <workbookView xWindow="0" yWindow="0" windowWidth="24000" windowHeight="8385"/>
  </bookViews>
  <sheets>
    <sheet name="I2" sheetId="7" r:id="rId1"/>
  </sheets>
  <externalReferences>
    <externalReference r:id="rId2"/>
  </externalReferences>
  <definedNames>
    <definedName name="_xlnm.Print_Area" localSheetId="0">'I2'!$A$1:$E$268</definedName>
  </definedNames>
  <calcPr calcId="162913"/>
</workbook>
</file>

<file path=xl/calcChain.xml><?xml version="1.0" encoding="utf-8"?>
<calcChain xmlns="http://schemas.openxmlformats.org/spreadsheetml/2006/main">
  <c r="E163" i="7" l="1"/>
  <c r="E164" i="7"/>
  <c r="D164" i="7"/>
  <c r="D163" i="7"/>
  <c r="D162" i="7"/>
  <c r="E162" i="7"/>
  <c r="C161" i="7"/>
  <c r="C162" i="7"/>
  <c r="C163" i="7"/>
  <c r="B164" i="7"/>
  <c r="B163" i="7"/>
  <c r="B162" i="7"/>
  <c r="E192" i="7" l="1"/>
  <c r="D192" i="7"/>
  <c r="E190" i="7" l="1"/>
  <c r="E191" i="7"/>
  <c r="D191" i="7"/>
  <c r="D190" i="7"/>
  <c r="C190" i="7"/>
  <c r="C191" i="7"/>
  <c r="B191" i="7"/>
  <c r="B190" i="7"/>
  <c r="E189" i="7"/>
  <c r="D189" i="7"/>
  <c r="C189" i="7" l="1"/>
  <c r="B189" i="7"/>
  <c r="E113" i="7" l="1"/>
  <c r="D113" i="7"/>
  <c r="D186" i="7"/>
  <c r="E186" i="7"/>
  <c r="C113" i="7"/>
  <c r="C186" i="7"/>
  <c r="B186" i="7"/>
  <c r="B113" i="7"/>
  <c r="E185" i="7" l="1"/>
  <c r="D185" i="7"/>
  <c r="C185" i="7"/>
  <c r="B185" i="7"/>
  <c r="E184" i="7" l="1"/>
  <c r="D184" i="7"/>
  <c r="C184" i="7"/>
  <c r="B184" i="7"/>
  <c r="B183" i="7"/>
  <c r="E183" i="7" l="1"/>
  <c r="D183" i="7"/>
  <c r="C183" i="7"/>
  <c r="D139" i="7" l="1"/>
  <c r="E179" i="7"/>
  <c r="E180" i="7"/>
  <c r="D180" i="7"/>
  <c r="B180" i="7"/>
  <c r="C234" i="7" l="1"/>
  <c r="C180" i="7" l="1"/>
  <c r="C164" i="7"/>
  <c r="D179" i="7"/>
  <c r="C179" i="7"/>
  <c r="B179" i="7"/>
  <c r="E161" i="7" l="1"/>
  <c r="E112" i="7" s="1"/>
  <c r="D161" i="7"/>
  <c r="D112" i="7" s="1"/>
  <c r="C112" i="7"/>
  <c r="B161" i="7"/>
  <c r="B112" i="7" s="1"/>
  <c r="E32" i="7" l="1"/>
  <c r="E158" i="7"/>
  <c r="E139" i="7"/>
  <c r="D158" i="7"/>
  <c r="B158" i="7"/>
  <c r="C217" i="7" l="1"/>
  <c r="C219" i="7"/>
  <c r="C218" i="7" l="1"/>
  <c r="C158" i="7" s="1"/>
  <c r="C212" i="7"/>
  <c r="C209" i="7"/>
  <c r="D144" i="7" l="1"/>
  <c r="B144" i="7"/>
  <c r="C216" i="7" l="1"/>
  <c r="E215" i="7" l="1"/>
  <c r="E144" i="7" s="1"/>
  <c r="C215" i="7"/>
  <c r="C144" i="7" s="1"/>
  <c r="B143" i="7"/>
  <c r="B77" i="7" s="1"/>
  <c r="D143" i="7"/>
  <c r="E214" i="7"/>
  <c r="C214" i="7"/>
  <c r="C143" i="7" s="1"/>
  <c r="C77" i="7" s="1"/>
  <c r="E212" i="7"/>
  <c r="E209" i="7"/>
  <c r="D138" i="7"/>
  <c r="B138" i="7"/>
  <c r="B139" i="7"/>
  <c r="C138" i="7"/>
  <c r="C139" i="7"/>
  <c r="E138" i="7"/>
  <c r="B83" i="7"/>
  <c r="E137" i="7"/>
  <c r="D137" i="7"/>
  <c r="C137" i="7"/>
  <c r="B137" i="7"/>
  <c r="E123" i="7"/>
  <c r="D123" i="7"/>
  <c r="C123" i="7"/>
  <c r="B123" i="7"/>
  <c r="E119" i="7"/>
  <c r="D119" i="7"/>
  <c r="C119" i="7"/>
  <c r="B119" i="7"/>
  <c r="E118" i="7"/>
  <c r="D118" i="7"/>
  <c r="C118" i="7"/>
  <c r="B118" i="7"/>
  <c r="E117" i="7"/>
  <c r="D117" i="7"/>
  <c r="C117" i="7"/>
  <c r="B117" i="7"/>
  <c r="E80" i="7"/>
  <c r="E116" i="7"/>
  <c r="D116" i="7"/>
  <c r="C116" i="7"/>
  <c r="B116" i="7"/>
  <c r="E83" i="7"/>
  <c r="D83" i="7"/>
  <c r="C83" i="7"/>
  <c r="C36" i="7"/>
  <c r="B37" i="7"/>
  <c r="E82" i="7"/>
  <c r="D82" i="7"/>
  <c r="C82" i="7"/>
  <c r="B82" i="7"/>
  <c r="E81" i="7"/>
  <c r="D81" i="7"/>
  <c r="C81" i="7"/>
  <c r="B81" i="7"/>
  <c r="B35" i="7"/>
  <c r="C35" i="7"/>
  <c r="D35" i="7"/>
  <c r="E35" i="7"/>
  <c r="D36" i="7"/>
  <c r="E36" i="7"/>
  <c r="C37" i="7"/>
  <c r="D37" i="7"/>
  <c r="E37" i="7"/>
  <c r="B38" i="7"/>
  <c r="C38" i="7"/>
  <c r="D38" i="7"/>
  <c r="E38" i="7"/>
  <c r="D80" i="7"/>
  <c r="C80" i="7"/>
  <c r="B80" i="7"/>
  <c r="D73" i="7"/>
  <c r="E76" i="7"/>
  <c r="D76" i="7"/>
  <c r="C76" i="7"/>
  <c r="B76" i="7"/>
  <c r="E75" i="7"/>
  <c r="D75" i="7"/>
  <c r="C75" i="7"/>
  <c r="B75" i="7"/>
  <c r="D130" i="7"/>
  <c r="C130" i="7" s="1"/>
  <c r="B130" i="7" s="1"/>
  <c r="D129" i="7"/>
  <c r="C129" i="7" s="1"/>
  <c r="E73" i="7"/>
  <c r="C73" i="7"/>
  <c r="B73" i="7"/>
  <c r="E44" i="7"/>
  <c r="D44" i="7" s="1"/>
  <c r="C44" i="7" s="1"/>
  <c r="B44" i="7" s="1"/>
  <c r="E45" i="7"/>
  <c r="D45" i="7" s="1"/>
  <c r="C45" i="7" s="1"/>
  <c r="B45" i="7" s="1"/>
  <c r="E46" i="7"/>
  <c r="D46" i="7" s="1"/>
  <c r="C46" i="7" s="1"/>
  <c r="B46" i="7" s="1"/>
  <c r="B54" i="7"/>
  <c r="C54" i="7"/>
  <c r="D54" i="7"/>
  <c r="E54" i="7"/>
  <c r="B56" i="7"/>
  <c r="C56" i="7"/>
  <c r="D56" i="7"/>
  <c r="E56" i="7"/>
  <c r="B57" i="7"/>
  <c r="C57" i="7"/>
  <c r="D57" i="7"/>
  <c r="E57" i="7"/>
  <c r="E63" i="7"/>
  <c r="D63" i="7" s="1"/>
  <c r="C63" i="7" s="1"/>
  <c r="B63" i="7" s="1"/>
  <c r="E64" i="7"/>
  <c r="D64" i="7" s="1"/>
  <c r="C64" i="7" s="1"/>
  <c r="B64" i="7" s="1"/>
  <c r="E65" i="7"/>
  <c r="D65" i="7" s="1"/>
  <c r="C65" i="7" s="1"/>
  <c r="B65" i="7" s="1"/>
  <c r="E66" i="7"/>
  <c r="D66" i="7" s="1"/>
  <c r="C66" i="7" s="1"/>
  <c r="B66" i="7" s="1"/>
  <c r="E103" i="7"/>
  <c r="D103" i="7" s="1"/>
  <c r="C103" i="7" s="1"/>
  <c r="B103" i="7" s="1"/>
  <c r="E104" i="7"/>
  <c r="D104" i="7" s="1"/>
  <c r="C104" i="7" s="1"/>
  <c r="B104" i="7" s="1"/>
  <c r="E105" i="7"/>
  <c r="D105" i="7" s="1"/>
  <c r="C105" i="7" s="1"/>
  <c r="B105" i="7" s="1"/>
  <c r="B36" i="7"/>
  <c r="D30" i="7" l="1"/>
  <c r="B30" i="7"/>
  <c r="C74" i="7"/>
  <c r="B129" i="7"/>
  <c r="B74" i="7" s="1"/>
  <c r="C32" i="7"/>
  <c r="C30" i="7"/>
  <c r="E30" i="7"/>
  <c r="C31" i="7"/>
  <c r="E143" i="7"/>
  <c r="D28" i="7"/>
  <c r="E31" i="7"/>
  <c r="B31" i="7"/>
  <c r="B32" i="7"/>
  <c r="E28" i="7"/>
  <c r="D31" i="7"/>
</calcChain>
</file>

<file path=xl/sharedStrings.xml><?xml version="1.0" encoding="utf-8"?>
<sst xmlns="http://schemas.openxmlformats.org/spreadsheetml/2006/main" count="209" uniqueCount="55">
  <si>
    <t>I.2</t>
  </si>
  <si>
    <t>BIF/KG</t>
  </si>
  <si>
    <t>1995</t>
  </si>
  <si>
    <t>1996</t>
  </si>
  <si>
    <t>1997</t>
  </si>
  <si>
    <t>1998</t>
  </si>
  <si>
    <t>1999</t>
  </si>
  <si>
    <t xml:space="preserve">    1er Trim</t>
  </si>
  <si>
    <t xml:space="preserve">    2ème Trim</t>
  </si>
  <si>
    <t xml:space="preserve">    3ème Trim</t>
  </si>
  <si>
    <t xml:space="preserve">    4ème Trim</t>
  </si>
  <si>
    <t xml:space="preserve">     Avril</t>
  </si>
  <si>
    <t xml:space="preserve">     Mai</t>
  </si>
  <si>
    <t xml:space="preserve">     Juin</t>
  </si>
  <si>
    <t xml:space="preserve">     Juillet</t>
  </si>
  <si>
    <t xml:space="preserve">     Octobre</t>
  </si>
  <si>
    <t xml:space="preserve">     Novembre</t>
  </si>
  <si>
    <t xml:space="preserve">     Décembre</t>
  </si>
  <si>
    <t xml:space="preserve">     Janvier</t>
  </si>
  <si>
    <t xml:space="preserve">     Février</t>
  </si>
  <si>
    <t xml:space="preserve">     Mars</t>
  </si>
  <si>
    <t>Période</t>
  </si>
  <si>
    <t xml:space="preserve">                       PRIX  MOYENS</t>
  </si>
  <si>
    <t>VENTES</t>
  </si>
  <si>
    <t xml:space="preserve">                                                                                                                            RELEVE DES CONTRATS DE VENTE DE CAFE ARABICA</t>
  </si>
  <si>
    <t>-</t>
  </si>
  <si>
    <t xml:space="preserve"> </t>
  </si>
  <si>
    <t xml:space="preserve">     Septembre </t>
  </si>
  <si>
    <t xml:space="preserve">     Août </t>
  </si>
  <si>
    <t>En MBIF</t>
  </si>
  <si>
    <t>En Tonnes</t>
  </si>
  <si>
    <t>CTS/LB*</t>
  </si>
  <si>
    <t>* Cents par livre</t>
  </si>
  <si>
    <t xml:space="preserve">     Septembre</t>
  </si>
  <si>
    <t xml:space="preserve">    1er     Trim</t>
  </si>
  <si>
    <t xml:space="preserve">     Août</t>
  </si>
  <si>
    <t xml:space="preserve">    3ème     Trim</t>
  </si>
  <si>
    <t xml:space="preserve">    4ème     Trim</t>
  </si>
  <si>
    <t>Source: ODECA</t>
  </si>
  <si>
    <t xml:space="preserve">    Janvier</t>
  </si>
  <si>
    <t xml:space="preserve">    Mars</t>
  </si>
  <si>
    <t xml:space="preserve">    Mai</t>
  </si>
  <si>
    <t xml:space="preserve">    Juillet</t>
  </si>
  <si>
    <t xml:space="preserve">    Septembre</t>
  </si>
  <si>
    <t xml:space="preserve">    Octobre</t>
  </si>
  <si>
    <t xml:space="preserve">    Novembre</t>
  </si>
  <si>
    <t xml:space="preserve">    Février</t>
  </si>
  <si>
    <t xml:space="preserve">    Avril</t>
  </si>
  <si>
    <t xml:space="preserve">    Juin</t>
  </si>
  <si>
    <t xml:space="preserve">    Août</t>
  </si>
  <si>
    <t>Septembre</t>
  </si>
  <si>
    <t>Octobre</t>
  </si>
  <si>
    <t>Novembre</t>
  </si>
  <si>
    <t>Décembre</t>
  </si>
  <si>
    <t xml:space="preserve">    Février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</si>
</sst>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€_-;\-* #,##0.00\ _€_-;_-* &quot;-&quot;??\ _€_-;_-@_-"/>
    <numFmt numFmtId="165" formatCode="_-* #,##0.00\ _F_-;\-* #,##0.00\ _F_-;_-* &quot;-&quot;??\ _F_-;_-@_-"/>
    <numFmt numFmtId="166" formatCode="General_)"/>
    <numFmt numFmtId="167" formatCode="_-* #,##0.0\ _F_-;\-* #,##0.0\ _F_-;_-* &quot;-&quot;??\ _F_-;_-@_-"/>
    <numFmt numFmtId="168" formatCode="_-* #,##0\ _F_-;\-* #,##0\ _F_-;_-* &quot;-&quot;??\ _F_-;_-@_-"/>
    <numFmt numFmtId="169" formatCode="_-* #,##0.0000\ _F_-;\-* #,##0.0000\ _F_-;_-* &quot;-&quot;??\ _F_-;_-@_-"/>
    <numFmt numFmtId="170" formatCode="_-* #,##0.00000\ _F_-;\-* #,##0.00000\ _F_-;_-* &quot;-&quot;??\ _F_-;_-@_-"/>
    <numFmt numFmtId="171" formatCode="#,##0_ ;[Red]\-#,##0\ "/>
    <numFmt numFmtId="172" formatCode="#,##0.00_ ;\-#,##0.00\ "/>
    <numFmt numFmtId="173" formatCode="#,##0.00;[Red]#,##0.00"/>
    <numFmt numFmtId="174" formatCode="_-* #,##0.0\ _€_-;\-* #,##0.0\ _€_-;_-* &quot;-&quot;?\ _€_-;_-@_-"/>
  </numFmts>
  <fonts count="7" x14ac:knownFonts="1">
    <font>
      <sz val="12"/>
      <name val="Helv"/>
    </font>
    <font>
      <sz val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12"/>
      <name val="Sylfaen"/>
      <family val="1"/>
    </font>
    <font>
      <b/>
      <sz val="12"/>
      <name val="Sylfaen"/>
      <family val="1"/>
    </font>
    <font>
      <u val="singleAccounting"/>
      <sz val="12"/>
      <name val="Sylfae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166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6" fontId="2" fillId="0" borderId="0"/>
    <xf numFmtId="9" fontId="3" fillId="0" borderId="0" applyFont="0" applyFill="0" applyBorder="0" applyAlignment="0" applyProtection="0"/>
  </cellStyleXfs>
  <cellXfs count="110">
    <xf numFmtId="166" fontId="0" fillId="0" borderId="0" xfId="0"/>
    <xf numFmtId="166" fontId="4" fillId="0" borderId="1" xfId="0" applyFont="1" applyBorder="1" applyAlignment="1">
      <alignment horizontal="right"/>
    </xf>
    <xf numFmtId="166" fontId="4" fillId="0" borderId="2" xfId="0" applyFont="1" applyBorder="1" applyAlignment="1">
      <alignment horizontal="right"/>
    </xf>
    <xf numFmtId="166" fontId="4" fillId="0" borderId="3" xfId="0" applyFont="1" applyBorder="1" applyAlignment="1">
      <alignment horizontal="right"/>
    </xf>
    <xf numFmtId="166" fontId="4" fillId="0" borderId="0" xfId="0" applyFont="1"/>
    <xf numFmtId="166" fontId="4" fillId="0" borderId="4" xfId="0" applyFont="1" applyBorder="1" applyAlignment="1">
      <alignment horizontal="right"/>
    </xf>
    <xf numFmtId="166" fontId="4" fillId="0" borderId="0" xfId="0" applyFont="1" applyBorder="1" applyAlignment="1">
      <alignment horizontal="right"/>
    </xf>
    <xf numFmtId="166" fontId="5" fillId="0" borderId="5" xfId="0" applyFont="1" applyBorder="1" applyAlignment="1">
      <alignment horizontal="right"/>
    </xf>
    <xf numFmtId="166" fontId="5" fillId="0" borderId="4" xfId="0" applyFont="1" applyBorder="1" applyAlignment="1">
      <alignment horizontal="center"/>
    </xf>
    <xf numFmtId="166" fontId="4" fillId="0" borderId="6" xfId="0" applyFont="1" applyBorder="1" applyAlignment="1">
      <alignment horizontal="right"/>
    </xf>
    <xf numFmtId="166" fontId="5" fillId="0" borderId="7" xfId="0" applyFont="1" applyBorder="1" applyAlignment="1">
      <alignment horizontal="right"/>
    </xf>
    <xf numFmtId="166" fontId="5" fillId="0" borderId="8" xfId="0" applyFont="1" applyBorder="1" applyAlignment="1">
      <alignment horizontal="right"/>
    </xf>
    <xf numFmtId="166" fontId="4" fillId="0" borderId="1" xfId="0" applyFont="1" applyBorder="1" applyAlignment="1">
      <alignment horizontal="center"/>
    </xf>
    <xf numFmtId="166" fontId="4" fillId="0" borderId="3" xfId="0" applyFont="1" applyBorder="1" applyAlignment="1">
      <alignment horizontal="center"/>
    </xf>
    <xf numFmtId="166" fontId="4" fillId="0" borderId="2" xfId="0" applyFont="1" applyBorder="1" applyAlignment="1">
      <alignment horizontal="center"/>
    </xf>
    <xf numFmtId="166" fontId="4" fillId="0" borderId="4" xfId="0" applyFont="1" applyBorder="1" applyAlignment="1">
      <alignment horizontal="center"/>
    </xf>
    <xf numFmtId="166" fontId="4" fillId="0" borderId="6" xfId="0" applyFont="1" applyBorder="1" applyAlignment="1">
      <alignment horizontal="center"/>
    </xf>
    <xf numFmtId="166" fontId="4" fillId="0" borderId="8" xfId="0" applyFont="1" applyBorder="1" applyAlignment="1">
      <alignment horizontal="center"/>
    </xf>
    <xf numFmtId="166" fontId="4" fillId="0" borderId="7" xfId="0" applyFont="1" applyBorder="1" applyAlignment="1">
      <alignment horizontal="center"/>
    </xf>
    <xf numFmtId="166" fontId="4" fillId="0" borderId="4" xfId="0" applyFont="1" applyBorder="1" applyAlignment="1">
      <alignment horizontal="left"/>
    </xf>
    <xf numFmtId="166" fontId="4" fillId="0" borderId="9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5" fillId="0" borderId="4" xfId="0" applyFont="1" applyBorder="1" applyAlignment="1">
      <alignment horizontal="left"/>
    </xf>
    <xf numFmtId="166" fontId="4" fillId="0" borderId="10" xfId="0" applyFont="1" applyBorder="1" applyAlignment="1">
      <alignment horizontal="center"/>
    </xf>
    <xf numFmtId="166" fontId="4" fillId="0" borderId="9" xfId="7" applyFont="1" applyBorder="1" applyAlignment="1">
      <alignment horizontal="left"/>
    </xf>
    <xf numFmtId="168" fontId="4" fillId="0" borderId="9" xfId="3" applyNumberFormat="1" applyFont="1" applyBorder="1" applyAlignment="1" applyProtection="1">
      <alignment horizontal="center"/>
    </xf>
    <xf numFmtId="167" fontId="4" fillId="0" borderId="0" xfId="3" applyNumberFormat="1" applyFont="1" applyBorder="1" applyAlignment="1" applyProtection="1">
      <alignment horizontal="center"/>
    </xf>
    <xf numFmtId="167" fontId="4" fillId="0" borderId="9" xfId="3" applyNumberFormat="1" applyFont="1" applyFill="1" applyBorder="1"/>
    <xf numFmtId="168" fontId="4" fillId="0" borderId="9" xfId="3" applyNumberFormat="1" applyFont="1" applyBorder="1" applyAlignment="1">
      <alignment horizontal="center"/>
    </xf>
    <xf numFmtId="167" fontId="4" fillId="0" borderId="5" xfId="3" applyNumberFormat="1" applyFont="1" applyBorder="1" applyAlignment="1">
      <alignment horizontal="center"/>
    </xf>
    <xf numFmtId="166" fontId="4" fillId="0" borderId="9" xfId="0" applyFont="1" applyBorder="1" applyAlignment="1">
      <alignment horizontal="left"/>
    </xf>
    <xf numFmtId="165" fontId="4" fillId="0" borderId="0" xfId="1" applyFont="1"/>
    <xf numFmtId="166" fontId="4" fillId="0" borderId="9" xfId="0" applyFont="1" applyBorder="1" applyAlignment="1">
      <alignment horizontal="left" indent="1"/>
    </xf>
    <xf numFmtId="174" fontId="4" fillId="0" borderId="0" xfId="1" applyNumberFormat="1" applyFont="1"/>
    <xf numFmtId="166" fontId="4" fillId="0" borderId="5" xfId="0" applyFont="1" applyBorder="1"/>
    <xf numFmtId="167" fontId="4" fillId="0" borderId="9" xfId="1" applyNumberFormat="1" applyFont="1" applyFill="1" applyBorder="1" applyProtection="1"/>
    <xf numFmtId="167" fontId="4" fillId="0" borderId="5" xfId="1" applyNumberFormat="1" applyFont="1" applyFill="1" applyBorder="1" applyProtection="1"/>
    <xf numFmtId="168" fontId="4" fillId="0" borderId="9" xfId="1" applyNumberFormat="1" applyFont="1" applyFill="1" applyBorder="1" applyProtection="1"/>
    <xf numFmtId="166" fontId="4" fillId="0" borderId="6" xfId="0" applyFont="1" applyBorder="1"/>
    <xf numFmtId="166" fontId="4" fillId="0" borderId="0" xfId="0" applyFont="1" applyAlignment="1">
      <alignment horizontal="left"/>
    </xf>
    <xf numFmtId="168" fontId="4" fillId="0" borderId="0" xfId="1" applyNumberFormat="1" applyFont="1" applyProtection="1"/>
    <xf numFmtId="168" fontId="5" fillId="0" borderId="0" xfId="1" applyNumberFormat="1" applyFont="1" applyProtection="1"/>
    <xf numFmtId="167" fontId="4" fillId="0" borderId="0" xfId="1" applyNumberFormat="1" applyFont="1"/>
    <xf numFmtId="167" fontId="4" fillId="0" borderId="0" xfId="1" applyNumberFormat="1" applyFont="1" applyProtection="1"/>
    <xf numFmtId="169" fontId="4" fillId="0" borderId="0" xfId="1" applyNumberFormat="1" applyFont="1" applyProtection="1"/>
    <xf numFmtId="4" fontId="4" fillId="0" borderId="0" xfId="1" applyNumberFormat="1" applyFont="1" applyProtection="1"/>
    <xf numFmtId="167" fontId="6" fillId="0" borderId="0" xfId="1" applyNumberFormat="1" applyFont="1" applyBorder="1" applyAlignment="1">
      <alignment horizontal="right"/>
    </xf>
    <xf numFmtId="165" fontId="6" fillId="0" borderId="0" xfId="1" applyFont="1" applyBorder="1" applyAlignment="1">
      <alignment horizontal="right"/>
    </xf>
    <xf numFmtId="170" fontId="6" fillId="0" borderId="0" xfId="1" applyNumberFormat="1" applyFont="1" applyBorder="1" applyAlignment="1">
      <alignment horizontal="right"/>
    </xf>
    <xf numFmtId="165" fontId="4" fillId="0" borderId="0" xfId="1" applyFont="1" applyProtection="1"/>
    <xf numFmtId="4" fontId="4" fillId="0" borderId="0" xfId="1" applyNumberFormat="1" applyFont="1"/>
    <xf numFmtId="168" fontId="4" fillId="0" borderId="0" xfId="1" applyNumberFormat="1" applyFont="1" applyAlignment="1" applyProtection="1">
      <alignment horizontal="center"/>
    </xf>
    <xf numFmtId="165" fontId="4" fillId="0" borderId="0" xfId="1" applyNumberFormat="1" applyFont="1" applyAlignment="1" applyProtection="1">
      <alignment horizontal="center"/>
    </xf>
    <xf numFmtId="168" fontId="4" fillId="0" borderId="0" xfId="1" applyNumberFormat="1" applyFont="1"/>
    <xf numFmtId="168" fontId="4" fillId="0" borderId="0" xfId="1" applyNumberFormat="1" applyFont="1" applyBorder="1" applyAlignment="1" applyProtection="1"/>
    <xf numFmtId="167" fontId="4" fillId="0" borderId="0" xfId="1" applyNumberFormat="1" applyFont="1" applyBorder="1" applyAlignment="1" applyProtection="1"/>
    <xf numFmtId="165" fontId="4" fillId="0" borderId="0" xfId="1" applyNumberFormat="1" applyFont="1" applyProtection="1"/>
    <xf numFmtId="168" fontId="4" fillId="0" borderId="0" xfId="1" applyNumberFormat="1" applyFont="1" applyBorder="1" applyAlignment="1">
      <alignment horizontal="right"/>
    </xf>
    <xf numFmtId="167" fontId="4" fillId="0" borderId="0" xfId="1" applyNumberFormat="1" applyFont="1" applyBorder="1" applyAlignment="1">
      <alignment horizontal="right"/>
    </xf>
    <xf numFmtId="165" fontId="4" fillId="0" borderId="0" xfId="1" applyFont="1" applyBorder="1" applyAlignment="1">
      <alignment horizontal="right"/>
    </xf>
    <xf numFmtId="168" fontId="4" fillId="0" borderId="0" xfId="1" applyNumberFormat="1" applyFont="1" applyBorder="1" applyProtection="1"/>
    <xf numFmtId="165" fontId="4" fillId="0" borderId="0" xfId="1" applyNumberFormat="1" applyFont="1"/>
    <xf numFmtId="166" fontId="4" fillId="0" borderId="0" xfId="0" applyFont="1" applyAlignment="1"/>
    <xf numFmtId="4" fontId="4" fillId="0" borderId="0" xfId="0" applyNumberFormat="1" applyFont="1"/>
    <xf numFmtId="168" fontId="4" fillId="0" borderId="0" xfId="1" applyNumberFormat="1" applyFont="1" applyBorder="1" applyAlignment="1">
      <alignment horizontal="right" wrapText="1"/>
    </xf>
    <xf numFmtId="167" fontId="4" fillId="0" borderId="0" xfId="1" applyNumberFormat="1" applyFont="1" applyBorder="1" applyAlignment="1">
      <alignment horizontal="right" wrapText="1"/>
    </xf>
    <xf numFmtId="165" fontId="4" fillId="0" borderId="0" xfId="1" applyFont="1" applyBorder="1" applyAlignment="1">
      <alignment horizontal="right" wrapText="1"/>
    </xf>
    <xf numFmtId="4" fontId="4" fillId="0" borderId="0" xfId="1" applyNumberFormat="1" applyFont="1" applyAlignment="1" applyProtection="1">
      <alignment horizontal="right" wrapText="1"/>
    </xf>
    <xf numFmtId="168" fontId="4" fillId="0" borderId="0" xfId="1" applyNumberFormat="1" applyFont="1" applyBorder="1" applyAlignment="1" applyProtection="1">
      <alignment wrapText="1"/>
    </xf>
    <xf numFmtId="168" fontId="4" fillId="0" borderId="0" xfId="1" applyNumberFormat="1" applyFont="1" applyAlignment="1" applyProtection="1">
      <alignment horizontal="right" wrapText="1"/>
    </xf>
    <xf numFmtId="168" fontId="4" fillId="0" borderId="0" xfId="1" applyNumberFormat="1" applyFont="1" applyAlignment="1">
      <alignment horizontal="right" wrapText="1"/>
    </xf>
    <xf numFmtId="167" fontId="4" fillId="0" borderId="0" xfId="1" applyNumberFormat="1" applyFont="1" applyAlignment="1">
      <alignment horizontal="right" wrapText="1"/>
    </xf>
    <xf numFmtId="165" fontId="4" fillId="0" borderId="0" xfId="1" applyFont="1" applyAlignment="1">
      <alignment horizontal="right" wrapText="1"/>
    </xf>
    <xf numFmtId="166" fontId="4" fillId="0" borderId="0" xfId="0" applyFont="1" applyAlignment="1">
      <alignment wrapText="1"/>
    </xf>
    <xf numFmtId="4" fontId="4" fillId="0" borderId="0" xfId="1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4" fontId="4" fillId="0" borderId="0" xfId="1" applyNumberFormat="1" applyFont="1" applyAlignment="1">
      <alignment horizontal="right" wrapText="1"/>
    </xf>
    <xf numFmtId="4" fontId="4" fillId="0" borderId="0" xfId="1" applyNumberFormat="1" applyFont="1" applyAlignment="1" applyProtection="1">
      <alignment wrapText="1"/>
    </xf>
    <xf numFmtId="169" fontId="4" fillId="0" borderId="0" xfId="1" applyNumberFormat="1" applyFont="1" applyAlignment="1" applyProtection="1">
      <alignment wrapText="1"/>
    </xf>
    <xf numFmtId="171" fontId="4" fillId="0" borderId="0" xfId="1" applyNumberFormat="1" applyFont="1" applyAlignment="1">
      <alignment horizontal="right"/>
    </xf>
    <xf numFmtId="171" fontId="4" fillId="0" borderId="0" xfId="0" applyNumberFormat="1" applyFont="1"/>
    <xf numFmtId="3" fontId="4" fillId="0" borderId="0" xfId="0" applyNumberFormat="1" applyFont="1"/>
    <xf numFmtId="173" fontId="4" fillId="0" borderId="0" xfId="0" applyNumberFormat="1" applyFont="1" applyAlignment="1">
      <alignment horizontal="center"/>
    </xf>
    <xf numFmtId="173" fontId="4" fillId="0" borderId="0" xfId="0" applyNumberFormat="1" applyFont="1"/>
    <xf numFmtId="172" fontId="4" fillId="0" borderId="0" xfId="1" applyNumberFormat="1" applyFont="1" applyProtection="1"/>
    <xf numFmtId="173" fontId="4" fillId="0" borderId="0" xfId="1" applyNumberFormat="1" applyFont="1" applyAlignment="1">
      <alignment horizontal="center"/>
    </xf>
    <xf numFmtId="173" fontId="4" fillId="0" borderId="0" xfId="1" applyNumberFormat="1" applyFont="1"/>
    <xf numFmtId="165" fontId="4" fillId="0" borderId="0" xfId="1" applyFont="1" applyAlignment="1">
      <alignment horizontal="center"/>
    </xf>
    <xf numFmtId="166" fontId="5" fillId="0" borderId="0" xfId="0" applyFont="1"/>
    <xf numFmtId="166" fontId="4" fillId="0" borderId="0" xfId="0" applyFont="1" applyAlignment="1">
      <alignment horizontal="right"/>
    </xf>
    <xf numFmtId="166" fontId="5" fillId="0" borderId="0" xfId="0" applyFont="1" applyAlignment="1">
      <alignment horizontal="left"/>
    </xf>
    <xf numFmtId="168" fontId="5" fillId="0" borderId="0" xfId="1" applyNumberFormat="1" applyFont="1" applyAlignment="1">
      <alignment horizontal="right" wrapText="1"/>
    </xf>
    <xf numFmtId="165" fontId="5" fillId="0" borderId="0" xfId="1" applyFont="1"/>
    <xf numFmtId="165" fontId="5" fillId="0" borderId="0" xfId="1" applyNumberFormat="1" applyFont="1"/>
    <xf numFmtId="4" fontId="5" fillId="0" borderId="0" xfId="1" applyNumberFormat="1" applyFont="1" applyProtection="1"/>
    <xf numFmtId="168" fontId="4" fillId="0" borderId="0" xfId="1" applyNumberFormat="1" applyFont="1" applyBorder="1" applyAlignment="1">
      <alignment horizontal="left"/>
    </xf>
    <xf numFmtId="168" fontId="4" fillId="0" borderId="0" xfId="1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1" applyNumberFormat="1" applyFont="1" applyAlignment="1">
      <alignment horizontal="right"/>
    </xf>
    <xf numFmtId="168" fontId="5" fillId="0" borderId="0" xfId="1" applyNumberFormat="1" applyFont="1" applyAlignment="1">
      <alignment horizontal="center" wrapText="1"/>
    </xf>
    <xf numFmtId="165" fontId="5" fillId="0" borderId="0" xfId="1" applyFont="1" applyAlignment="1">
      <alignment horizontal="center"/>
    </xf>
    <xf numFmtId="4" fontId="5" fillId="0" borderId="0" xfId="0" applyNumberFormat="1" applyFont="1"/>
    <xf numFmtId="3" fontId="4" fillId="0" borderId="0" xfId="0" applyNumberFormat="1" applyFont="1" applyAlignment="1"/>
    <xf numFmtId="3" fontId="4" fillId="0" borderId="0" xfId="1" applyNumberFormat="1" applyFont="1" applyAlignment="1"/>
    <xf numFmtId="168" fontId="5" fillId="0" borderId="0" xfId="1" applyNumberFormat="1" applyFont="1" applyAlignment="1">
      <alignment horizontal="left" wrapText="1"/>
    </xf>
    <xf numFmtId="165" fontId="5" fillId="0" borderId="0" xfId="1" applyNumberFormat="1" applyFont="1" applyAlignment="1">
      <alignment horizontal="right"/>
    </xf>
    <xf numFmtId="166" fontId="4" fillId="0" borderId="9" xfId="0" applyFont="1" applyBorder="1"/>
    <xf numFmtId="166" fontId="4" fillId="0" borderId="4" xfId="0" applyFont="1" applyBorder="1" applyAlignment="1">
      <alignment horizontal="center"/>
    </xf>
    <xf numFmtId="166" fontId="4" fillId="0" borderId="5" xfId="0" applyFont="1" applyBorder="1" applyAlignment="1">
      <alignment horizontal="center"/>
    </xf>
  </cellXfs>
  <cellStyles count="9">
    <cellStyle name="Milliers" xfId="1" builtinId="3"/>
    <cellStyle name="Milliers 2 2" xfId="2"/>
    <cellStyle name="Milliers 2 3" xfId="3"/>
    <cellStyle name="Milliers 3" xfId="4"/>
    <cellStyle name="Normal" xfId="0" builtinId="0"/>
    <cellStyle name="Normal 2 2" xfId="5"/>
    <cellStyle name="Normal 3" xfId="6"/>
    <cellStyle name="Normal 4" xfId="7"/>
    <cellStyle name="Pourcentage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384/Desktop/Statistiques%20du%20Secteur%20R&#233;el/CONTRAT%20DE%20VENTES%20tableau%20interm&#233;diaire%20de%20I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"/>
      <sheetName val="BIF"/>
    </sheetNames>
    <sheetDataSet>
      <sheetData sheetId="0"/>
      <sheetData sheetId="1">
        <row r="195">
          <cell r="I195">
            <v>3804129948</v>
          </cell>
          <cell r="J195">
            <v>4063069.358197954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2"/>
  <sheetViews>
    <sheetView showGridLines="0" tabSelected="1" view="pageBreakPreview" zoomScaleNormal="100" zoomScaleSheetLayoutView="100" workbookViewId="0">
      <pane xSplit="1" ySplit="10" topLeftCell="B255" activePane="bottomRight" state="frozen"/>
      <selection pane="topRight" activeCell="B1" sqref="B1"/>
      <selection pane="bottomLeft" activeCell="A11" sqref="A11"/>
      <selection pane="bottomRight" activeCell="G260" sqref="G260"/>
    </sheetView>
  </sheetViews>
  <sheetFormatPr baseColWidth="10" defaultColWidth="12.6640625" defaultRowHeight="18" x14ac:dyDescent="0.35"/>
  <cols>
    <col min="1" max="1" width="13.88671875" style="4" customWidth="1"/>
    <col min="2" max="2" width="13.33203125" style="4" customWidth="1"/>
    <col min="3" max="3" width="15.5546875" style="4" customWidth="1"/>
    <col min="4" max="4" width="13.33203125" style="4" customWidth="1"/>
    <col min="5" max="5" width="11.5546875" style="4" customWidth="1"/>
    <col min="6" max="6" width="12.88671875" style="4" bestFit="1" customWidth="1"/>
    <col min="7" max="16384" width="12.6640625" style="4"/>
  </cols>
  <sheetData>
    <row r="1" spans="1:5" x14ac:dyDescent="0.35">
      <c r="A1" s="1" t="s">
        <v>26</v>
      </c>
      <c r="B1" s="2"/>
      <c r="C1" s="2"/>
      <c r="D1" s="2"/>
      <c r="E1" s="3"/>
    </row>
    <row r="2" spans="1:5" x14ac:dyDescent="0.35">
      <c r="A2" s="5"/>
      <c r="B2" s="6"/>
      <c r="C2" s="6"/>
      <c r="D2" s="6"/>
      <c r="E2" s="7" t="s">
        <v>0</v>
      </c>
    </row>
    <row r="3" spans="1:5" x14ac:dyDescent="0.35">
      <c r="A3" s="8" t="s">
        <v>24</v>
      </c>
      <c r="B3" s="6"/>
      <c r="C3" s="6"/>
      <c r="D3" s="6"/>
      <c r="E3" s="7"/>
    </row>
    <row r="4" spans="1:5" x14ac:dyDescent="0.35">
      <c r="A4" s="9"/>
      <c r="B4" s="10"/>
      <c r="C4" s="10"/>
      <c r="D4" s="10"/>
      <c r="E4" s="11"/>
    </row>
    <row r="5" spans="1:5" x14ac:dyDescent="0.35">
      <c r="A5" s="12"/>
      <c r="B5" s="12"/>
      <c r="C5" s="13"/>
      <c r="D5" s="14"/>
      <c r="E5" s="13"/>
    </row>
    <row r="6" spans="1:5" x14ac:dyDescent="0.35">
      <c r="A6" s="15"/>
      <c r="B6" s="108" t="s">
        <v>23</v>
      </c>
      <c r="C6" s="109"/>
      <c r="D6" s="108" t="s">
        <v>22</v>
      </c>
      <c r="E6" s="109"/>
    </row>
    <row r="7" spans="1:5" x14ac:dyDescent="0.35">
      <c r="A7" s="16"/>
      <c r="B7" s="16"/>
      <c r="C7" s="17"/>
      <c r="D7" s="18"/>
      <c r="E7" s="17"/>
    </row>
    <row r="8" spans="1:5" x14ac:dyDescent="0.35">
      <c r="A8" s="19"/>
      <c r="B8" s="20"/>
      <c r="C8" s="21"/>
      <c r="D8" s="20"/>
      <c r="E8" s="20"/>
    </row>
    <row r="9" spans="1:5" x14ac:dyDescent="0.35">
      <c r="A9" s="22" t="s">
        <v>21</v>
      </c>
      <c r="B9" s="20" t="s">
        <v>30</v>
      </c>
      <c r="C9" s="21" t="s">
        <v>29</v>
      </c>
      <c r="D9" s="20" t="s">
        <v>31</v>
      </c>
      <c r="E9" s="20" t="s">
        <v>1</v>
      </c>
    </row>
    <row r="10" spans="1:5" x14ac:dyDescent="0.35">
      <c r="A10" s="23"/>
      <c r="B10" s="23"/>
      <c r="C10" s="18"/>
      <c r="D10" s="23"/>
      <c r="E10" s="23"/>
    </row>
    <row r="11" spans="1:5" hidden="1" x14ac:dyDescent="0.35">
      <c r="A11" s="24" t="s">
        <v>2</v>
      </c>
      <c r="B11" s="25">
        <v>31217.4</v>
      </c>
      <c r="C11" s="26">
        <v>22308.424999999999</v>
      </c>
      <c r="D11" s="27">
        <v>131.31</v>
      </c>
      <c r="E11" s="25">
        <v>715</v>
      </c>
    </row>
    <row r="12" spans="1:5" hidden="1" x14ac:dyDescent="0.35">
      <c r="A12" s="24" t="s">
        <v>3</v>
      </c>
      <c r="B12" s="25">
        <v>13055.88</v>
      </c>
      <c r="C12" s="26">
        <v>7689.3980000000001</v>
      </c>
      <c r="D12" s="27">
        <v>94.69</v>
      </c>
      <c r="E12" s="25">
        <v>588.9605296617309</v>
      </c>
    </row>
    <row r="13" spans="1:5" hidden="1" x14ac:dyDescent="0.35">
      <c r="A13" s="24" t="s">
        <v>4</v>
      </c>
      <c r="B13" s="25">
        <v>30301.56</v>
      </c>
      <c r="C13" s="26">
        <v>25873.541000000001</v>
      </c>
      <c r="D13" s="27">
        <v>110.27</v>
      </c>
      <c r="E13" s="25">
        <v>853.86828268907607</v>
      </c>
    </row>
    <row r="14" spans="1:5" hidden="1" x14ac:dyDescent="0.35">
      <c r="A14" s="24" t="s">
        <v>5</v>
      </c>
      <c r="B14" s="25">
        <v>21856.14</v>
      </c>
      <c r="C14" s="26">
        <v>22069.710999999999</v>
      </c>
      <c r="D14" s="27">
        <v>103.7</v>
      </c>
      <c r="E14" s="25">
        <v>1009.7716705694602</v>
      </c>
    </row>
    <row r="15" spans="1:5" hidden="1" x14ac:dyDescent="0.35">
      <c r="A15" s="24" t="s">
        <v>6</v>
      </c>
      <c r="B15" s="25">
        <v>23815.4</v>
      </c>
      <c r="C15" s="26">
        <v>23719.249</v>
      </c>
      <c r="D15" s="27">
        <v>79.08</v>
      </c>
      <c r="E15" s="25">
        <v>995.96265441688979</v>
      </c>
    </row>
    <row r="16" spans="1:5" hidden="1" x14ac:dyDescent="0.35">
      <c r="A16" s="24">
        <v>2000</v>
      </c>
      <c r="B16" s="25">
        <v>24840.81</v>
      </c>
      <c r="C16" s="26">
        <v>25584.884672169999</v>
      </c>
      <c r="D16" s="27">
        <v>66.66</v>
      </c>
      <c r="E16" s="28">
        <v>1029.953720195517</v>
      </c>
    </row>
    <row r="17" spans="1:5" hidden="1" x14ac:dyDescent="0.35">
      <c r="A17" s="24">
        <v>2001</v>
      </c>
      <c r="B17" s="25">
        <v>18192.240000000002</v>
      </c>
      <c r="C17" s="26">
        <v>16727.889372999998</v>
      </c>
      <c r="D17" s="27">
        <v>50.87</v>
      </c>
      <c r="E17" s="25">
        <v>919.50685418618025</v>
      </c>
    </row>
    <row r="18" spans="1:5" hidden="1" x14ac:dyDescent="0.35">
      <c r="A18" s="24">
        <v>2002</v>
      </c>
      <c r="B18" s="25">
        <v>16838.7</v>
      </c>
      <c r="C18" s="26">
        <v>16121.100909999999</v>
      </c>
      <c r="D18" s="27">
        <v>43.73</v>
      </c>
      <c r="E18" s="28">
        <v>957.38393759613257</v>
      </c>
    </row>
    <row r="19" spans="1:5" hidden="1" x14ac:dyDescent="0.35">
      <c r="A19" s="24">
        <v>2003</v>
      </c>
      <c r="B19" s="25">
        <v>27661.88</v>
      </c>
      <c r="C19" s="26">
        <v>27194.79</v>
      </c>
      <c r="D19" s="27">
        <v>41.27</v>
      </c>
      <c r="E19" s="28">
        <v>983.11430748741589</v>
      </c>
    </row>
    <row r="20" spans="1:5" hidden="1" x14ac:dyDescent="0.35">
      <c r="A20" s="24">
        <v>2004</v>
      </c>
      <c r="B20" s="25">
        <v>20581.22</v>
      </c>
      <c r="C20" s="26">
        <v>33208.160000000003</v>
      </c>
      <c r="D20" s="27">
        <v>66.36</v>
      </c>
      <c r="E20" s="28">
        <v>1613.5175660140653</v>
      </c>
    </row>
    <row r="21" spans="1:5" hidden="1" x14ac:dyDescent="0.35">
      <c r="A21" s="24">
        <v>2005</v>
      </c>
      <c r="B21" s="25">
        <v>18341</v>
      </c>
      <c r="C21" s="26">
        <v>41007.4</v>
      </c>
      <c r="D21" s="27">
        <v>91.42</v>
      </c>
      <c r="E21" s="25">
        <v>2236</v>
      </c>
    </row>
    <row r="22" spans="1:5" hidden="1" x14ac:dyDescent="0.35">
      <c r="A22" s="24">
        <v>2006</v>
      </c>
      <c r="B22" s="25">
        <v>16910.04</v>
      </c>
      <c r="C22" s="26">
        <v>39359.674255420003</v>
      </c>
      <c r="D22" s="27">
        <v>65.83</v>
      </c>
      <c r="E22" s="25">
        <v>2328</v>
      </c>
    </row>
    <row r="23" spans="1:5" hidden="1" x14ac:dyDescent="0.35">
      <c r="A23" s="24">
        <v>2007</v>
      </c>
      <c r="B23" s="25">
        <v>15594.66</v>
      </c>
      <c r="C23" s="26">
        <v>29791.08446342</v>
      </c>
      <c r="D23" s="27">
        <v>82.088380760635772</v>
      </c>
      <c r="E23" s="25">
        <v>1910</v>
      </c>
    </row>
    <row r="24" spans="1:5" hidden="1" x14ac:dyDescent="0.35">
      <c r="A24" s="24">
        <v>2011</v>
      </c>
      <c r="B24" s="28">
        <v>16150.902999999998</v>
      </c>
      <c r="C24" s="29">
        <v>83251.068120591604</v>
      </c>
      <c r="D24" s="27">
        <v>185.3</v>
      </c>
      <c r="E24" s="27">
        <v>5154.6000000000004</v>
      </c>
    </row>
    <row r="25" spans="1:5" hidden="1" x14ac:dyDescent="0.35">
      <c r="A25" s="24">
        <v>2012</v>
      </c>
      <c r="B25" s="28">
        <v>22171.891999999993</v>
      </c>
      <c r="C25" s="29">
        <v>98250.966653033931</v>
      </c>
      <c r="D25" s="27">
        <v>135.14022262193606</v>
      </c>
      <c r="E25" s="27">
        <v>4327.7579358284884</v>
      </c>
    </row>
    <row r="26" spans="1:5" hidden="1" x14ac:dyDescent="0.35">
      <c r="A26" s="24">
        <v>2013</v>
      </c>
      <c r="B26" s="27">
        <v>12915.179999999997</v>
      </c>
      <c r="C26" s="27">
        <v>45560.004367421941</v>
      </c>
      <c r="D26" s="27">
        <v>106.73267749248544</v>
      </c>
      <c r="E26" s="27">
        <v>3654.7551930929931</v>
      </c>
    </row>
    <row r="27" spans="1:5" hidden="1" x14ac:dyDescent="0.35">
      <c r="A27" s="24">
        <v>2014</v>
      </c>
      <c r="B27" s="27">
        <v>14252.25</v>
      </c>
      <c r="C27" s="27">
        <v>81724.77697623377</v>
      </c>
      <c r="D27" s="27">
        <v>161.36082253689756</v>
      </c>
      <c r="E27" s="27">
        <v>5460.1766747952897</v>
      </c>
    </row>
    <row r="28" spans="1:5" ht="14.25" hidden="1" customHeight="1" x14ac:dyDescent="0.35">
      <c r="A28" s="24">
        <v>2015</v>
      </c>
      <c r="B28" s="27">
        <v>14032.915999999997</v>
      </c>
      <c r="C28" s="27">
        <v>61179.897019597425</v>
      </c>
      <c r="D28" s="27">
        <f>(D54+D56+D57)/3</f>
        <v>115.83426160241663</v>
      </c>
      <c r="E28" s="27">
        <f>(E54+E56+E57)/3</f>
        <v>3913.72755782595</v>
      </c>
    </row>
    <row r="29" spans="1:5" hidden="1" x14ac:dyDescent="0.35">
      <c r="A29" s="24">
        <v>2016</v>
      </c>
      <c r="B29" s="27">
        <v>15441.103000000006</v>
      </c>
      <c r="C29" s="27">
        <v>69668.773585999996</v>
      </c>
      <c r="D29" s="27">
        <v>102.68733110214859</v>
      </c>
      <c r="E29" s="27">
        <v>3535.2909643896428</v>
      </c>
    </row>
    <row r="30" spans="1:5" hidden="1" x14ac:dyDescent="0.35">
      <c r="A30" s="24">
        <v>2017</v>
      </c>
      <c r="B30" s="27">
        <f>B80+B81+B82+B83</f>
        <v>12874.817999999999</v>
      </c>
      <c r="C30" s="27">
        <f>C80+C81+C82+C83</f>
        <v>58531.172752999999</v>
      </c>
      <c r="D30" s="27">
        <f>AVERAGE(D80:D83)</f>
        <v>105.1772270669622</v>
      </c>
      <c r="E30" s="27">
        <f>AVERAGE(E80:E83)</f>
        <v>3992.1034975835287</v>
      </c>
    </row>
    <row r="31" spans="1:5" x14ac:dyDescent="0.35">
      <c r="A31" s="24">
        <v>2018</v>
      </c>
      <c r="B31" s="27">
        <f>B116+B117+B118+B119</f>
        <v>16941.328000000005</v>
      </c>
      <c r="C31" s="27">
        <f>C116+C117+C118+C119</f>
        <v>68982.330622100009</v>
      </c>
      <c r="D31" s="27">
        <f>AVERAGE(D116:D119)</f>
        <v>96.818956223064831</v>
      </c>
      <c r="E31" s="27">
        <f>AVERAGE(E116:E119)</f>
        <v>3753.3532726678559</v>
      </c>
    </row>
    <row r="32" spans="1:5" x14ac:dyDescent="0.35">
      <c r="A32" s="24">
        <v>2019</v>
      </c>
      <c r="B32" s="27">
        <f>B123+B137+B138+B139</f>
        <v>20509.03</v>
      </c>
      <c r="C32" s="27">
        <f>C123+C137+C138+C139</f>
        <v>64531.664279999997</v>
      </c>
      <c r="D32" s="27">
        <v>70.599999999999994</v>
      </c>
      <c r="E32" s="27">
        <f>AVERAGE(E195:E206)</f>
        <v>2841.1824923861354</v>
      </c>
    </row>
    <row r="33" spans="1:6" ht="15.75" hidden="1" customHeight="1" x14ac:dyDescent="0.35">
      <c r="A33" s="30"/>
      <c r="B33" s="27"/>
      <c r="C33" s="27"/>
      <c r="D33" s="27"/>
      <c r="E33" s="27"/>
      <c r="F33" s="31"/>
    </row>
    <row r="34" spans="1:6" hidden="1" x14ac:dyDescent="0.35">
      <c r="A34" s="30">
        <v>2014</v>
      </c>
      <c r="B34" s="27"/>
      <c r="C34" s="27"/>
      <c r="D34" s="27"/>
      <c r="E34" s="27"/>
      <c r="F34" s="31"/>
    </row>
    <row r="35" spans="1:6" ht="15.75" hidden="1" customHeight="1" x14ac:dyDescent="0.35">
      <c r="A35" s="32" t="s">
        <v>7</v>
      </c>
      <c r="B35" s="27">
        <f>B86+B87+B88</f>
        <v>1352.2600000000002</v>
      </c>
      <c r="C35" s="27">
        <f>C86+C87+C88</f>
        <v>4071.9039292337698</v>
      </c>
      <c r="D35" s="27">
        <f>AVERAGE(D86:D88)</f>
        <v>88.069563063269172</v>
      </c>
      <c r="E35" s="27">
        <f>AVERAGE(E86:E88)</f>
        <v>2996.0336142823949</v>
      </c>
      <c r="F35" s="31"/>
    </row>
    <row r="36" spans="1:6" hidden="1" x14ac:dyDescent="0.35">
      <c r="A36" s="32" t="s">
        <v>8</v>
      </c>
      <c r="B36" s="27">
        <f>B89+B90+B91</f>
        <v>1094.4000000000001</v>
      </c>
      <c r="C36" s="27">
        <f>C89+C90+C91</f>
        <v>7386.3173690000003</v>
      </c>
      <c r="D36" s="27">
        <f>D91</f>
        <v>199.7645620698394</v>
      </c>
      <c r="E36" s="27">
        <f>E91</f>
        <v>6749.1935023757305</v>
      </c>
      <c r="F36" s="31"/>
    </row>
    <row r="37" spans="1:6" hidden="1" x14ac:dyDescent="0.35">
      <c r="A37" s="32" t="s">
        <v>9</v>
      </c>
      <c r="B37" s="27">
        <f>SUM(B92:B94)</f>
        <v>4935.75</v>
      </c>
      <c r="C37" s="27">
        <f>SUM(C92:C94)</f>
        <v>31479.065070999997</v>
      </c>
      <c r="D37" s="27">
        <f>AVERAGE(D92:D94)</f>
        <v>190.61054998028462</v>
      </c>
      <c r="E37" s="27">
        <f>AVERAGE(E92:E94)</f>
        <v>6443.6391814787885</v>
      </c>
      <c r="F37" s="31"/>
    </row>
    <row r="38" spans="1:6" hidden="1" x14ac:dyDescent="0.35">
      <c r="A38" s="32" t="s">
        <v>10</v>
      </c>
      <c r="B38" s="27">
        <f>SUM(B95:B97)</f>
        <v>6869.84</v>
      </c>
      <c r="C38" s="27">
        <f>SUM(C95:C97)</f>
        <v>38787.490607</v>
      </c>
      <c r="D38" s="27">
        <f>AVERAGE(D95:D97)</f>
        <v>166.99861503419706</v>
      </c>
      <c r="E38" s="27">
        <f>AVERAGE(E95:E97)</f>
        <v>5651.8404010442473</v>
      </c>
      <c r="F38" s="31"/>
    </row>
    <row r="39" spans="1:6" hidden="1" x14ac:dyDescent="0.35">
      <c r="A39" s="30"/>
      <c r="B39" s="27"/>
      <c r="C39" s="27"/>
      <c r="D39" s="27"/>
      <c r="E39" s="27"/>
      <c r="F39" s="31"/>
    </row>
    <row r="40" spans="1:6" hidden="1" x14ac:dyDescent="0.35">
      <c r="A40" s="30">
        <v>2012</v>
      </c>
      <c r="B40" s="27"/>
      <c r="C40" s="27"/>
      <c r="D40" s="27"/>
      <c r="E40" s="27"/>
      <c r="F40" s="31"/>
    </row>
    <row r="41" spans="1:6" hidden="1" x14ac:dyDescent="0.35">
      <c r="A41" s="30" t="s">
        <v>18</v>
      </c>
      <c r="B41" s="27">
        <v>814.02000000000044</v>
      </c>
      <c r="C41" s="27">
        <v>3123.59195</v>
      </c>
      <c r="D41" s="27">
        <v>174.05458839957788</v>
      </c>
      <c r="E41" s="27">
        <v>5278.9291053066836</v>
      </c>
      <c r="F41" s="31"/>
    </row>
    <row r="42" spans="1:6" hidden="1" x14ac:dyDescent="0.35">
      <c r="A42" s="30" t="s">
        <v>19</v>
      </c>
      <c r="B42" s="27">
        <v>492.52999999999884</v>
      </c>
      <c r="C42" s="27">
        <v>1699.30694497784</v>
      </c>
      <c r="D42" s="27">
        <v>111.94693541939128</v>
      </c>
      <c r="E42" s="27">
        <v>3450.159269441147</v>
      </c>
      <c r="F42" s="31"/>
    </row>
    <row r="43" spans="1:6" hidden="1" x14ac:dyDescent="0.35">
      <c r="A43" s="30" t="s">
        <v>20</v>
      </c>
      <c r="B43" s="27">
        <v>492.88000000000102</v>
      </c>
      <c r="C43" s="27">
        <v>1792.2651044839999</v>
      </c>
      <c r="D43" s="27">
        <v>117.36196199251863</v>
      </c>
      <c r="E43" s="27">
        <v>3636.3112816182388</v>
      </c>
      <c r="F43" s="31"/>
    </row>
    <row r="44" spans="1:6" hidden="1" x14ac:dyDescent="0.35">
      <c r="A44" s="30" t="s">
        <v>11</v>
      </c>
      <c r="B44" s="27" t="e">
        <f t="shared" ref="B44:D46" si="0">-C44</f>
        <v>#REF!</v>
      </c>
      <c r="C44" s="27" t="e">
        <f t="shared" si="0"/>
        <v>#REF!</v>
      </c>
      <c r="D44" s="27" t="e">
        <f t="shared" si="0"/>
        <v>#REF!</v>
      </c>
      <c r="E44" s="27" t="e">
        <f>-#REF!</f>
        <v>#REF!</v>
      </c>
      <c r="F44" s="31"/>
    </row>
    <row r="45" spans="1:6" hidden="1" x14ac:dyDescent="0.35">
      <c r="A45" s="30" t="s">
        <v>12</v>
      </c>
      <c r="B45" s="27" t="e">
        <f t="shared" si="0"/>
        <v>#REF!</v>
      </c>
      <c r="C45" s="27" t="e">
        <f t="shared" si="0"/>
        <v>#REF!</v>
      </c>
      <c r="D45" s="27" t="e">
        <f t="shared" si="0"/>
        <v>#REF!</v>
      </c>
      <c r="E45" s="27" t="e">
        <f>-#REF!</f>
        <v>#REF!</v>
      </c>
      <c r="F45" s="31"/>
    </row>
    <row r="46" spans="1:6" hidden="1" x14ac:dyDescent="0.35">
      <c r="A46" s="30" t="s">
        <v>13</v>
      </c>
      <c r="B46" s="27" t="e">
        <f t="shared" si="0"/>
        <v>#REF!</v>
      </c>
      <c r="C46" s="27" t="e">
        <f>-D46</f>
        <v>#REF!</v>
      </c>
      <c r="D46" s="27" t="e">
        <f>-E46</f>
        <v>#REF!</v>
      </c>
      <c r="E46" s="27" t="e">
        <f>-#REF!</f>
        <v>#REF!</v>
      </c>
      <c r="F46" s="31"/>
    </row>
    <row r="47" spans="1:6" hidden="1" x14ac:dyDescent="0.35">
      <c r="A47" s="30" t="s">
        <v>14</v>
      </c>
      <c r="B47" s="27">
        <v>4766.3999999999996</v>
      </c>
      <c r="C47" s="27">
        <v>23240.3978057192</v>
      </c>
      <c r="D47" s="27">
        <v>151.88426644863333</v>
      </c>
      <c r="E47" s="27">
        <v>4875.8807078128602</v>
      </c>
      <c r="F47" s="31"/>
    </row>
    <row r="48" spans="1:6" hidden="1" x14ac:dyDescent="0.35">
      <c r="A48" s="30" t="s">
        <v>28</v>
      </c>
      <c r="B48" s="27">
        <v>2544.9000000000005</v>
      </c>
      <c r="C48" s="27">
        <v>11899.087237272801</v>
      </c>
      <c r="D48" s="27">
        <v>144.60224159438175</v>
      </c>
      <c r="E48" s="27">
        <v>4675.6600405802892</v>
      </c>
      <c r="F48" s="31"/>
    </row>
    <row r="49" spans="1:6" hidden="1" x14ac:dyDescent="0.35">
      <c r="A49" s="30" t="s">
        <v>27</v>
      </c>
      <c r="B49" s="27">
        <v>3671</v>
      </c>
      <c r="C49" s="27">
        <v>17668.224682092601</v>
      </c>
      <c r="D49" s="27">
        <v>148.06835859400195</v>
      </c>
      <c r="E49" s="27">
        <v>4812.918736609261</v>
      </c>
      <c r="F49" s="31"/>
    </row>
    <row r="50" spans="1:6" hidden="1" x14ac:dyDescent="0.35">
      <c r="A50" s="30" t="s">
        <v>15</v>
      </c>
      <c r="B50" s="27">
        <v>4062.2199999999993</v>
      </c>
      <c r="C50" s="27">
        <v>17917.093243858501</v>
      </c>
      <c r="D50" s="27">
        <v>134.58501046717893</v>
      </c>
      <c r="E50" s="27">
        <v>4410.6654105042317</v>
      </c>
      <c r="F50" s="31"/>
    </row>
    <row r="51" spans="1:6" hidden="1" x14ac:dyDescent="0.35">
      <c r="A51" s="30" t="s">
        <v>16</v>
      </c>
      <c r="B51" s="27">
        <v>2308.5319999999992</v>
      </c>
      <c r="C51" s="27">
        <v>8822.7986056026602</v>
      </c>
      <c r="D51" s="27">
        <v>115.40928996335862</v>
      </c>
      <c r="E51" s="27">
        <v>3821.82209542803</v>
      </c>
      <c r="F51" s="31"/>
    </row>
    <row r="52" spans="1:6" hidden="1" x14ac:dyDescent="0.35">
      <c r="A52" s="30" t="s">
        <v>17</v>
      </c>
      <c r="B52" s="27">
        <v>3019.409999999998</v>
      </c>
      <c r="C52" s="27">
        <v>12039.8212108527</v>
      </c>
      <c r="D52" s="27">
        <v>118.34935071838211</v>
      </c>
      <c r="E52" s="27">
        <v>3987.4747751556474</v>
      </c>
      <c r="F52" s="31"/>
    </row>
    <row r="53" spans="1:6" hidden="1" x14ac:dyDescent="0.35">
      <c r="A53" s="30">
        <v>2015</v>
      </c>
      <c r="B53" s="27"/>
      <c r="C53" s="27"/>
      <c r="D53" s="27"/>
      <c r="E53" s="27"/>
      <c r="F53" s="31"/>
    </row>
    <row r="54" spans="1:6" hidden="1" x14ac:dyDescent="0.35">
      <c r="A54" s="32" t="s">
        <v>34</v>
      </c>
      <c r="B54" s="27">
        <f>B100+B101+B102</f>
        <v>983.93000000000029</v>
      </c>
      <c r="C54" s="27">
        <f>C100+C101+C102</f>
        <v>3569.7816430000003</v>
      </c>
      <c r="D54" s="27">
        <f>AVERAGE(D100:D102)</f>
        <v>87.612029229267591</v>
      </c>
      <c r="E54" s="27">
        <f>AVERAGE(E100:E102)</f>
        <v>2973.2557617729267</v>
      </c>
      <c r="F54" s="33"/>
    </row>
    <row r="55" spans="1:6" hidden="1" x14ac:dyDescent="0.35">
      <c r="A55" s="32" t="s">
        <v>8</v>
      </c>
      <c r="B55" s="27" t="s">
        <v>25</v>
      </c>
      <c r="C55" s="27" t="s">
        <v>25</v>
      </c>
      <c r="D55" s="27" t="s">
        <v>25</v>
      </c>
      <c r="E55" s="27" t="s">
        <v>25</v>
      </c>
      <c r="F55" s="31"/>
    </row>
    <row r="56" spans="1:6" hidden="1" x14ac:dyDescent="0.35">
      <c r="A56" s="32" t="s">
        <v>9</v>
      </c>
      <c r="B56" s="27">
        <f>B106+B107+B108</f>
        <v>6292.7059999999974</v>
      </c>
      <c r="C56" s="27">
        <f>C106+C107+C108</f>
        <v>30731.930983999999</v>
      </c>
      <c r="D56" s="27">
        <f>AVERAGE(D106:D108)</f>
        <v>145.89413219163691</v>
      </c>
      <c r="E56" s="27">
        <f>AVERAGE(E106:E108)</f>
        <v>4837.854649948622</v>
      </c>
      <c r="F56" s="31"/>
    </row>
    <row r="57" spans="1:6" hidden="1" x14ac:dyDescent="0.35">
      <c r="A57" s="32" t="s">
        <v>10</v>
      </c>
      <c r="B57" s="27">
        <f>B109+B110+B111</f>
        <v>6756.2800000000007</v>
      </c>
      <c r="C57" s="27">
        <f>C109+C110+C111</f>
        <v>26878.184392597421</v>
      </c>
      <c r="D57" s="27">
        <f>AVERAGE(D109:D111)</f>
        <v>113.99662338634538</v>
      </c>
      <c r="E57" s="27">
        <f>AVERAGE(E109:E111)</f>
        <v>3930.0722617563001</v>
      </c>
      <c r="F57" s="31"/>
    </row>
    <row r="58" spans="1:6" hidden="1" x14ac:dyDescent="0.35">
      <c r="A58" s="30"/>
      <c r="B58" s="27"/>
      <c r="C58" s="27"/>
      <c r="D58" s="27"/>
      <c r="E58" s="27"/>
      <c r="F58" s="31"/>
    </row>
    <row r="59" spans="1:6" hidden="1" x14ac:dyDescent="0.35">
      <c r="A59" s="30">
        <v>2013</v>
      </c>
      <c r="B59" s="27"/>
      <c r="C59" s="27"/>
      <c r="D59" s="27"/>
      <c r="E59" s="27"/>
      <c r="F59" s="31"/>
    </row>
    <row r="60" spans="1:6" hidden="1" x14ac:dyDescent="0.35">
      <c r="A60" s="30" t="s">
        <v>18</v>
      </c>
      <c r="B60" s="27">
        <v>2472.12</v>
      </c>
      <c r="C60" s="27">
        <v>6638.2602299999999</v>
      </c>
      <c r="D60" s="27">
        <v>77.8</v>
      </c>
      <c r="E60" s="27">
        <v>2685.25</v>
      </c>
      <c r="F60" s="31"/>
    </row>
    <row r="61" spans="1:6" hidden="1" x14ac:dyDescent="0.35">
      <c r="A61" s="30" t="s">
        <v>19</v>
      </c>
      <c r="B61" s="27">
        <v>1362.4599999999991</v>
      </c>
      <c r="C61" s="27">
        <v>4988.6198363430103</v>
      </c>
      <c r="D61" s="27">
        <v>101.64456060296679</v>
      </c>
      <c r="E61" s="27">
        <v>3661.4798499354183</v>
      </c>
      <c r="F61" s="31"/>
    </row>
    <row r="62" spans="1:6" hidden="1" x14ac:dyDescent="0.35">
      <c r="A62" s="30" t="s">
        <v>20</v>
      </c>
      <c r="B62" s="27">
        <v>551.68999999999869</v>
      </c>
      <c r="C62" s="27">
        <v>1284.2085289859999</v>
      </c>
      <c r="D62" s="27">
        <v>66.879971958731645</v>
      </c>
      <c r="E62" s="27">
        <v>2327.7719896789877</v>
      </c>
      <c r="F62" s="31"/>
    </row>
    <row r="63" spans="1:6" hidden="1" x14ac:dyDescent="0.35">
      <c r="A63" s="30" t="s">
        <v>11</v>
      </c>
      <c r="B63" s="27" t="e">
        <f t="shared" ref="B63:D66" si="1">-C63</f>
        <v>#REF!</v>
      </c>
      <c r="C63" s="27" t="e">
        <f t="shared" si="1"/>
        <v>#REF!</v>
      </c>
      <c r="D63" s="27" t="e">
        <f t="shared" si="1"/>
        <v>#REF!</v>
      </c>
      <c r="E63" s="27" t="e">
        <f>-#REF!</f>
        <v>#REF!</v>
      </c>
      <c r="F63" s="31"/>
    </row>
    <row r="64" spans="1:6" hidden="1" x14ac:dyDescent="0.35">
      <c r="A64" s="30" t="s">
        <v>12</v>
      </c>
      <c r="B64" s="27" t="e">
        <f t="shared" si="1"/>
        <v>#REF!</v>
      </c>
      <c r="C64" s="27" t="e">
        <f t="shared" si="1"/>
        <v>#REF!</v>
      </c>
      <c r="D64" s="27" t="e">
        <f t="shared" si="1"/>
        <v>#REF!</v>
      </c>
      <c r="E64" s="27" t="e">
        <f>-#REF!</f>
        <v>#REF!</v>
      </c>
      <c r="F64" s="31"/>
    </row>
    <row r="65" spans="1:6" hidden="1" x14ac:dyDescent="0.35">
      <c r="A65" s="30" t="s">
        <v>13</v>
      </c>
      <c r="B65" s="27" t="e">
        <f t="shared" si="1"/>
        <v>#REF!</v>
      </c>
      <c r="C65" s="27" t="e">
        <f t="shared" si="1"/>
        <v>#REF!</v>
      </c>
      <c r="D65" s="27" t="e">
        <f t="shared" si="1"/>
        <v>#REF!</v>
      </c>
      <c r="E65" s="27" t="e">
        <f>-#REF!</f>
        <v>#REF!</v>
      </c>
      <c r="F65" s="31"/>
    </row>
    <row r="66" spans="1:6" hidden="1" x14ac:dyDescent="0.35">
      <c r="A66" s="30" t="s">
        <v>14</v>
      </c>
      <c r="B66" s="27" t="e">
        <f t="shared" si="1"/>
        <v>#REF!</v>
      </c>
      <c r="C66" s="27" t="e">
        <f t="shared" si="1"/>
        <v>#REF!</v>
      </c>
      <c r="D66" s="27" t="e">
        <f t="shared" si="1"/>
        <v>#REF!</v>
      </c>
      <c r="E66" s="27" t="e">
        <f>-#REF!</f>
        <v>#REF!</v>
      </c>
      <c r="F66" s="31"/>
    </row>
    <row r="67" spans="1:6" hidden="1" x14ac:dyDescent="0.35">
      <c r="A67" s="30" t="s">
        <v>27</v>
      </c>
      <c r="B67" s="27">
        <v>2431.7999999999997</v>
      </c>
      <c r="C67" s="27">
        <v>9370.6015539689906</v>
      </c>
      <c r="D67" s="27">
        <v>113.5445441804937</v>
      </c>
      <c r="E67" s="27">
        <v>3853.3602903071746</v>
      </c>
      <c r="F67" s="31"/>
    </row>
    <row r="68" spans="1:6" hidden="1" x14ac:dyDescent="0.35">
      <c r="A68" s="30" t="s">
        <v>15</v>
      </c>
      <c r="B68" s="27">
        <v>847.23000000000047</v>
      </c>
      <c r="C68" s="27">
        <v>3450.7545946319201</v>
      </c>
      <c r="D68" s="27">
        <v>120.01607043759252</v>
      </c>
      <c r="E68" s="27">
        <v>4072.9844252822913</v>
      </c>
      <c r="F68" s="31"/>
    </row>
    <row r="69" spans="1:6" hidden="1" x14ac:dyDescent="0.35">
      <c r="A69" s="30" t="s">
        <v>16</v>
      </c>
      <c r="B69" s="27">
        <v>1192.4399999999996</v>
      </c>
      <c r="C69" s="27">
        <v>4599.5630834920203</v>
      </c>
      <c r="D69" s="27">
        <v>113.62287346583919</v>
      </c>
      <c r="E69" s="27">
        <v>3857.2700374794763</v>
      </c>
      <c r="F69" s="31"/>
    </row>
    <row r="70" spans="1:6" hidden="1" x14ac:dyDescent="0.35">
      <c r="A70" s="30" t="s">
        <v>17</v>
      </c>
      <c r="B70" s="27">
        <v>2911.7799999999997</v>
      </c>
      <c r="C70" s="27">
        <v>9763.1983400000008</v>
      </c>
      <c r="D70" s="27">
        <v>98.708804696498248</v>
      </c>
      <c r="E70" s="27">
        <v>3353</v>
      </c>
      <c r="F70" s="31"/>
    </row>
    <row r="71" spans="1:6" hidden="1" x14ac:dyDescent="0.35">
      <c r="A71" s="30"/>
      <c r="B71" s="27"/>
      <c r="C71" s="27"/>
      <c r="D71" s="27"/>
      <c r="E71" s="27"/>
      <c r="F71" s="31"/>
    </row>
    <row r="72" spans="1:6" hidden="1" x14ac:dyDescent="0.35">
      <c r="A72" s="30">
        <v>2016</v>
      </c>
      <c r="B72" s="27"/>
      <c r="C72" s="27"/>
      <c r="D72" s="27"/>
      <c r="E72" s="27"/>
      <c r="F72" s="31"/>
    </row>
    <row r="73" spans="1:6" hidden="1" x14ac:dyDescent="0.35">
      <c r="A73" s="32" t="s">
        <v>34</v>
      </c>
      <c r="B73" s="27">
        <f>B125+B126+B127</f>
        <v>3747.6209999999992</v>
      </c>
      <c r="C73" s="27">
        <f>C125+C126+C127</f>
        <v>14113.122001000002</v>
      </c>
      <c r="D73" s="27">
        <f>AVERAGE(D125:D127)</f>
        <v>101.63784567138195</v>
      </c>
      <c r="E73" s="27">
        <f>AVERAGE(E125:E127)</f>
        <v>3605.9562662686699</v>
      </c>
      <c r="F73" s="31"/>
    </row>
    <row r="74" spans="1:6" hidden="1" x14ac:dyDescent="0.35">
      <c r="A74" s="32" t="s">
        <v>8</v>
      </c>
      <c r="B74" s="27">
        <f>B128+B129+B130</f>
        <v>187.78000000000247</v>
      </c>
      <c r="C74" s="27">
        <f>C128+C129+C130</f>
        <v>301.901409</v>
      </c>
      <c r="D74" s="27">
        <v>44.878571351985386</v>
      </c>
      <c r="E74" s="27">
        <v>1607.73995633186</v>
      </c>
      <c r="F74" s="31"/>
    </row>
    <row r="75" spans="1:6" hidden="1" x14ac:dyDescent="0.35">
      <c r="A75" s="32" t="s">
        <v>9</v>
      </c>
      <c r="B75" s="27">
        <f>B131+B132+B133</f>
        <v>5916.9429999999993</v>
      </c>
      <c r="C75" s="27">
        <f>C131+C132+C133</f>
        <v>29552.899954</v>
      </c>
      <c r="D75" s="27">
        <f>AVERAGE(D131:D133)</f>
        <v>133.94606032880623</v>
      </c>
      <c r="E75" s="27">
        <f>AVERAGE(E131:E133)</f>
        <v>4323.9857503306002</v>
      </c>
      <c r="F75" s="31"/>
    </row>
    <row r="76" spans="1:6" hidden="1" x14ac:dyDescent="0.35">
      <c r="A76" s="32" t="s">
        <v>10</v>
      </c>
      <c r="B76" s="27">
        <f>B134+B135+B136</f>
        <v>5588.7590000000055</v>
      </c>
      <c r="C76" s="27">
        <f>C134+C135+C136</f>
        <v>25700.850222000001</v>
      </c>
      <c r="D76" s="27">
        <f>AVERAGE(D134:D136)</f>
        <v>130.28684705642078</v>
      </c>
      <c r="E76" s="27">
        <f>AVERAGE(E134:E136)</f>
        <v>4603.4818846274402</v>
      </c>
      <c r="F76" s="31"/>
    </row>
    <row r="77" spans="1:6" x14ac:dyDescent="0.35">
      <c r="A77" s="24">
        <v>2020</v>
      </c>
      <c r="B77" s="27">
        <f>B142+B143+B144+B158</f>
        <v>5708.4490000000005</v>
      </c>
      <c r="C77" s="27">
        <f>C142+C143+C144+C158</f>
        <v>21278.434099999999</v>
      </c>
      <c r="D77" s="27">
        <v>66.099999999999994</v>
      </c>
      <c r="E77" s="27">
        <v>2713.7</v>
      </c>
      <c r="F77" s="31"/>
    </row>
    <row r="78" spans="1:6" hidden="1" x14ac:dyDescent="0.35">
      <c r="A78" s="32"/>
      <c r="B78" s="27"/>
      <c r="C78" s="27"/>
      <c r="D78" s="27"/>
      <c r="E78" s="27"/>
      <c r="F78" s="31"/>
    </row>
    <row r="79" spans="1:6" hidden="1" x14ac:dyDescent="0.35">
      <c r="A79" s="30">
        <v>2017</v>
      </c>
      <c r="B79" s="27"/>
      <c r="C79" s="27"/>
      <c r="D79" s="27"/>
      <c r="E79" s="27"/>
      <c r="F79" s="31"/>
    </row>
    <row r="80" spans="1:6" hidden="1" x14ac:dyDescent="0.35">
      <c r="A80" s="32" t="s">
        <v>34</v>
      </c>
      <c r="B80" s="27">
        <f>B146+B147+B148</f>
        <v>1840.2700000000023</v>
      </c>
      <c r="C80" s="27">
        <f>C146+C147+C148</f>
        <v>4941.8887290000002</v>
      </c>
      <c r="D80" s="27">
        <f>AVERAGE(D146:D148)</f>
        <v>72.619376747055739</v>
      </c>
      <c r="E80" s="27">
        <f>AVERAGE(E146:E148)</f>
        <v>2675.785387600607</v>
      </c>
      <c r="F80" s="31"/>
    </row>
    <row r="81" spans="1:6" hidden="1" x14ac:dyDescent="0.35">
      <c r="A81" s="32" t="s">
        <v>8</v>
      </c>
      <c r="B81" s="27">
        <f>B149+B150+B151</f>
        <v>285.63599999999997</v>
      </c>
      <c r="C81" s="27">
        <f>C149+C150+C151</f>
        <v>772.20710699999995</v>
      </c>
      <c r="D81" s="27">
        <f>AVERAGE(D149:D151)</f>
        <v>78.333569842393914</v>
      </c>
      <c r="E81" s="27">
        <f>AVERAGE(E149:E151)</f>
        <v>2936.0596833950035</v>
      </c>
      <c r="F81" s="31"/>
    </row>
    <row r="82" spans="1:6" hidden="1" x14ac:dyDescent="0.35">
      <c r="A82" s="32" t="s">
        <v>9</v>
      </c>
      <c r="B82" s="27">
        <f>B152+B153+B154</f>
        <v>3616.0770000000002</v>
      </c>
      <c r="C82" s="27">
        <f>C152+C153+C154</f>
        <v>19067.616462999998</v>
      </c>
      <c r="D82" s="27">
        <f>AVERAGE(D152:D154)</f>
        <v>145.43830346992232</v>
      </c>
      <c r="E82" s="27">
        <f>AVERAGE(E152:E154)</f>
        <v>5626.7703216096306</v>
      </c>
      <c r="F82" s="31"/>
    </row>
    <row r="83" spans="1:6" hidden="1" x14ac:dyDescent="0.35">
      <c r="A83" s="32" t="s">
        <v>10</v>
      </c>
      <c r="B83" s="27">
        <f>B155+B156+B157</f>
        <v>7132.8349999999964</v>
      </c>
      <c r="C83" s="27">
        <f>C155+C156+C157</f>
        <v>33749.460454</v>
      </c>
      <c r="D83" s="27">
        <f>AVERAGE(D155:D157)</f>
        <v>124.31765820847689</v>
      </c>
      <c r="E83" s="27">
        <f>AVERAGE(E155:E157)</f>
        <v>4729.7985977288736</v>
      </c>
      <c r="F83" s="31"/>
    </row>
    <row r="84" spans="1:6" hidden="1" x14ac:dyDescent="0.35">
      <c r="A84" s="30"/>
      <c r="B84" s="27"/>
      <c r="C84" s="27"/>
      <c r="D84" s="27"/>
      <c r="E84" s="27"/>
      <c r="F84" s="31"/>
    </row>
    <row r="85" spans="1:6" hidden="1" x14ac:dyDescent="0.35">
      <c r="A85" s="30">
        <v>2014</v>
      </c>
      <c r="B85" s="27"/>
      <c r="C85" s="27"/>
      <c r="D85" s="27"/>
      <c r="E85" s="27"/>
      <c r="F85" s="31"/>
    </row>
    <row r="86" spans="1:6" hidden="1" x14ac:dyDescent="0.35">
      <c r="A86" s="30" t="s">
        <v>18</v>
      </c>
      <c r="B86" s="27">
        <v>388.44000000000051</v>
      </c>
      <c r="C86" s="27">
        <v>1080.545420359</v>
      </c>
      <c r="D86" s="27">
        <v>81.884105622508059</v>
      </c>
      <c r="E86" s="27">
        <v>2781.7563082046154</v>
      </c>
      <c r="F86" s="31"/>
    </row>
    <row r="87" spans="1:6" hidden="1" x14ac:dyDescent="0.35">
      <c r="A87" s="30" t="s">
        <v>19</v>
      </c>
      <c r="B87" s="27">
        <v>487.15999999999985</v>
      </c>
      <c r="C87" s="27">
        <v>1533.03791131457</v>
      </c>
      <c r="D87" s="27">
        <v>92.464621293097252</v>
      </c>
      <c r="E87" s="27">
        <v>3146.8879040039574</v>
      </c>
      <c r="F87" s="31"/>
    </row>
    <row r="88" spans="1:6" hidden="1" x14ac:dyDescent="0.35">
      <c r="A88" s="30" t="s">
        <v>20</v>
      </c>
      <c r="B88" s="27">
        <v>476.65999999999985</v>
      </c>
      <c r="C88" s="27">
        <v>1458.3205975602</v>
      </c>
      <c r="D88" s="27">
        <v>89.859962274202161</v>
      </c>
      <c r="E88" s="27">
        <v>3059.4566306386118</v>
      </c>
      <c r="F88" s="31"/>
    </row>
    <row r="89" spans="1:6" hidden="1" x14ac:dyDescent="0.35">
      <c r="A89" s="30" t="s">
        <v>11</v>
      </c>
      <c r="B89" s="27">
        <v>0</v>
      </c>
      <c r="C89" s="27">
        <v>0</v>
      </c>
      <c r="D89" s="27">
        <v>0</v>
      </c>
      <c r="E89" s="27">
        <v>0</v>
      </c>
      <c r="F89" s="31"/>
    </row>
    <row r="90" spans="1:6" hidden="1" x14ac:dyDescent="0.35">
      <c r="A90" s="30" t="s">
        <v>12</v>
      </c>
      <c r="B90" s="27">
        <v>0</v>
      </c>
      <c r="C90" s="27">
        <v>0</v>
      </c>
      <c r="D90" s="27">
        <v>0</v>
      </c>
      <c r="E90" s="27">
        <v>0</v>
      </c>
      <c r="F90" s="31"/>
    </row>
    <row r="91" spans="1:6" hidden="1" x14ac:dyDescent="0.35">
      <c r="A91" s="30" t="s">
        <v>13</v>
      </c>
      <c r="B91" s="27">
        <v>1094.4000000000001</v>
      </c>
      <c r="C91" s="27">
        <v>7386.3173690000003</v>
      </c>
      <c r="D91" s="27">
        <v>199.7645620698394</v>
      </c>
      <c r="E91" s="27">
        <v>6749.1935023757305</v>
      </c>
      <c r="F91" s="31"/>
    </row>
    <row r="92" spans="1:6" hidden="1" x14ac:dyDescent="0.35">
      <c r="A92" s="30" t="s">
        <v>14</v>
      </c>
      <c r="B92" s="27">
        <v>1078.98</v>
      </c>
      <c r="C92" s="27">
        <v>7285.5189970000001</v>
      </c>
      <c r="D92" s="27">
        <v>199.82874951949435</v>
      </c>
      <c r="E92" s="27">
        <v>6752.2280273962451</v>
      </c>
      <c r="F92" s="31"/>
    </row>
    <row r="93" spans="1:6" hidden="1" x14ac:dyDescent="0.35">
      <c r="A93" s="30" t="s">
        <v>28</v>
      </c>
      <c r="B93" s="27">
        <v>1709</v>
      </c>
      <c r="C93" s="27">
        <v>10993.913258</v>
      </c>
      <c r="D93" s="27">
        <v>190.3017050544195</v>
      </c>
      <c r="E93" s="27">
        <v>6432.9509994148621</v>
      </c>
      <c r="F93" s="31"/>
    </row>
    <row r="94" spans="1:6" hidden="1" x14ac:dyDescent="0.35">
      <c r="A94" s="30" t="s">
        <v>27</v>
      </c>
      <c r="B94" s="27">
        <v>2147.7699999999995</v>
      </c>
      <c r="C94" s="27">
        <v>13199.632815999999</v>
      </c>
      <c r="D94" s="27">
        <v>181.70119536694</v>
      </c>
      <c r="E94" s="27">
        <v>6145.7385176252592</v>
      </c>
      <c r="F94" s="31"/>
    </row>
    <row r="95" spans="1:6" hidden="1" x14ac:dyDescent="0.35">
      <c r="A95" s="30" t="s">
        <v>15</v>
      </c>
      <c r="B95" s="27">
        <v>2848.8000000000011</v>
      </c>
      <c r="C95" s="27">
        <v>15846.119531</v>
      </c>
      <c r="D95" s="27">
        <v>164.43283973075236</v>
      </c>
      <c r="E95" s="27">
        <v>5562.383997121593</v>
      </c>
      <c r="F95" s="31"/>
    </row>
    <row r="96" spans="1:6" hidden="1" x14ac:dyDescent="0.35">
      <c r="A96" s="30" t="s">
        <v>16</v>
      </c>
      <c r="B96" s="27">
        <v>2462.42</v>
      </c>
      <c r="C96" s="27">
        <v>14123.358843</v>
      </c>
      <c r="D96" s="27">
        <v>169.46453764910382</v>
      </c>
      <c r="E96" s="27">
        <v>5735.5604823710009</v>
      </c>
      <c r="F96" s="31"/>
    </row>
    <row r="97" spans="1:6" hidden="1" x14ac:dyDescent="0.35">
      <c r="A97" s="30" t="s">
        <v>17</v>
      </c>
      <c r="B97" s="27">
        <v>1558.619999999999</v>
      </c>
      <c r="C97" s="27">
        <v>8818.0122329999995</v>
      </c>
      <c r="D97" s="27">
        <v>167.09846772273497</v>
      </c>
      <c r="E97" s="27">
        <v>5657.5767236401471</v>
      </c>
      <c r="F97" s="31"/>
    </row>
    <row r="98" spans="1:6" hidden="1" x14ac:dyDescent="0.35">
      <c r="A98" s="34"/>
      <c r="B98" s="27"/>
      <c r="C98" s="27"/>
      <c r="D98" s="27"/>
      <c r="E98" s="27"/>
    </row>
    <row r="99" spans="1:6" hidden="1" x14ac:dyDescent="0.35">
      <c r="A99" s="30">
        <v>2015</v>
      </c>
      <c r="B99" s="27"/>
      <c r="C99" s="27"/>
      <c r="D99" s="27"/>
      <c r="E99" s="27"/>
      <c r="F99" s="31"/>
    </row>
    <row r="100" spans="1:6" hidden="1" x14ac:dyDescent="0.35">
      <c r="A100" s="30" t="s">
        <v>18</v>
      </c>
      <c r="B100" s="27">
        <v>700.38999999999942</v>
      </c>
      <c r="C100" s="27">
        <v>2601.2325380000002</v>
      </c>
      <c r="D100" s="27">
        <v>109.56264302258519</v>
      </c>
      <c r="E100" s="27">
        <v>3713.9772669512699</v>
      </c>
      <c r="F100" s="31"/>
    </row>
    <row r="101" spans="1:6" hidden="1" x14ac:dyDescent="0.35">
      <c r="A101" s="30" t="s">
        <v>19</v>
      </c>
      <c r="B101" s="27">
        <v>224.09000000000015</v>
      </c>
      <c r="C101" s="27">
        <v>897.04719899999998</v>
      </c>
      <c r="D101" s="27">
        <v>117.97505045812761</v>
      </c>
      <c r="E101" s="27">
        <v>4003.0666205542402</v>
      </c>
      <c r="F101" s="31"/>
    </row>
    <row r="102" spans="1:6" hidden="1" x14ac:dyDescent="0.35">
      <c r="A102" s="30" t="s">
        <v>20</v>
      </c>
      <c r="B102" s="27">
        <v>59.450000000000728</v>
      </c>
      <c r="C102" s="27">
        <v>71.501906000000005</v>
      </c>
      <c r="D102" s="27">
        <v>35.298394207089984</v>
      </c>
      <c r="E102" s="27">
        <v>1202.7233978132699</v>
      </c>
      <c r="F102" s="31"/>
    </row>
    <row r="103" spans="1:6" hidden="1" x14ac:dyDescent="0.35">
      <c r="A103" s="30" t="s">
        <v>11</v>
      </c>
      <c r="B103" s="27" t="e">
        <f t="shared" ref="B103:D105" si="2">-C103</f>
        <v>#REF!</v>
      </c>
      <c r="C103" s="27" t="e">
        <f t="shared" si="2"/>
        <v>#REF!</v>
      </c>
      <c r="D103" s="27" t="e">
        <f t="shared" si="2"/>
        <v>#REF!</v>
      </c>
      <c r="E103" s="27" t="e">
        <f>-#REF!</f>
        <v>#REF!</v>
      </c>
      <c r="F103" s="31"/>
    </row>
    <row r="104" spans="1:6" hidden="1" x14ac:dyDescent="0.35">
      <c r="A104" s="30" t="s">
        <v>12</v>
      </c>
      <c r="B104" s="27" t="e">
        <f t="shared" si="2"/>
        <v>#REF!</v>
      </c>
      <c r="C104" s="27" t="e">
        <f t="shared" si="2"/>
        <v>#REF!</v>
      </c>
      <c r="D104" s="27" t="e">
        <f t="shared" si="2"/>
        <v>#REF!</v>
      </c>
      <c r="E104" s="27" t="e">
        <f>-#REF!</f>
        <v>#REF!</v>
      </c>
      <c r="F104" s="31"/>
    </row>
    <row r="105" spans="1:6" hidden="1" x14ac:dyDescent="0.35">
      <c r="A105" s="30" t="s">
        <v>13</v>
      </c>
      <c r="B105" s="27" t="e">
        <f t="shared" si="2"/>
        <v>#REF!</v>
      </c>
      <c r="C105" s="27" t="e">
        <f t="shared" si="2"/>
        <v>#REF!</v>
      </c>
      <c r="D105" s="27" t="e">
        <f t="shared" si="2"/>
        <v>#REF!</v>
      </c>
      <c r="E105" s="27" t="e">
        <f>-#REF!</f>
        <v>#REF!</v>
      </c>
      <c r="F105" s="31"/>
    </row>
    <row r="106" spans="1:6" hidden="1" x14ac:dyDescent="0.35">
      <c r="A106" s="30" t="s">
        <v>14</v>
      </c>
      <c r="B106" s="27">
        <v>2217.7750000000001</v>
      </c>
      <c r="C106" s="27">
        <v>11451.457059</v>
      </c>
      <c r="D106" s="27">
        <v>151.49498650124607</v>
      </c>
      <c r="E106" s="27">
        <v>5163.4891091296458</v>
      </c>
      <c r="F106" s="31"/>
    </row>
    <row r="107" spans="1:6" hidden="1" x14ac:dyDescent="0.35">
      <c r="A107" s="30" t="s">
        <v>28</v>
      </c>
      <c r="B107" s="27">
        <v>2551.7349999999983</v>
      </c>
      <c r="C107" s="27">
        <v>12500.107286</v>
      </c>
      <c r="D107" s="27">
        <v>143.23715911693375</v>
      </c>
      <c r="E107" s="27">
        <v>4898.6698407162203</v>
      </c>
      <c r="F107" s="31"/>
    </row>
    <row r="108" spans="1:6" hidden="1" x14ac:dyDescent="0.35">
      <c r="A108" s="30" t="s">
        <v>27</v>
      </c>
      <c r="B108" s="27">
        <v>1523.195999999999</v>
      </c>
      <c r="C108" s="27">
        <v>6780.3666389999999</v>
      </c>
      <c r="D108" s="27">
        <v>142.95025095673088</v>
      </c>
      <c r="E108" s="27">
        <v>4451.4049999999997</v>
      </c>
      <c r="F108" s="31"/>
    </row>
    <row r="109" spans="1:6" hidden="1" x14ac:dyDescent="0.35">
      <c r="A109" s="30" t="s">
        <v>15</v>
      </c>
      <c r="B109" s="27">
        <v>2864</v>
      </c>
      <c r="C109" s="27">
        <v>12198.2</v>
      </c>
      <c r="D109" s="27">
        <v>123.8</v>
      </c>
      <c r="E109" s="27">
        <v>4258.7</v>
      </c>
      <c r="F109" s="31"/>
    </row>
    <row r="110" spans="1:6" hidden="1" x14ac:dyDescent="0.35">
      <c r="A110" s="30" t="s">
        <v>16</v>
      </c>
      <c r="B110" s="27">
        <v>1940.14</v>
      </c>
      <c r="C110" s="27">
        <v>7328.6968040000002</v>
      </c>
      <c r="D110" s="27">
        <v>109.09487919475612</v>
      </c>
      <c r="E110" s="27">
        <v>3765.75839263445</v>
      </c>
      <c r="F110" s="31"/>
    </row>
    <row r="111" spans="1:6" hidden="1" x14ac:dyDescent="0.35">
      <c r="A111" s="30" t="s">
        <v>17</v>
      </c>
      <c r="B111" s="27">
        <v>1952.14</v>
      </c>
      <c r="C111" s="27">
        <v>7351.2875885974199</v>
      </c>
      <c r="D111" s="27">
        <v>109.09499096427997</v>
      </c>
      <c r="E111" s="27">
        <v>3765.75839263445</v>
      </c>
      <c r="F111" s="31"/>
    </row>
    <row r="112" spans="1:6" x14ac:dyDescent="0.35">
      <c r="A112" s="30">
        <v>2021</v>
      </c>
      <c r="B112" s="27">
        <f>B161+B178+B179+B180</f>
        <v>16578.875</v>
      </c>
      <c r="C112" s="27">
        <f>C161+C178+C179+C180</f>
        <v>94763.94485225901</v>
      </c>
      <c r="D112" s="27">
        <f>(D161+D178+D179+D180)/4</f>
        <v>104.46768858155053</v>
      </c>
      <c r="E112" s="27">
        <f>(E161+E178+E179+E180)/4</f>
        <v>4565.0746381380632</v>
      </c>
      <c r="F112" s="31"/>
    </row>
    <row r="113" spans="1:6" x14ac:dyDescent="0.35">
      <c r="A113" s="30">
        <v>2022</v>
      </c>
      <c r="B113" s="27">
        <f>SUM(B237:B248)</f>
        <v>13126.816999999997</v>
      </c>
      <c r="C113" s="27">
        <f t="shared" ref="C113" si="3">SUM(C237:C248)</f>
        <v>117778.68896045003</v>
      </c>
      <c r="D113" s="27">
        <f>AVERAGE(D246:D248)</f>
        <v>196.05940912045051</v>
      </c>
      <c r="E113" s="27">
        <f>AVERAGE(E246:E248)</f>
        <v>8457.0543174147169</v>
      </c>
      <c r="F113" s="31"/>
    </row>
    <row r="114" spans="1:6" x14ac:dyDescent="0.35">
      <c r="A114" s="30"/>
      <c r="B114" s="27"/>
      <c r="C114" s="27"/>
      <c r="D114" s="27"/>
      <c r="E114" s="27"/>
      <c r="F114" s="31"/>
    </row>
    <row r="115" spans="1:6" hidden="1" x14ac:dyDescent="0.35">
      <c r="A115" s="30">
        <v>2018</v>
      </c>
      <c r="B115" s="27"/>
      <c r="C115" s="27"/>
      <c r="D115" s="27"/>
      <c r="E115" s="27"/>
      <c r="F115" s="31"/>
    </row>
    <row r="116" spans="1:6" hidden="1" x14ac:dyDescent="0.35">
      <c r="A116" s="30" t="s">
        <v>34</v>
      </c>
      <c r="B116" s="27">
        <f>B166+B167+B168</f>
        <v>3998.9980000000032</v>
      </c>
      <c r="C116" s="27">
        <f>C166+C167+C168</f>
        <v>15770.665701</v>
      </c>
      <c r="D116" s="27">
        <f>AVERAGE(D166:D168)</f>
        <v>104.17762211303447</v>
      </c>
      <c r="E116" s="27">
        <f>AVERAGE(E166:E168)</f>
        <v>3976.8357592493903</v>
      </c>
      <c r="F116" s="31"/>
    </row>
    <row r="117" spans="1:6" hidden="1" x14ac:dyDescent="0.35">
      <c r="A117" s="30" t="s">
        <v>8</v>
      </c>
      <c r="B117" s="27">
        <f>B169+B170+B171</f>
        <v>2013.2299999999996</v>
      </c>
      <c r="C117" s="27">
        <f>C169+C170+C171</f>
        <v>4944.0275761000003</v>
      </c>
      <c r="D117" s="27">
        <f>AVERAGE(D169:D171)</f>
        <v>48.448662964422304</v>
      </c>
      <c r="E117" s="27">
        <f>AVERAGE(E169:E171)</f>
        <v>1886.5462222097922</v>
      </c>
      <c r="F117" s="31"/>
    </row>
    <row r="118" spans="1:6" hidden="1" x14ac:dyDescent="0.35">
      <c r="A118" s="30" t="s">
        <v>9</v>
      </c>
      <c r="B118" s="27">
        <f>B172+B173+B174</f>
        <v>3622.2</v>
      </c>
      <c r="C118" s="27">
        <f>C172+C173+C174</f>
        <v>18153.399868</v>
      </c>
      <c r="D118" s="27">
        <f>AVERAGE(D172:D174)</f>
        <v>128.76469115737549</v>
      </c>
      <c r="E118" s="27">
        <f>AVERAGE(E172:E174)</f>
        <v>5014.063585846744</v>
      </c>
      <c r="F118" s="31"/>
    </row>
    <row r="119" spans="1:6" hidden="1" x14ac:dyDescent="0.35">
      <c r="A119" s="30" t="s">
        <v>10</v>
      </c>
      <c r="B119" s="27">
        <f>B175+B176+B177</f>
        <v>7306.9000000000005</v>
      </c>
      <c r="C119" s="27">
        <f>C175+C176+C177</f>
        <v>30114.237477000002</v>
      </c>
      <c r="D119" s="27">
        <f>AVERAGE(D175:D177)</f>
        <v>105.88484865742709</v>
      </c>
      <c r="E119" s="27">
        <f>AVERAGE(E175:E177)</f>
        <v>4135.9675233654971</v>
      </c>
      <c r="F119" s="31"/>
    </row>
    <row r="120" spans="1:6" hidden="1" x14ac:dyDescent="0.35">
      <c r="A120" s="30"/>
      <c r="B120" s="27"/>
      <c r="C120" s="27"/>
      <c r="D120" s="27"/>
      <c r="E120" s="27"/>
      <c r="F120" s="31"/>
    </row>
    <row r="121" spans="1:6" hidden="1" x14ac:dyDescent="0.35">
      <c r="A121" s="30"/>
      <c r="B121" s="27"/>
      <c r="C121" s="27"/>
      <c r="D121" s="27"/>
      <c r="E121" s="27"/>
      <c r="F121" s="31"/>
    </row>
    <row r="122" spans="1:6" hidden="1" x14ac:dyDescent="0.35">
      <c r="A122" s="30">
        <v>2019</v>
      </c>
      <c r="B122" s="27"/>
      <c r="C122" s="27"/>
      <c r="D122" s="27"/>
      <c r="E122" s="27"/>
      <c r="F122" s="31"/>
    </row>
    <row r="123" spans="1:6" hidden="1" x14ac:dyDescent="0.35">
      <c r="A123" s="30" t="s">
        <v>34</v>
      </c>
      <c r="B123" s="27">
        <f>B195+B196+B197</f>
        <v>7713.845000000003</v>
      </c>
      <c r="C123" s="27">
        <f>C195+C196+C197</f>
        <v>22717.919014999999</v>
      </c>
      <c r="D123" s="27">
        <f>AVERAGE(D195:D197)</f>
        <v>75.695930885490142</v>
      </c>
      <c r="E123" s="27">
        <f>AVERAGE(E195:E197)</f>
        <v>2973.4151276676798</v>
      </c>
      <c r="F123" s="31"/>
    </row>
    <row r="124" spans="1:6" hidden="1" x14ac:dyDescent="0.35">
      <c r="A124" s="30">
        <v>2016</v>
      </c>
      <c r="B124" s="27"/>
      <c r="C124" s="27"/>
      <c r="D124" s="27"/>
      <c r="E124" s="27"/>
      <c r="F124" s="31"/>
    </row>
    <row r="125" spans="1:6" hidden="1" x14ac:dyDescent="0.35">
      <c r="A125" s="30" t="s">
        <v>18</v>
      </c>
      <c r="B125" s="27">
        <v>2061.96</v>
      </c>
      <c r="C125" s="27">
        <v>8260.9138070000008</v>
      </c>
      <c r="D125" s="27">
        <v>113.3</v>
      </c>
      <c r="E125" s="27">
        <v>4006.34</v>
      </c>
      <c r="F125" s="31"/>
    </row>
    <row r="126" spans="1:6" hidden="1" x14ac:dyDescent="0.35">
      <c r="A126" s="30" t="s">
        <v>19</v>
      </c>
      <c r="B126" s="27">
        <v>964.72</v>
      </c>
      <c r="C126" s="27">
        <v>3725.8728839999999</v>
      </c>
      <c r="D126" s="27">
        <v>109</v>
      </c>
      <c r="E126" s="27">
        <v>3862.14</v>
      </c>
      <c r="F126" s="31"/>
    </row>
    <row r="127" spans="1:6" hidden="1" x14ac:dyDescent="0.35">
      <c r="A127" s="30" t="s">
        <v>20</v>
      </c>
      <c r="B127" s="27">
        <v>720.94099999999889</v>
      </c>
      <c r="C127" s="27">
        <v>2126.3353099999999</v>
      </c>
      <c r="D127" s="27">
        <v>82.613537014145805</v>
      </c>
      <c r="E127" s="27">
        <v>2949.3887988060101</v>
      </c>
      <c r="F127" s="31"/>
    </row>
    <row r="128" spans="1:6" hidden="1" x14ac:dyDescent="0.35">
      <c r="A128" s="30" t="s">
        <v>11</v>
      </c>
      <c r="B128" s="27">
        <v>187.78000000000247</v>
      </c>
      <c r="C128" s="27">
        <v>301.901409</v>
      </c>
      <c r="D128" s="27">
        <v>44.878571351985386</v>
      </c>
      <c r="E128" s="27">
        <v>1607.73995633186</v>
      </c>
      <c r="F128" s="31"/>
    </row>
    <row r="129" spans="1:6" hidden="1" x14ac:dyDescent="0.35">
      <c r="A129" s="30" t="s">
        <v>12</v>
      </c>
      <c r="B129" s="27">
        <f t="shared" ref="B129:D130" si="4">-C129</f>
        <v>0</v>
      </c>
      <c r="C129" s="27">
        <f t="shared" si="4"/>
        <v>0</v>
      </c>
      <c r="D129" s="27">
        <f t="shared" si="4"/>
        <v>0</v>
      </c>
      <c r="E129" s="27">
        <v>0</v>
      </c>
      <c r="F129" s="31"/>
    </row>
    <row r="130" spans="1:6" hidden="1" x14ac:dyDescent="0.35">
      <c r="A130" s="30" t="s">
        <v>13</v>
      </c>
      <c r="B130" s="27">
        <f t="shared" si="4"/>
        <v>0</v>
      </c>
      <c r="C130" s="27">
        <f t="shared" si="4"/>
        <v>0</v>
      </c>
      <c r="D130" s="27">
        <f t="shared" si="4"/>
        <v>0</v>
      </c>
      <c r="E130" s="27">
        <v>0</v>
      </c>
      <c r="F130" s="31"/>
    </row>
    <row r="131" spans="1:6" hidden="1" x14ac:dyDescent="0.35">
      <c r="A131" s="30" t="s">
        <v>14</v>
      </c>
      <c r="B131" s="27">
        <v>1368.74</v>
      </c>
      <c r="C131" s="27">
        <v>6758.8663829999996</v>
      </c>
      <c r="D131" s="27">
        <v>137.4</v>
      </c>
      <c r="E131" s="27">
        <v>3029</v>
      </c>
      <c r="F131" s="31"/>
    </row>
    <row r="132" spans="1:6" hidden="1" x14ac:dyDescent="0.35">
      <c r="A132" s="30" t="s">
        <v>28</v>
      </c>
      <c r="B132" s="27">
        <v>2818.7730000000001</v>
      </c>
      <c r="C132" s="27">
        <v>14486.3248</v>
      </c>
      <c r="D132" s="27">
        <v>139.96375995190544</v>
      </c>
      <c r="E132" s="27">
        <v>5139.230722019829</v>
      </c>
      <c r="F132" s="31"/>
    </row>
    <row r="133" spans="1:6" hidden="1" x14ac:dyDescent="0.35">
      <c r="A133" s="30" t="s">
        <v>27</v>
      </c>
      <c r="B133" s="27">
        <v>1729.4299999999994</v>
      </c>
      <c r="C133" s="27">
        <v>8307.7087709999996</v>
      </c>
      <c r="D133" s="27">
        <v>124.47442103451324</v>
      </c>
      <c r="E133" s="27">
        <v>4803.7265289719699</v>
      </c>
      <c r="F133" s="31"/>
    </row>
    <row r="134" spans="1:6" hidden="1" x14ac:dyDescent="0.35">
      <c r="A134" s="30" t="s">
        <v>15</v>
      </c>
      <c r="B134" s="27">
        <v>1935.165</v>
      </c>
      <c r="C134" s="27">
        <v>9052.0313249999999</v>
      </c>
      <c r="D134" s="27">
        <v>139.89766205665902</v>
      </c>
      <c r="E134" s="27">
        <v>4677.6534946632501</v>
      </c>
      <c r="F134" s="31"/>
    </row>
    <row r="135" spans="1:6" hidden="1" x14ac:dyDescent="0.35">
      <c r="A135" s="30" t="s">
        <v>16</v>
      </c>
      <c r="B135" s="27">
        <v>2334.0080000000098</v>
      </c>
      <c r="C135" s="27">
        <v>10577.617770999999</v>
      </c>
      <c r="D135" s="27">
        <v>124.42231980608105</v>
      </c>
      <c r="E135" s="27">
        <v>4531.9543767630403</v>
      </c>
      <c r="F135" s="31"/>
    </row>
    <row r="136" spans="1:6" hidden="1" x14ac:dyDescent="0.35">
      <c r="A136" s="30" t="s">
        <v>17</v>
      </c>
      <c r="B136" s="27">
        <v>1319.5859999999957</v>
      </c>
      <c r="C136" s="27">
        <v>6071.2011259999999</v>
      </c>
      <c r="D136" s="27">
        <v>126.5405593065223</v>
      </c>
      <c r="E136" s="27">
        <v>4600.8377824560303</v>
      </c>
      <c r="F136" s="31"/>
    </row>
    <row r="137" spans="1:6" hidden="1" x14ac:dyDescent="0.35">
      <c r="A137" s="30" t="s">
        <v>8</v>
      </c>
      <c r="B137" s="27">
        <f>B198+B199+B200</f>
        <v>6065.5709999999963</v>
      </c>
      <c r="C137" s="27">
        <f>C198+C199+C200</f>
        <v>13488.613314</v>
      </c>
      <c r="D137" s="27">
        <f>AVERAGE(D198:D200)</f>
        <v>56.331929493122118</v>
      </c>
      <c r="E137" s="27">
        <f>AVERAGE(E198:E200)</f>
        <v>2252.1767453840062</v>
      </c>
      <c r="F137" s="31"/>
    </row>
    <row r="138" spans="1:6" hidden="1" x14ac:dyDescent="0.35">
      <c r="A138" s="30" t="s">
        <v>9</v>
      </c>
      <c r="B138" s="27">
        <f>B201+B202+B203</f>
        <v>948.79400000000066</v>
      </c>
      <c r="C138" s="27">
        <f>C201+C202+C203</f>
        <v>1704.3442460000001</v>
      </c>
      <c r="D138" s="27">
        <f>AVERAGE(D201:D203)</f>
        <v>44.458188375022566</v>
      </c>
      <c r="E138" s="27">
        <f>AVERAGE(E201:E203)</f>
        <v>1803.74553255657</v>
      </c>
      <c r="F138" s="31"/>
    </row>
    <row r="139" spans="1:6" hidden="1" x14ac:dyDescent="0.35">
      <c r="A139" s="30" t="s">
        <v>10</v>
      </c>
      <c r="B139" s="27">
        <f>B204+B205+B206</f>
        <v>5780.82</v>
      </c>
      <c r="C139" s="27">
        <f>C204+C205+C206</f>
        <v>26620.787704999999</v>
      </c>
      <c r="D139" s="27">
        <f>AVERAGE(D204:D206)</f>
        <v>105.96258097307877</v>
      </c>
      <c r="E139" s="27">
        <f>AVERAGE(E204:E206)</f>
        <v>4335.3925639362869</v>
      </c>
      <c r="F139" s="31"/>
    </row>
    <row r="140" spans="1:6" hidden="1" x14ac:dyDescent="0.35">
      <c r="A140" s="30"/>
      <c r="B140" s="27"/>
      <c r="C140" s="27"/>
      <c r="D140" s="27"/>
      <c r="E140" s="27"/>
      <c r="F140" s="31"/>
    </row>
    <row r="141" spans="1:6" hidden="1" x14ac:dyDescent="0.35">
      <c r="A141" s="30">
        <v>2020</v>
      </c>
      <c r="B141" s="27"/>
      <c r="C141" s="27"/>
      <c r="D141" s="27"/>
      <c r="E141" s="27"/>
      <c r="F141" s="31"/>
    </row>
    <row r="142" spans="1:6" hidden="1" x14ac:dyDescent="0.35">
      <c r="A142" s="30" t="s">
        <v>34</v>
      </c>
      <c r="B142" s="27">
        <v>2316.04</v>
      </c>
      <c r="C142" s="27">
        <v>7602.8874149999992</v>
      </c>
      <c r="D142" s="27">
        <v>77.430592192964426</v>
      </c>
      <c r="E142" s="27">
        <v>3201.0991504035223</v>
      </c>
      <c r="F142" s="31"/>
    </row>
    <row r="143" spans="1:6" hidden="1" x14ac:dyDescent="0.35">
      <c r="A143" s="30" t="s">
        <v>8</v>
      </c>
      <c r="B143" s="27">
        <f>B212+B213+B214</f>
        <v>355.05000000000018</v>
      </c>
      <c r="C143" s="27">
        <f>C212+C213+C214</f>
        <v>1092.1090409999999</v>
      </c>
      <c r="D143" s="27">
        <f>AVERAGE(D212:D214)</f>
        <v>53.872229036265445</v>
      </c>
      <c r="E143" s="27">
        <f>AVERAGE(E212:E214)</f>
        <v>2034.3342518601232</v>
      </c>
      <c r="F143" s="31"/>
    </row>
    <row r="144" spans="1:6" hidden="1" x14ac:dyDescent="0.35">
      <c r="A144" s="30" t="s">
        <v>36</v>
      </c>
      <c r="B144" s="27">
        <f>B215+B216+B217</f>
        <v>75.380000000001019</v>
      </c>
      <c r="C144" s="27">
        <f>C215+C216+C217</f>
        <v>186.258239</v>
      </c>
      <c r="D144" s="27">
        <f>AVERAGE(D215:D217)</f>
        <v>53.537637900085421</v>
      </c>
      <c r="E144" s="27">
        <f>AVERAGE(E215:E217)</f>
        <v>2245.1215565950142</v>
      </c>
      <c r="F144" s="31"/>
    </row>
    <row r="145" spans="1:6" hidden="1" x14ac:dyDescent="0.35">
      <c r="A145" s="30">
        <v>2017</v>
      </c>
      <c r="B145" s="27"/>
      <c r="C145" s="27"/>
      <c r="D145" s="27"/>
      <c r="E145" s="27"/>
      <c r="F145" s="31"/>
    </row>
    <row r="146" spans="1:6" hidden="1" x14ac:dyDescent="0.35">
      <c r="A146" s="30" t="s">
        <v>18</v>
      </c>
      <c r="B146" s="27">
        <v>887.70500000000357</v>
      </c>
      <c r="C146" s="27">
        <v>3653.8436360000001</v>
      </c>
      <c r="D146" s="27">
        <v>112.14974200751153</v>
      </c>
      <c r="E146" s="27">
        <v>4116.0561628018204</v>
      </c>
      <c r="F146" s="31"/>
    </row>
    <row r="147" spans="1:6" hidden="1" x14ac:dyDescent="0.35">
      <c r="A147" s="30" t="s">
        <v>19</v>
      </c>
      <c r="B147" s="27">
        <v>897.08699999999953</v>
      </c>
      <c r="C147" s="27">
        <v>1141.6560420000001</v>
      </c>
      <c r="D147" s="27">
        <v>35.213188233655693</v>
      </c>
      <c r="E147" s="27">
        <v>1272.5999999999999</v>
      </c>
      <c r="F147" s="31"/>
    </row>
    <row r="148" spans="1:6" hidden="1" x14ac:dyDescent="0.35">
      <c r="A148" s="30" t="s">
        <v>20</v>
      </c>
      <c r="B148" s="27">
        <v>55.477999999999156</v>
      </c>
      <c r="C148" s="27">
        <v>146.38905099999999</v>
      </c>
      <c r="D148" s="27">
        <v>70.495199999999997</v>
      </c>
      <c r="E148" s="27">
        <v>2638.7</v>
      </c>
      <c r="F148" s="31"/>
    </row>
    <row r="149" spans="1:6" hidden="1" x14ac:dyDescent="0.35">
      <c r="A149" s="30" t="s">
        <v>11</v>
      </c>
      <c r="B149" s="27">
        <v>38.613999999999997</v>
      </c>
      <c r="C149" s="27">
        <v>143.11244400000001</v>
      </c>
      <c r="D149" s="27">
        <v>99.379852388382716</v>
      </c>
      <c r="E149" s="27">
        <v>3706.23204019268</v>
      </c>
      <c r="F149" s="31"/>
    </row>
    <row r="150" spans="1:6" hidden="1" x14ac:dyDescent="0.35">
      <c r="A150" s="30" t="s">
        <v>12</v>
      </c>
      <c r="B150" s="27">
        <v>226.08199999999999</v>
      </c>
      <c r="C150" s="27">
        <v>575.56990299999995</v>
      </c>
      <c r="D150" s="27">
        <v>67.581920723453081</v>
      </c>
      <c r="E150" s="27">
        <v>2545.8457683495399</v>
      </c>
      <c r="F150" s="31"/>
    </row>
    <row r="151" spans="1:6" hidden="1" x14ac:dyDescent="0.35">
      <c r="A151" s="30" t="s">
        <v>13</v>
      </c>
      <c r="B151" s="27">
        <v>20.94</v>
      </c>
      <c r="C151" s="27">
        <v>53.524760000000001</v>
      </c>
      <c r="D151" s="27">
        <v>68.038936415345958</v>
      </c>
      <c r="E151" s="27">
        <v>2556.1012416427898</v>
      </c>
      <c r="F151" s="31"/>
    </row>
    <row r="152" spans="1:6" hidden="1" x14ac:dyDescent="0.35">
      <c r="A152" s="30" t="s">
        <v>14</v>
      </c>
      <c r="B152" s="27">
        <v>402.71999999999997</v>
      </c>
      <c r="C152" s="27">
        <v>1311.3</v>
      </c>
      <c r="D152" s="27">
        <v>147.69324041897974</v>
      </c>
      <c r="E152" s="27">
        <v>5646.3031982518896</v>
      </c>
      <c r="F152" s="31"/>
    </row>
    <row r="153" spans="1:6" hidden="1" x14ac:dyDescent="0.35">
      <c r="A153" s="30" t="s">
        <v>28</v>
      </c>
      <c r="B153" s="27">
        <v>1172.5200000000002</v>
      </c>
      <c r="C153" s="27">
        <v>6981.8630659999999</v>
      </c>
      <c r="D153" s="27">
        <v>142.30016312295348</v>
      </c>
      <c r="E153" s="27">
        <v>5954.5790826595703</v>
      </c>
      <c r="F153" s="31"/>
    </row>
    <row r="154" spans="1:6" hidden="1" x14ac:dyDescent="0.35">
      <c r="A154" s="30" t="s">
        <v>33</v>
      </c>
      <c r="B154" s="27">
        <v>2040.837</v>
      </c>
      <c r="C154" s="27">
        <v>10774.453396999999</v>
      </c>
      <c r="D154" s="27">
        <v>146.32150686783379</v>
      </c>
      <c r="E154" s="27">
        <v>5279.4286839174301</v>
      </c>
      <c r="F154" s="31"/>
    </row>
    <row r="155" spans="1:6" hidden="1" x14ac:dyDescent="0.35">
      <c r="A155" s="30" t="s">
        <v>15</v>
      </c>
      <c r="B155" s="27">
        <v>2466.2429999999995</v>
      </c>
      <c r="C155" s="27">
        <v>13241.869242999999</v>
      </c>
      <c r="D155" s="27">
        <v>140.88623358840428</v>
      </c>
      <c r="E155" s="27">
        <v>5369.2475733332003</v>
      </c>
      <c r="F155" s="31"/>
    </row>
    <row r="156" spans="1:6" hidden="1" x14ac:dyDescent="0.35">
      <c r="A156" s="30" t="s">
        <v>16</v>
      </c>
      <c r="B156" s="27">
        <v>2233.5789999999997</v>
      </c>
      <c r="C156" s="27">
        <v>10661.383132000001</v>
      </c>
      <c r="D156" s="27">
        <v>125.06557077104101</v>
      </c>
      <c r="E156" s="27">
        <v>4773.2285860495704</v>
      </c>
      <c r="F156" s="31"/>
    </row>
    <row r="157" spans="1:6" hidden="1" x14ac:dyDescent="0.35">
      <c r="A157" s="30" t="s">
        <v>17</v>
      </c>
      <c r="B157" s="27">
        <v>2433.0129999999972</v>
      </c>
      <c r="C157" s="27">
        <v>9846.208079</v>
      </c>
      <c r="D157" s="27">
        <v>107.00117026598537</v>
      </c>
      <c r="E157" s="27">
        <v>4046.91963380385</v>
      </c>
      <c r="F157" s="31"/>
    </row>
    <row r="158" spans="1:6" hidden="1" x14ac:dyDescent="0.35">
      <c r="A158" s="30" t="s">
        <v>37</v>
      </c>
      <c r="B158" s="27">
        <f>B218+B219+B220</f>
        <v>2961.9789999999994</v>
      </c>
      <c r="C158" s="27">
        <f t="shared" ref="C158" si="5">C218+C219+C220</f>
        <v>12397.179405000001</v>
      </c>
      <c r="D158" s="27">
        <f>AVERAGE(D218:D220)</f>
        <v>79.428577550124558</v>
      </c>
      <c r="E158" s="27">
        <f>AVERAGE(E218:E220)</f>
        <v>3374.4014067144303</v>
      </c>
      <c r="F158" s="31"/>
    </row>
    <row r="159" spans="1:6" hidden="1" x14ac:dyDescent="0.35">
      <c r="A159" s="30"/>
      <c r="B159" s="27"/>
      <c r="C159" s="27"/>
      <c r="D159" s="27"/>
      <c r="E159" s="27"/>
      <c r="F159" s="31"/>
    </row>
    <row r="160" spans="1:6" x14ac:dyDescent="0.35">
      <c r="A160" s="30">
        <v>2021</v>
      </c>
      <c r="B160" s="27"/>
      <c r="C160" s="27"/>
      <c r="D160" s="27"/>
      <c r="E160" s="27"/>
      <c r="F160" s="31"/>
    </row>
    <row r="161" spans="1:6" hidden="1" x14ac:dyDescent="0.35">
      <c r="A161" s="30" t="s">
        <v>34</v>
      </c>
      <c r="B161" s="27">
        <f>B223+B224+B225</f>
        <v>11843.119000000001</v>
      </c>
      <c r="C161" s="27">
        <f>C223+C224+C225</f>
        <v>55649.538160000004</v>
      </c>
      <c r="D161" s="27">
        <f>AVERAGE(D223:D225)</f>
        <v>101.76786502158467</v>
      </c>
      <c r="E161" s="27">
        <f>AVERAGE(E223:E225)</f>
        <v>4448.4721775174467</v>
      </c>
      <c r="F161" s="31"/>
    </row>
    <row r="162" spans="1:6" hidden="1" x14ac:dyDescent="0.35">
      <c r="A162" s="30" t="s">
        <v>8</v>
      </c>
      <c r="B162" s="27">
        <f>B226+B227+B228</f>
        <v>0</v>
      </c>
      <c r="C162" s="27">
        <f>C226+C227+C228</f>
        <v>0</v>
      </c>
      <c r="D162" s="27">
        <f t="shared" ref="D162:E162" si="6">D226+D227+D228</f>
        <v>0</v>
      </c>
      <c r="E162" s="27">
        <f t="shared" si="6"/>
        <v>0</v>
      </c>
      <c r="F162" s="31"/>
    </row>
    <row r="163" spans="1:6" hidden="1" x14ac:dyDescent="0.35">
      <c r="A163" s="30" t="s">
        <v>36</v>
      </c>
      <c r="B163" s="27">
        <f>B229+B230+B231</f>
        <v>1154.53</v>
      </c>
      <c r="C163" s="27">
        <f>C229+C230+C231</f>
        <v>9641.0604698649986</v>
      </c>
      <c r="D163" s="27">
        <f>AVERAGE(D229:D231)</f>
        <v>128.15217636858657</v>
      </c>
      <c r="E163" s="27">
        <f>AVERAGE(E229:E231)</f>
        <v>5559.8619561793203</v>
      </c>
      <c r="F163" s="31"/>
    </row>
    <row r="164" spans="1:6" x14ac:dyDescent="0.35">
      <c r="A164" s="30" t="s">
        <v>37</v>
      </c>
      <c r="B164" s="27">
        <f>B232+B233+B234</f>
        <v>3581.2260000000006</v>
      </c>
      <c r="C164" s="27">
        <f>C232+C233+C234</f>
        <v>29473.346222394001</v>
      </c>
      <c r="D164" s="27">
        <f>AVERAGE(D232:D234)</f>
        <v>187.95071293603087</v>
      </c>
      <c r="E164" s="27">
        <f>AVERAGE(E232:E234)</f>
        <v>8251.9644188554867</v>
      </c>
      <c r="F164" s="31"/>
    </row>
    <row r="165" spans="1:6" hidden="1" x14ac:dyDescent="0.35">
      <c r="A165" s="30">
        <v>2018</v>
      </c>
      <c r="B165" s="27"/>
      <c r="C165" s="27"/>
      <c r="D165" s="27"/>
      <c r="E165" s="27"/>
      <c r="F165" s="31"/>
    </row>
    <row r="166" spans="1:6" hidden="1" x14ac:dyDescent="0.35">
      <c r="A166" s="30" t="s">
        <v>18</v>
      </c>
      <c r="B166" s="27">
        <v>2401.5080000000034</v>
      </c>
      <c r="C166" s="27">
        <v>9638.9527689999995</v>
      </c>
      <c r="D166" s="27">
        <v>103.7253672724872</v>
      </c>
      <c r="E166" s="27">
        <v>4013.7083736552099</v>
      </c>
      <c r="F166" s="31"/>
    </row>
    <row r="167" spans="1:6" hidden="1" x14ac:dyDescent="0.35">
      <c r="A167" s="30" t="s">
        <v>19</v>
      </c>
      <c r="B167" s="27">
        <v>580.53999999999905</v>
      </c>
      <c r="C167" s="27">
        <v>2553.1411349999998</v>
      </c>
      <c r="D167" s="27">
        <v>114.00030486906606</v>
      </c>
      <c r="E167" s="27">
        <v>4397.8729028146299</v>
      </c>
      <c r="F167" s="31"/>
    </row>
    <row r="168" spans="1:6" hidden="1" x14ac:dyDescent="0.35">
      <c r="A168" s="30" t="s">
        <v>20</v>
      </c>
      <c r="B168" s="27">
        <v>1016.9500000000007</v>
      </c>
      <c r="C168" s="27">
        <v>3578.5717970000001</v>
      </c>
      <c r="D168" s="27">
        <v>94.807194197550103</v>
      </c>
      <c r="E168" s="27">
        <v>3518.9260012783302</v>
      </c>
      <c r="F168" s="31"/>
    </row>
    <row r="169" spans="1:6" hidden="1" x14ac:dyDescent="0.35">
      <c r="A169" s="30" t="s">
        <v>11</v>
      </c>
      <c r="B169" s="27">
        <v>1354.08</v>
      </c>
      <c r="C169" s="27">
        <v>4222.0693730000003</v>
      </c>
      <c r="D169" s="27">
        <v>80.322540787620355</v>
      </c>
      <c r="E169" s="27">
        <v>3118.0353989424598</v>
      </c>
      <c r="F169" s="31"/>
    </row>
    <row r="170" spans="1:6" hidden="1" x14ac:dyDescent="0.35">
      <c r="A170" s="30" t="s">
        <v>12</v>
      </c>
      <c r="B170" s="27">
        <v>481.64999999999964</v>
      </c>
      <c r="C170" s="27">
        <v>428.87456209999999</v>
      </c>
      <c r="D170" s="27">
        <v>22.572842776326777</v>
      </c>
      <c r="E170" s="27">
        <v>890.42782543339695</v>
      </c>
      <c r="F170" s="31"/>
    </row>
    <row r="171" spans="1:6" hidden="1" x14ac:dyDescent="0.35">
      <c r="A171" s="30" t="s">
        <v>13</v>
      </c>
      <c r="B171" s="27">
        <v>177.5</v>
      </c>
      <c r="C171" s="27">
        <v>293.083641</v>
      </c>
      <c r="D171" s="27">
        <v>42.450605329319757</v>
      </c>
      <c r="E171" s="27">
        <v>1651.17544225352</v>
      </c>
    </row>
    <row r="172" spans="1:6" hidden="1" x14ac:dyDescent="0.35">
      <c r="A172" s="30" t="s">
        <v>14</v>
      </c>
      <c r="B172" s="27">
        <v>808.34</v>
      </c>
      <c r="C172" s="27">
        <v>4210.8786650000002</v>
      </c>
      <c r="D172" s="27">
        <v>133.88540169988866</v>
      </c>
      <c r="E172" s="27">
        <v>5209.29</v>
      </c>
    </row>
    <row r="173" spans="1:6" hidden="1" x14ac:dyDescent="0.35">
      <c r="A173" s="30" t="s">
        <v>35</v>
      </c>
      <c r="B173" s="27">
        <v>856.13999999999976</v>
      </c>
      <c r="C173" s="27">
        <v>4124.9857529999999</v>
      </c>
      <c r="D173" s="27">
        <v>123.72936116319939</v>
      </c>
      <c r="E173" s="27">
        <v>4818.1205795781098</v>
      </c>
    </row>
    <row r="174" spans="1:6" hidden="1" x14ac:dyDescent="0.35">
      <c r="A174" s="30" t="s">
        <v>33</v>
      </c>
      <c r="B174" s="27">
        <v>1957.72</v>
      </c>
      <c r="C174" s="27">
        <v>9817.5354499999994</v>
      </c>
      <c r="D174" s="27">
        <v>128.67931060903837</v>
      </c>
      <c r="E174" s="27">
        <v>5014.7801779621204</v>
      </c>
    </row>
    <row r="175" spans="1:6" hidden="1" x14ac:dyDescent="0.35">
      <c r="A175" s="30" t="s">
        <v>15</v>
      </c>
      <c r="B175" s="27">
        <v>2255.2700000000004</v>
      </c>
      <c r="C175" s="27">
        <v>10164.546909999999</v>
      </c>
      <c r="D175" s="27">
        <v>115.52492253428998</v>
      </c>
      <c r="E175" s="27">
        <v>4507.0199621331403</v>
      </c>
    </row>
    <row r="176" spans="1:6" hidden="1" x14ac:dyDescent="0.35">
      <c r="A176" s="30" t="s">
        <v>16</v>
      </c>
      <c r="B176" s="27">
        <v>3150.5600000000004</v>
      </c>
      <c r="C176" s="27">
        <v>12429.770151000001</v>
      </c>
      <c r="D176" s="27">
        <v>101.0598575165846</v>
      </c>
      <c r="E176" s="27">
        <v>3945.2573990020801</v>
      </c>
    </row>
    <row r="177" spans="1:5" hidden="1" x14ac:dyDescent="0.35">
      <c r="A177" s="30" t="s">
        <v>17</v>
      </c>
      <c r="B177" s="27">
        <v>1901.0699999999997</v>
      </c>
      <c r="C177" s="27">
        <v>7519.9204159999999</v>
      </c>
      <c r="D177" s="27">
        <v>101.06976592140666</v>
      </c>
      <c r="E177" s="27">
        <v>3955.6252089612699</v>
      </c>
    </row>
    <row r="178" spans="1:5" hidden="1" x14ac:dyDescent="0.35">
      <c r="A178" s="30" t="s">
        <v>8</v>
      </c>
      <c r="B178" s="35">
        <v>0</v>
      </c>
      <c r="C178" s="35">
        <v>0</v>
      </c>
      <c r="D178" s="35">
        <v>0</v>
      </c>
      <c r="E178" s="35">
        <v>0</v>
      </c>
    </row>
    <row r="179" spans="1:5" hidden="1" x14ac:dyDescent="0.35">
      <c r="A179" s="30" t="s">
        <v>36</v>
      </c>
      <c r="B179" s="35">
        <f>B229+B230+B231</f>
        <v>1154.53</v>
      </c>
      <c r="C179" s="35">
        <f>C229+C230+C231</f>
        <v>9641.0604698649986</v>
      </c>
      <c r="D179" s="35">
        <f>AVERAGE(D229:D231)</f>
        <v>128.15217636858657</v>
      </c>
      <c r="E179" s="35">
        <f>AVERAGE(E229:E231)</f>
        <v>5559.8619561793203</v>
      </c>
    </row>
    <row r="180" spans="1:5" hidden="1" x14ac:dyDescent="0.35">
      <c r="A180" s="30" t="s">
        <v>37</v>
      </c>
      <c r="B180" s="35">
        <f>B232+B233+B234</f>
        <v>3581.2260000000006</v>
      </c>
      <c r="C180" s="35">
        <f>C232+C233+C234</f>
        <v>29473.346222394001</v>
      </c>
      <c r="D180" s="35">
        <f>AVERAGE(D232:D234)</f>
        <v>187.95071293603087</v>
      </c>
      <c r="E180" s="35">
        <f>AVERAGE(E232:E234)</f>
        <v>8251.9644188554867</v>
      </c>
    </row>
    <row r="181" spans="1:5" x14ac:dyDescent="0.35">
      <c r="A181" s="30"/>
      <c r="B181" s="35"/>
      <c r="C181" s="36"/>
      <c r="D181" s="35"/>
      <c r="E181" s="35"/>
    </row>
    <row r="182" spans="1:5" x14ac:dyDescent="0.35">
      <c r="A182" s="30">
        <v>2022</v>
      </c>
      <c r="B182" s="35"/>
      <c r="C182" s="36"/>
      <c r="D182" s="35"/>
      <c r="E182" s="35"/>
    </row>
    <row r="183" spans="1:5" x14ac:dyDescent="0.35">
      <c r="A183" s="30" t="s">
        <v>34</v>
      </c>
      <c r="B183" s="35">
        <f>B237+B238+B239</f>
        <v>1522.5470000000005</v>
      </c>
      <c r="C183" s="36">
        <f>C237+C238+C239</f>
        <v>12067.798002249889</v>
      </c>
      <c r="D183" s="35">
        <f>AVERAGE(D237:D239)</f>
        <v>194.75157433705621</v>
      </c>
      <c r="E183" s="35">
        <f>AVERAGE(E237:E239)</f>
        <v>8186.7747223377664</v>
      </c>
    </row>
    <row r="184" spans="1:5" x14ac:dyDescent="0.35">
      <c r="A184" s="30" t="s">
        <v>8</v>
      </c>
      <c r="B184" s="35">
        <f>B240+B241+B242</f>
        <v>109.85999999999876</v>
      </c>
      <c r="C184" s="35">
        <f>C240+C241+C242</f>
        <v>1079.8249029140475</v>
      </c>
      <c r="D184" s="35">
        <f>AVERAGE(D240:D242)</f>
        <v>142.40652549528212</v>
      </c>
      <c r="E184" s="35">
        <f>AVERAGE(E240:E242)</f>
        <v>6571.1571701126086</v>
      </c>
    </row>
    <row r="185" spans="1:5" x14ac:dyDescent="0.35">
      <c r="A185" s="30" t="s">
        <v>36</v>
      </c>
      <c r="B185" s="35">
        <f>B243+B244+B245</f>
        <v>4344.0209999999997</v>
      </c>
      <c r="C185" s="35">
        <f>C243+C244+C245</f>
        <v>40496.979904756736</v>
      </c>
      <c r="D185" s="35">
        <f>AVERAGE(D243:D245)</f>
        <v>209.33190401796423</v>
      </c>
      <c r="E185" s="35">
        <f>AVERAGE(E243:E245)</f>
        <v>9228.0711810267239</v>
      </c>
    </row>
    <row r="186" spans="1:5" x14ac:dyDescent="0.35">
      <c r="A186" s="30" t="s">
        <v>37</v>
      </c>
      <c r="B186" s="35">
        <f>SUM(B246:B248)</f>
        <v>7150.3890000000001</v>
      </c>
      <c r="C186" s="35">
        <f>SUM(C246:C248)</f>
        <v>64134.086150529358</v>
      </c>
      <c r="D186" s="35">
        <f>AVERAGE(D237:D259)</f>
        <v>169.54037556973313</v>
      </c>
      <c r="E186" s="35">
        <f>AVERAGE(E237:E259)</f>
        <v>7958.4472179684308</v>
      </c>
    </row>
    <row r="187" spans="1:5" x14ac:dyDescent="0.35">
      <c r="A187" s="30"/>
      <c r="B187" s="35"/>
      <c r="C187" s="36"/>
      <c r="D187" s="35"/>
      <c r="E187" s="35"/>
    </row>
    <row r="188" spans="1:5" x14ac:dyDescent="0.35">
      <c r="A188" s="30">
        <v>2023</v>
      </c>
      <c r="B188" s="35"/>
      <c r="C188" s="36"/>
      <c r="D188" s="35"/>
      <c r="E188" s="35"/>
    </row>
    <row r="189" spans="1:5" x14ac:dyDescent="0.35">
      <c r="A189" s="30" t="s">
        <v>34</v>
      </c>
      <c r="B189" s="37">
        <f>B251+B252+B253</f>
        <v>4147.8500000000004</v>
      </c>
      <c r="C189" s="37">
        <f>C251+C252+C253</f>
        <v>27871.503226673085</v>
      </c>
      <c r="D189" s="35">
        <f>AVERAGE(D251:D253)</f>
        <v>154.58526768405676</v>
      </c>
      <c r="E189" s="35">
        <f>AVERAGE(E251:E253)</f>
        <v>6768.4728223497395</v>
      </c>
    </row>
    <row r="190" spans="1:5" x14ac:dyDescent="0.35">
      <c r="A190" s="30" t="s">
        <v>8</v>
      </c>
      <c r="B190" s="35">
        <f>B254+B255+B256</f>
        <v>543.68199999999888</v>
      </c>
      <c r="C190" s="35">
        <f>C254+C255+C256</f>
        <v>3784.1078804591066</v>
      </c>
      <c r="D190" s="35">
        <f>AVERAGE(D254:D256)</f>
        <v>88.773834682464908</v>
      </c>
      <c r="E190" s="35">
        <f>AVERAGE(E254:E256)</f>
        <v>4528.2203993670337</v>
      </c>
    </row>
    <row r="191" spans="1:5" x14ac:dyDescent="0.35">
      <c r="A191" s="30" t="s">
        <v>36</v>
      </c>
      <c r="B191" s="35">
        <f>B257+B258+B259</f>
        <v>788.08</v>
      </c>
      <c r="C191" s="35">
        <f>C257+C258+C259</f>
        <v>9556.9994179999994</v>
      </c>
      <c r="D191" s="35">
        <f>AVERAGE(D257:D259)</f>
        <v>200.87411365085723</v>
      </c>
      <c r="E191" s="35">
        <f>AVERAGE(E257:E259)</f>
        <v>11969.379913170436</v>
      </c>
    </row>
    <row r="192" spans="1:5" x14ac:dyDescent="0.35">
      <c r="A192" s="30" t="s">
        <v>37</v>
      </c>
      <c r="B192" s="35">
        <v>4710.7779999999975</v>
      </c>
      <c r="C192" s="35">
        <v>45482.489114800002</v>
      </c>
      <c r="D192" s="35">
        <f>+AVERAGE(D260:D262)</f>
        <v>156.25016842022299</v>
      </c>
      <c r="E192" s="35">
        <f>+AVERAGE(E260:E262)</f>
        <v>9574.6883807839822</v>
      </c>
    </row>
    <row r="193" spans="1:5" x14ac:dyDescent="0.35">
      <c r="B193" s="107"/>
      <c r="C193" s="107"/>
      <c r="D193" s="107"/>
    </row>
    <row r="194" spans="1:5" hidden="1" x14ac:dyDescent="0.35">
      <c r="A194" s="30">
        <v>2019</v>
      </c>
      <c r="B194" s="37"/>
      <c r="C194" s="36"/>
      <c r="D194" s="35"/>
      <c r="E194" s="35"/>
    </row>
    <row r="195" spans="1:5" hidden="1" x14ac:dyDescent="0.35">
      <c r="A195" s="30" t="s">
        <v>18</v>
      </c>
      <c r="B195" s="37">
        <v>2207.9599999999991</v>
      </c>
      <c r="C195" s="36">
        <v>7350.12817</v>
      </c>
      <c r="D195" s="35">
        <v>85.003575559754225</v>
      </c>
      <c r="E195" s="35">
        <v>3328.9227024040301</v>
      </c>
    </row>
    <row r="196" spans="1:5" hidden="1" x14ac:dyDescent="0.35">
      <c r="A196" s="30" t="s">
        <v>19</v>
      </c>
      <c r="B196" s="37">
        <v>2562.7379999999994</v>
      </c>
      <c r="C196" s="36">
        <v>7331.6133110000001</v>
      </c>
      <c r="D196" s="35">
        <v>72.712628638896462</v>
      </c>
      <c r="E196" s="35">
        <v>2860.8516800000002</v>
      </c>
    </row>
    <row r="197" spans="1:5" hidden="1" x14ac:dyDescent="0.35">
      <c r="A197" s="30" t="s">
        <v>20</v>
      </c>
      <c r="B197" s="37">
        <v>2943.1470000000045</v>
      </c>
      <c r="C197" s="36">
        <v>8036.1775340000004</v>
      </c>
      <c r="D197" s="35">
        <v>69.371588457819726</v>
      </c>
      <c r="E197" s="35">
        <v>2730.47100059901</v>
      </c>
    </row>
    <row r="198" spans="1:5" hidden="1" x14ac:dyDescent="0.35">
      <c r="A198" s="30" t="s">
        <v>11</v>
      </c>
      <c r="B198" s="37">
        <v>2857.192999999992</v>
      </c>
      <c r="C198" s="36">
        <v>6677.4382779999996</v>
      </c>
      <c r="D198" s="35">
        <v>58.963314531578398</v>
      </c>
      <c r="E198" s="35">
        <v>2337.0623818552099</v>
      </c>
    </row>
    <row r="199" spans="1:5" hidden="1" x14ac:dyDescent="0.35">
      <c r="A199" s="30" t="s">
        <v>12</v>
      </c>
      <c r="B199" s="37">
        <v>2095.262999999999</v>
      </c>
      <c r="C199" s="36">
        <v>4035.864904</v>
      </c>
      <c r="D199" s="35">
        <v>48.280268571639326</v>
      </c>
      <c r="E199" s="35">
        <v>1926.1853542968099</v>
      </c>
    </row>
    <row r="200" spans="1:5" hidden="1" x14ac:dyDescent="0.35">
      <c r="A200" s="30" t="s">
        <v>13</v>
      </c>
      <c r="B200" s="37">
        <v>1113.1150000000052</v>
      </c>
      <c r="C200" s="36">
        <v>2775.3101320000001</v>
      </c>
      <c r="D200" s="35">
        <v>61.752205376148623</v>
      </c>
      <c r="E200" s="35">
        <v>2493.2824999999998</v>
      </c>
    </row>
    <row r="201" spans="1:5" hidden="1" x14ac:dyDescent="0.35">
      <c r="A201" s="30" t="s">
        <v>14</v>
      </c>
      <c r="B201" s="37">
        <v>493.82400000000052</v>
      </c>
      <c r="C201" s="36">
        <v>1131.84347</v>
      </c>
      <c r="D201" s="35">
        <v>56.9</v>
      </c>
      <c r="E201" s="35">
        <v>2291.9976999999999</v>
      </c>
    </row>
    <row r="202" spans="1:5" hidden="1" x14ac:dyDescent="0.35">
      <c r="A202" s="30" t="s">
        <v>35</v>
      </c>
      <c r="B202" s="37">
        <v>400.88</v>
      </c>
      <c r="C202" s="36">
        <v>466.760244</v>
      </c>
      <c r="D202" s="35">
        <v>28.8</v>
      </c>
      <c r="E202" s="35">
        <v>1164.3390640590671</v>
      </c>
    </row>
    <row r="203" spans="1:5" hidden="1" x14ac:dyDescent="0.35">
      <c r="A203" s="30" t="s">
        <v>33</v>
      </c>
      <c r="B203" s="37">
        <v>54.090000000000146</v>
      </c>
      <c r="C203" s="36">
        <v>105.740532</v>
      </c>
      <c r="D203" s="35">
        <v>47.674565125067716</v>
      </c>
      <c r="E203" s="35">
        <v>1954.8998336106436</v>
      </c>
    </row>
    <row r="204" spans="1:5" hidden="1" x14ac:dyDescent="0.35">
      <c r="A204" s="30" t="s">
        <v>15</v>
      </c>
      <c r="B204" s="37">
        <v>2749.44</v>
      </c>
      <c r="C204" s="36">
        <v>15460.05</v>
      </c>
      <c r="D204" s="35">
        <v>137.80000000000001</v>
      </c>
      <c r="E204" s="35">
        <v>5623</v>
      </c>
    </row>
    <row r="205" spans="1:5" hidden="1" x14ac:dyDescent="0.35">
      <c r="A205" s="30" t="s">
        <v>16</v>
      </c>
      <c r="B205" s="37">
        <v>1483.8989999999999</v>
      </c>
      <c r="C205" s="36">
        <v>6175.0823129999999</v>
      </c>
      <c r="D205" s="35">
        <v>101.66017309365688</v>
      </c>
      <c r="E205" s="35">
        <v>4161.3899011994754</v>
      </c>
    </row>
    <row r="206" spans="1:5" hidden="1" x14ac:dyDescent="0.35">
      <c r="A206" s="30" t="s">
        <v>17</v>
      </c>
      <c r="B206" s="37">
        <v>1547.4809999999998</v>
      </c>
      <c r="C206" s="36">
        <v>4985.6553919999997</v>
      </c>
      <c r="D206" s="35">
        <v>78.42756982557944</v>
      </c>
      <c r="E206" s="35">
        <v>3221.7877906093845</v>
      </c>
    </row>
    <row r="207" spans="1:5" hidden="1" x14ac:dyDescent="0.35">
      <c r="A207" s="30"/>
      <c r="B207" s="37"/>
      <c r="C207" s="36"/>
      <c r="D207" s="35"/>
      <c r="E207" s="35"/>
    </row>
    <row r="208" spans="1:5" hidden="1" x14ac:dyDescent="0.35">
      <c r="A208" s="30">
        <v>2020</v>
      </c>
      <c r="B208" s="37"/>
      <c r="C208" s="36"/>
      <c r="D208" s="35"/>
      <c r="E208" s="35"/>
    </row>
    <row r="209" spans="1:5" hidden="1" x14ac:dyDescent="0.35">
      <c r="A209" s="30" t="s">
        <v>39</v>
      </c>
      <c r="B209" s="37">
        <v>936.27000000000044</v>
      </c>
      <c r="C209" s="36">
        <f>[1]BIF!I195/1000000</f>
        <v>3804.1299479999998</v>
      </c>
      <c r="D209" s="35">
        <v>98.284875851041406</v>
      </c>
      <c r="E209" s="35">
        <f>[1]BIF!J195/1000</f>
        <v>4063.069358197954</v>
      </c>
    </row>
    <row r="210" spans="1:5" hidden="1" x14ac:dyDescent="0.35">
      <c r="A210" s="30" t="s">
        <v>19</v>
      </c>
      <c r="B210" s="37">
        <v>709.8650000000016</v>
      </c>
      <c r="C210" s="36">
        <v>1551.381292</v>
      </c>
      <c r="D210" s="35">
        <v>52.502982234377562</v>
      </c>
      <c r="E210" s="35">
        <v>2185.45961837814</v>
      </c>
    </row>
    <row r="211" spans="1:5" hidden="1" x14ac:dyDescent="0.35">
      <c r="A211" s="30" t="s">
        <v>20</v>
      </c>
      <c r="B211" s="37">
        <v>669.90499999999793</v>
      </c>
      <c r="C211" s="36">
        <v>2247.3761749999999</v>
      </c>
      <c r="D211" s="35">
        <v>81.50391849347433</v>
      </c>
      <c r="E211" s="35">
        <v>3354.7684746344735</v>
      </c>
    </row>
    <row r="212" spans="1:5" hidden="1" x14ac:dyDescent="0.35">
      <c r="A212" s="30" t="s">
        <v>11</v>
      </c>
      <c r="B212" s="35">
        <v>120.33000000000084</v>
      </c>
      <c r="C212" s="35">
        <f>358063291/1000000</f>
        <v>358.06329099999999</v>
      </c>
      <c r="D212" s="35">
        <v>86.683473241231681</v>
      </c>
      <c r="E212" s="35">
        <f>2975677.64481008/1000</f>
        <v>2975.67764481008</v>
      </c>
    </row>
    <row r="213" spans="1:5" hidden="1" x14ac:dyDescent="0.35">
      <c r="A213" s="30" t="s">
        <v>12</v>
      </c>
      <c r="B213" s="35">
        <v>0</v>
      </c>
      <c r="C213" s="35">
        <v>0</v>
      </c>
      <c r="D213" s="35">
        <v>0</v>
      </c>
      <c r="E213" s="35">
        <v>0</v>
      </c>
    </row>
    <row r="214" spans="1:5" hidden="1" x14ac:dyDescent="0.35">
      <c r="A214" s="30" t="s">
        <v>13</v>
      </c>
      <c r="B214" s="35">
        <v>234.71999999999935</v>
      </c>
      <c r="C214" s="35">
        <f>734045750/1000000</f>
        <v>734.04575</v>
      </c>
      <c r="D214" s="35">
        <v>74.933213867564632</v>
      </c>
      <c r="E214" s="35">
        <f>3127325.11077029/1000</f>
        <v>3127.3251107702899</v>
      </c>
    </row>
    <row r="215" spans="1:5" hidden="1" x14ac:dyDescent="0.35">
      <c r="A215" s="30" t="s">
        <v>14</v>
      </c>
      <c r="B215" s="35">
        <v>5.4699999999993452</v>
      </c>
      <c r="C215" s="35">
        <f>13621416/1000000</f>
        <v>13.621416</v>
      </c>
      <c r="D215" s="35">
        <v>58.942735821948922</v>
      </c>
      <c r="E215" s="35">
        <f>2490204.02193814/1000</f>
        <v>2490.2040219381402</v>
      </c>
    </row>
    <row r="216" spans="1:5" hidden="1" x14ac:dyDescent="0.35">
      <c r="A216" s="30" t="s">
        <v>35</v>
      </c>
      <c r="B216" s="35">
        <v>50.360000000000582</v>
      </c>
      <c r="C216" s="35">
        <f>146526077/1000000</f>
        <v>146.52607699999999</v>
      </c>
      <c r="D216" s="35">
        <v>69.268733142784043</v>
      </c>
      <c r="E216" s="35">
        <v>2909.5726171564397</v>
      </c>
    </row>
    <row r="217" spans="1:5" hidden="1" x14ac:dyDescent="0.35">
      <c r="A217" s="30" t="s">
        <v>33</v>
      </c>
      <c r="B217" s="35">
        <v>19.550000000001091</v>
      </c>
      <c r="C217" s="35">
        <f>26110746/1000000</f>
        <v>26.110745999999999</v>
      </c>
      <c r="D217" s="35">
        <v>32.401444735523278</v>
      </c>
      <c r="E217" s="35">
        <v>1335.5880306904626</v>
      </c>
    </row>
    <row r="218" spans="1:5" hidden="1" x14ac:dyDescent="0.35">
      <c r="A218" s="30" t="s">
        <v>15</v>
      </c>
      <c r="B218" s="35">
        <v>2116.11</v>
      </c>
      <c r="C218" s="35">
        <f>10455063227/1000000</f>
        <v>10455.063227000001</v>
      </c>
      <c r="D218" s="35">
        <v>116.63371834992417</v>
      </c>
      <c r="E218" s="35">
        <v>4940.6993147804196</v>
      </c>
    </row>
    <row r="219" spans="1:5" hidden="1" x14ac:dyDescent="0.35">
      <c r="A219" s="30" t="s">
        <v>16</v>
      </c>
      <c r="B219" s="35">
        <v>552.7199999999998</v>
      </c>
      <c r="C219" s="35">
        <f>900442394/1000000</f>
        <v>900.44239400000004</v>
      </c>
      <c r="D219" s="35">
        <v>36.939449044995392</v>
      </c>
      <c r="E219" s="35">
        <v>1629.1112932407011</v>
      </c>
    </row>
    <row r="220" spans="1:5" hidden="1" x14ac:dyDescent="0.35">
      <c r="A220" s="30" t="s">
        <v>17</v>
      </c>
      <c r="B220" s="35">
        <v>293.14899999999943</v>
      </c>
      <c r="C220" s="35">
        <v>1041.6737840000001</v>
      </c>
      <c r="D220" s="35">
        <v>84.712565255454109</v>
      </c>
      <c r="E220" s="35">
        <v>3553.39361212217</v>
      </c>
    </row>
    <row r="221" spans="1:5" hidden="1" x14ac:dyDescent="0.35">
      <c r="A221" s="30"/>
      <c r="B221" s="35"/>
      <c r="C221" s="35"/>
      <c r="D221" s="35"/>
      <c r="E221" s="35"/>
    </row>
    <row r="222" spans="1:5" x14ac:dyDescent="0.35">
      <c r="A222" s="30">
        <v>2021</v>
      </c>
      <c r="B222" s="35"/>
      <c r="C222" s="35"/>
      <c r="D222" s="35"/>
      <c r="E222" s="35"/>
    </row>
    <row r="223" spans="1:5" hidden="1" x14ac:dyDescent="0.35">
      <c r="A223" s="30" t="s">
        <v>39</v>
      </c>
      <c r="B223" s="35">
        <v>9576.8719999999994</v>
      </c>
      <c r="C223" s="35">
        <v>45960.639979</v>
      </c>
      <c r="D223" s="35">
        <v>114.04401994748619</v>
      </c>
      <c r="E223" s="35">
        <v>4799.1285650471264</v>
      </c>
    </row>
    <row r="224" spans="1:5" hidden="1" x14ac:dyDescent="0.35">
      <c r="A224" s="30" t="s">
        <v>19</v>
      </c>
      <c r="B224" s="35">
        <v>1102.6440000000039</v>
      </c>
      <c r="C224" s="35">
        <v>4623.1520460000002</v>
      </c>
      <c r="D224" s="35">
        <v>89.589619011221671</v>
      </c>
      <c r="E224" s="35">
        <v>4192.7875597200764</v>
      </c>
    </row>
    <row r="225" spans="1:5" hidden="1" x14ac:dyDescent="0.35">
      <c r="A225" s="30" t="s">
        <v>20</v>
      </c>
      <c r="B225" s="35">
        <v>1163.6029999999973</v>
      </c>
      <c r="C225" s="35">
        <v>5065.7461350000003</v>
      </c>
      <c r="D225" s="35">
        <v>101.66995610604613</v>
      </c>
      <c r="E225" s="35">
        <v>4353.500407785139</v>
      </c>
    </row>
    <row r="226" spans="1:5" hidden="1" x14ac:dyDescent="0.35">
      <c r="A226" s="30" t="s">
        <v>11</v>
      </c>
      <c r="B226" s="35">
        <v>0</v>
      </c>
      <c r="C226" s="35">
        <v>0</v>
      </c>
      <c r="D226" s="35">
        <v>0</v>
      </c>
      <c r="E226" s="35">
        <v>0</v>
      </c>
    </row>
    <row r="227" spans="1:5" hidden="1" x14ac:dyDescent="0.35">
      <c r="A227" s="30" t="s">
        <v>12</v>
      </c>
      <c r="B227" s="35">
        <v>0</v>
      </c>
      <c r="C227" s="35">
        <v>0</v>
      </c>
      <c r="D227" s="35">
        <v>0</v>
      </c>
      <c r="E227" s="35">
        <v>0</v>
      </c>
    </row>
    <row r="228" spans="1:5" hidden="1" x14ac:dyDescent="0.35">
      <c r="A228" s="30" t="s">
        <v>13</v>
      </c>
      <c r="B228" s="35">
        <v>0</v>
      </c>
      <c r="C228" s="35">
        <v>0</v>
      </c>
      <c r="D228" s="35">
        <v>0</v>
      </c>
      <c r="E228" s="35">
        <v>0</v>
      </c>
    </row>
    <row r="229" spans="1:5" hidden="1" x14ac:dyDescent="0.35">
      <c r="A229" s="30" t="s">
        <v>14</v>
      </c>
      <c r="B229" s="35">
        <v>0</v>
      </c>
      <c r="C229" s="35">
        <v>0</v>
      </c>
      <c r="D229" s="35">
        <v>0</v>
      </c>
      <c r="E229" s="35">
        <v>0</v>
      </c>
    </row>
    <row r="230" spans="1:5" hidden="1" x14ac:dyDescent="0.35">
      <c r="A230" s="35" t="s">
        <v>35</v>
      </c>
      <c r="B230" s="35">
        <v>542.28</v>
      </c>
      <c r="C230" s="35">
        <v>4425.4758414999997</v>
      </c>
      <c r="D230" s="35">
        <v>187.13584090665046</v>
      </c>
      <c r="E230" s="35">
        <v>8160.8686315187724</v>
      </c>
    </row>
    <row r="231" spans="1:5" hidden="1" x14ac:dyDescent="0.35">
      <c r="A231" s="30" t="s">
        <v>33</v>
      </c>
      <c r="B231" s="35">
        <v>612.25</v>
      </c>
      <c r="C231" s="35">
        <v>5215.584628364998</v>
      </c>
      <c r="D231" s="35">
        <v>197.3206881991093</v>
      </c>
      <c r="E231" s="35">
        <v>8518.7172370191893</v>
      </c>
    </row>
    <row r="232" spans="1:5" hidden="1" x14ac:dyDescent="0.35">
      <c r="A232" s="35" t="s">
        <v>15</v>
      </c>
      <c r="B232" s="35">
        <v>1355.5200000000002</v>
      </c>
      <c r="C232" s="35">
        <v>10695.336424903999</v>
      </c>
      <c r="D232" s="35">
        <v>180.30616192925476</v>
      </c>
      <c r="E232" s="35">
        <v>7890.2092369747397</v>
      </c>
    </row>
    <row r="233" spans="1:5" hidden="1" x14ac:dyDescent="0.35">
      <c r="A233" s="30" t="s">
        <v>16</v>
      </c>
      <c r="B233" s="35">
        <v>1532.4399999999996</v>
      </c>
      <c r="C233" s="35">
        <v>12939.228050350001</v>
      </c>
      <c r="D233" s="35">
        <v>192.19572804309135</v>
      </c>
      <c r="E233" s="35">
        <v>8443.5462728393959</v>
      </c>
    </row>
    <row r="234" spans="1:5" x14ac:dyDescent="0.35">
      <c r="A234" s="35" t="s">
        <v>17</v>
      </c>
      <c r="B234" s="35">
        <v>693.26600000000053</v>
      </c>
      <c r="C234" s="35">
        <f>5838781747.14/1000000</f>
        <v>5838.7817471400003</v>
      </c>
      <c r="D234" s="35">
        <v>191.35024883574644</v>
      </c>
      <c r="E234" s="35">
        <v>8422.1377467523216</v>
      </c>
    </row>
    <row r="235" spans="1:5" x14ac:dyDescent="0.35">
      <c r="A235" s="35"/>
      <c r="B235" s="35"/>
      <c r="C235" s="35"/>
      <c r="D235" s="35"/>
      <c r="E235" s="35"/>
    </row>
    <row r="236" spans="1:5" x14ac:dyDescent="0.35">
      <c r="A236" s="30">
        <v>2022</v>
      </c>
      <c r="B236" s="35"/>
      <c r="C236" s="35"/>
      <c r="D236" s="35"/>
      <c r="E236" s="35"/>
    </row>
    <row r="237" spans="1:5" x14ac:dyDescent="0.35">
      <c r="A237" s="35" t="s">
        <v>39</v>
      </c>
      <c r="B237" s="35">
        <v>816.12599999999929</v>
      </c>
      <c r="C237" s="35">
        <v>5825.4952830765997</v>
      </c>
      <c r="D237" s="35">
        <v>176.88656909005167</v>
      </c>
      <c r="E237" s="35">
        <v>7137.9851678253162</v>
      </c>
    </row>
    <row r="238" spans="1:5" x14ac:dyDescent="0.35">
      <c r="A238" s="30" t="s">
        <v>19</v>
      </c>
      <c r="B238" s="35">
        <v>404.00000000000091</v>
      </c>
      <c r="C238" s="35">
        <v>3871.49214726215</v>
      </c>
      <c r="D238" s="35">
        <v>228.59882065967165</v>
      </c>
      <c r="E238" s="35">
        <v>9582.9013546092701</v>
      </c>
    </row>
    <row r="239" spans="1:5" x14ac:dyDescent="0.35">
      <c r="A239" s="35" t="s">
        <v>40</v>
      </c>
      <c r="B239" s="35">
        <v>302.42100000000028</v>
      </c>
      <c r="C239" s="35">
        <v>2370.81057191114</v>
      </c>
      <c r="D239" s="35">
        <v>178.76933326144524</v>
      </c>
      <c r="E239" s="35">
        <v>7839.4376445787111</v>
      </c>
    </row>
    <row r="240" spans="1:5" x14ac:dyDescent="0.35">
      <c r="A240" s="30" t="s">
        <v>11</v>
      </c>
      <c r="B240" s="35">
        <v>49.620499999999083</v>
      </c>
      <c r="C240" s="35">
        <v>503.28319508976745</v>
      </c>
      <c r="D240" s="35">
        <v>213.15920947805157</v>
      </c>
      <c r="E240" s="35">
        <v>10142.646589409151</v>
      </c>
    </row>
    <row r="241" spans="1:5" x14ac:dyDescent="0.35">
      <c r="A241" s="35" t="s">
        <v>41</v>
      </c>
      <c r="B241" s="35">
        <v>60.23949999999968</v>
      </c>
      <c r="C241" s="35">
        <v>576.54170782428002</v>
      </c>
      <c r="D241" s="35">
        <v>214.06036700779475</v>
      </c>
      <c r="E241" s="35">
        <v>9570.8249209286732</v>
      </c>
    </row>
    <row r="242" spans="1:5" x14ac:dyDescent="0.35">
      <c r="A242" s="30" t="s">
        <v>13</v>
      </c>
      <c r="B242" s="35">
        <v>0</v>
      </c>
      <c r="C242" s="35">
        <v>0</v>
      </c>
      <c r="D242" s="35">
        <v>0</v>
      </c>
      <c r="E242" s="35">
        <v>0</v>
      </c>
    </row>
    <row r="243" spans="1:5" x14ac:dyDescent="0.35">
      <c r="A243" s="35" t="s">
        <v>42</v>
      </c>
      <c r="B243" s="35">
        <v>600</v>
      </c>
      <c r="C243" s="35">
        <v>5360.8778362649364</v>
      </c>
      <c r="D243" s="35">
        <v>210.29496548489533</v>
      </c>
      <c r="E243" s="35">
        <v>8934.7963937748955</v>
      </c>
    </row>
    <row r="244" spans="1:5" x14ac:dyDescent="0.35">
      <c r="A244" s="35" t="s">
        <v>35</v>
      </c>
      <c r="B244" s="35">
        <v>1900.23</v>
      </c>
      <c r="C244" s="35">
        <v>19059.721138525099</v>
      </c>
      <c r="D244" s="35">
        <v>223.58687885607142</v>
      </c>
      <c r="E244" s="35">
        <v>10030.217993887614</v>
      </c>
    </row>
    <row r="245" spans="1:5" x14ac:dyDescent="0.35">
      <c r="A245" s="35" t="s">
        <v>43</v>
      </c>
      <c r="B245" s="35">
        <v>1843.7909999999997</v>
      </c>
      <c r="C245" s="35">
        <v>16076.380929966699</v>
      </c>
      <c r="D245" s="35">
        <v>194.11386771292601</v>
      </c>
      <c r="E245" s="35">
        <v>8719.1991554176657</v>
      </c>
    </row>
    <row r="246" spans="1:5" x14ac:dyDescent="0.35">
      <c r="A246" s="35" t="s">
        <v>44</v>
      </c>
      <c r="B246" s="35">
        <v>1671.5569999999998</v>
      </c>
      <c r="C246" s="35">
        <v>16444.448350102386</v>
      </c>
      <c r="D246" s="35">
        <v>221.6890506130388</v>
      </c>
      <c r="E246" s="35">
        <v>8169.4954869440198</v>
      </c>
    </row>
    <row r="247" spans="1:5" x14ac:dyDescent="0.35">
      <c r="A247" s="35" t="s">
        <v>45</v>
      </c>
      <c r="B247" s="35">
        <v>3488.6959999999999</v>
      </c>
      <c r="C247" s="35">
        <v>31325.955592512077</v>
      </c>
      <c r="D247" s="35">
        <v>196.87029269505956</v>
      </c>
      <c r="E247" s="35">
        <v>8979.2735143767404</v>
      </c>
    </row>
    <row r="248" spans="1:5" x14ac:dyDescent="0.35">
      <c r="A248" s="35" t="s">
        <v>17</v>
      </c>
      <c r="B248" s="35">
        <v>1990.1360000000004</v>
      </c>
      <c r="C248" s="35">
        <v>16363.682207914901</v>
      </c>
      <c r="D248" s="35">
        <v>169.61888405325317</v>
      </c>
      <c r="E248" s="35">
        <v>8222.3939509233878</v>
      </c>
    </row>
    <row r="249" spans="1:5" x14ac:dyDescent="0.35">
      <c r="A249" s="35"/>
      <c r="B249" s="35"/>
      <c r="C249" s="35"/>
      <c r="D249" s="35"/>
      <c r="E249" s="35"/>
    </row>
    <row r="250" spans="1:5" x14ac:dyDescent="0.35">
      <c r="A250" s="30">
        <v>2023</v>
      </c>
      <c r="B250" s="35"/>
      <c r="C250" s="35"/>
      <c r="D250" s="35"/>
      <c r="E250" s="35"/>
    </row>
    <row r="251" spans="1:5" x14ac:dyDescent="0.35">
      <c r="A251" s="35" t="s">
        <v>39</v>
      </c>
      <c r="B251" s="35">
        <v>1487.7970000000005</v>
      </c>
      <c r="C251" s="35">
        <v>9160.3489185721137</v>
      </c>
      <c r="D251" s="35">
        <v>153.44867750514368</v>
      </c>
      <c r="E251" s="35">
        <v>6156.9884322741</v>
      </c>
    </row>
    <row r="252" spans="1:5" x14ac:dyDescent="0.35">
      <c r="A252" s="35" t="s">
        <v>46</v>
      </c>
      <c r="B252" s="35">
        <v>1718.7129999999997</v>
      </c>
      <c r="C252" s="35">
        <v>11922.788751805787</v>
      </c>
      <c r="D252" s="35">
        <v>152.5947278820762</v>
      </c>
      <c r="E252" s="35">
        <v>6937.0446094291419</v>
      </c>
    </row>
    <row r="253" spans="1:5" x14ac:dyDescent="0.35">
      <c r="A253" s="35" t="s">
        <v>40</v>
      </c>
      <c r="B253" s="35">
        <v>941.34000000000015</v>
      </c>
      <c r="C253" s="35">
        <v>6788.3655562951817</v>
      </c>
      <c r="D253" s="35">
        <v>157.7123976649504</v>
      </c>
      <c r="E253" s="35">
        <v>7211.3854253459749</v>
      </c>
    </row>
    <row r="254" spans="1:5" x14ac:dyDescent="0.35">
      <c r="A254" s="35" t="s">
        <v>47</v>
      </c>
      <c r="B254" s="35">
        <v>320.06500000000051</v>
      </c>
      <c r="C254" s="35">
        <v>2476.7694060923463</v>
      </c>
      <c r="D254" s="35">
        <v>168.64010990059251</v>
      </c>
      <c r="E254" s="35">
        <v>7738.3325452403178</v>
      </c>
    </row>
    <row r="255" spans="1:5" x14ac:dyDescent="0.35">
      <c r="A255" s="35" t="s">
        <v>41</v>
      </c>
      <c r="B255" s="35">
        <v>223.61699999999837</v>
      </c>
      <c r="C255" s="35">
        <v>1307.3384743667602</v>
      </c>
      <c r="D255" s="35">
        <v>97.681394146802248</v>
      </c>
      <c r="E255" s="35">
        <v>5846.3286528607832</v>
      </c>
    </row>
    <row r="256" spans="1:5" x14ac:dyDescent="0.35">
      <c r="A256" s="35" t="s">
        <v>48</v>
      </c>
      <c r="B256" s="35">
        <v>0</v>
      </c>
      <c r="C256" s="35">
        <v>0</v>
      </c>
      <c r="D256" s="35">
        <v>0</v>
      </c>
      <c r="E256" s="35">
        <v>0</v>
      </c>
    </row>
    <row r="257" spans="1:8" x14ac:dyDescent="0.35">
      <c r="A257" s="35" t="s">
        <v>42</v>
      </c>
      <c r="B257" s="35">
        <v>189.3</v>
      </c>
      <c r="C257" s="35">
        <v>1923.402713730143</v>
      </c>
      <c r="D257" s="35">
        <v>162.87544858301607</v>
      </c>
      <c r="E257" s="35">
        <v>10160.605989065731</v>
      </c>
    </row>
    <row r="258" spans="1:8" x14ac:dyDescent="0.35">
      <c r="A258" s="35" t="s">
        <v>49</v>
      </c>
      <c r="B258" s="35">
        <v>224.94</v>
      </c>
      <c r="C258" s="35">
        <v>3009.0616772698568</v>
      </c>
      <c r="D258" s="35">
        <v>241.68375409044938</v>
      </c>
      <c r="E258" s="35">
        <v>13377.174701119664</v>
      </c>
    </row>
    <row r="259" spans="1:8" x14ac:dyDescent="0.35">
      <c r="A259" s="32" t="s">
        <v>50</v>
      </c>
      <c r="B259" s="35">
        <v>373.84000000000003</v>
      </c>
      <c r="C259" s="35">
        <v>4624.5350269999999</v>
      </c>
      <c r="D259" s="35">
        <v>198.06313827910628</v>
      </c>
      <c r="E259" s="35">
        <v>12370.359049325913</v>
      </c>
    </row>
    <row r="260" spans="1:8" x14ac:dyDescent="0.35">
      <c r="A260" s="32" t="s">
        <v>51</v>
      </c>
      <c r="B260" s="35">
        <v>1823.71</v>
      </c>
      <c r="C260" s="35">
        <v>17677.730216799999</v>
      </c>
      <c r="D260" s="35">
        <v>157.78196684643228</v>
      </c>
      <c r="E260" s="35">
        <v>9693.2792038207826</v>
      </c>
    </row>
    <row r="261" spans="1:8" x14ac:dyDescent="0.35">
      <c r="A261" s="32" t="s">
        <v>52</v>
      </c>
      <c r="B261" s="35">
        <v>1608.0299999999997</v>
      </c>
      <c r="C261" s="35">
        <v>16929.499849000003</v>
      </c>
      <c r="D261" s="35">
        <v>168.87603816076452</v>
      </c>
      <c r="E261" s="35">
        <v>10528.099506228122</v>
      </c>
      <c r="H261" s="73"/>
    </row>
    <row r="262" spans="1:8" x14ac:dyDescent="0.35">
      <c r="A262" s="32" t="s">
        <v>53</v>
      </c>
      <c r="B262" s="35">
        <v>1279.0379999999977</v>
      </c>
      <c r="C262" s="35">
        <v>10875.259049</v>
      </c>
      <c r="D262" s="35">
        <v>142.09250025347211</v>
      </c>
      <c r="E262" s="35">
        <v>8502.6864323030422</v>
      </c>
      <c r="H262" s="73"/>
    </row>
    <row r="263" spans="1:8" x14ac:dyDescent="0.35">
      <c r="A263" s="30">
        <v>2024</v>
      </c>
      <c r="B263" s="35"/>
      <c r="C263" s="35"/>
      <c r="D263" s="35"/>
      <c r="E263" s="35"/>
      <c r="H263" s="73"/>
    </row>
    <row r="264" spans="1:8" x14ac:dyDescent="0.35">
      <c r="A264" s="19" t="s">
        <v>39</v>
      </c>
      <c r="B264" s="35">
        <v>964.46229999999832</v>
      </c>
      <c r="C264" s="35">
        <v>10121.906309220001</v>
      </c>
      <c r="D264" s="35">
        <v>169.87702985182491</v>
      </c>
      <c r="E264" s="35">
        <v>10494.869845322122</v>
      </c>
    </row>
    <row r="265" spans="1:8" x14ac:dyDescent="0.35">
      <c r="A265" s="19" t="s">
        <v>54</v>
      </c>
      <c r="B265" s="35">
        <v>1718.7129999999997</v>
      </c>
      <c r="C265" s="35">
        <v>11922.788751805787</v>
      </c>
      <c r="D265" s="35">
        <v>152.5947278820762</v>
      </c>
      <c r="E265" s="35">
        <v>6937.0446094291419</v>
      </c>
    </row>
    <row r="266" spans="1:8" x14ac:dyDescent="0.35">
      <c r="A266" s="22" t="s">
        <v>38</v>
      </c>
      <c r="B266" s="35"/>
      <c r="C266" s="35"/>
      <c r="D266" s="35"/>
      <c r="E266" s="35"/>
      <c r="F266" s="42"/>
    </row>
    <row r="267" spans="1:8" x14ac:dyDescent="0.35">
      <c r="A267" s="38" t="s">
        <v>32</v>
      </c>
      <c r="B267" s="35"/>
      <c r="C267" s="35"/>
      <c r="D267" s="35"/>
      <c r="E267" s="35"/>
    </row>
    <row r="268" spans="1:8" x14ac:dyDescent="0.35">
      <c r="B268" s="35"/>
      <c r="C268" s="35"/>
      <c r="D268" s="35"/>
      <c r="E268" s="35"/>
    </row>
    <row r="269" spans="1:8" x14ac:dyDescent="0.35">
      <c r="C269" s="31"/>
    </row>
    <row r="270" spans="1:8" x14ac:dyDescent="0.35">
      <c r="A270" s="39"/>
      <c r="B270" s="40"/>
      <c r="E270" s="31"/>
    </row>
    <row r="271" spans="1:8" x14ac:dyDescent="0.35">
      <c r="A271" s="39"/>
    </row>
    <row r="272" spans="1:8" x14ac:dyDescent="0.35">
      <c r="A272" s="39"/>
      <c r="B272" s="40"/>
      <c r="C272" s="40"/>
      <c r="D272" s="31"/>
    </row>
    <row r="273" spans="1:5" x14ac:dyDescent="0.35">
      <c r="A273" s="39"/>
      <c r="B273" s="41"/>
    </row>
    <row r="274" spans="1:5" x14ac:dyDescent="0.35">
      <c r="A274" s="39"/>
      <c r="B274" s="40"/>
      <c r="C274" s="40"/>
    </row>
    <row r="275" spans="1:5" x14ac:dyDescent="0.35">
      <c r="A275" s="39"/>
      <c r="B275" s="40"/>
    </row>
    <row r="276" spans="1:5" x14ac:dyDescent="0.35">
      <c r="A276" s="39"/>
      <c r="B276" s="40"/>
      <c r="C276" s="40"/>
    </row>
    <row r="277" spans="1:5" x14ac:dyDescent="0.35">
      <c r="A277" s="39"/>
      <c r="B277" s="40"/>
      <c r="C277" s="40"/>
    </row>
    <row r="278" spans="1:5" x14ac:dyDescent="0.35">
      <c r="A278" s="39"/>
      <c r="B278" s="40"/>
      <c r="C278" s="40"/>
    </row>
    <row r="279" spans="1:5" x14ac:dyDescent="0.35">
      <c r="A279" s="39"/>
      <c r="B279" s="40"/>
      <c r="C279" s="40"/>
    </row>
    <row r="280" spans="1:5" x14ac:dyDescent="0.35">
      <c r="A280" s="39"/>
      <c r="B280" s="40"/>
      <c r="C280" s="40"/>
    </row>
    <row r="281" spans="1:5" x14ac:dyDescent="0.35">
      <c r="B281" s="40"/>
      <c r="C281" s="42"/>
    </row>
    <row r="282" spans="1:5" x14ac:dyDescent="0.35">
      <c r="A282" s="39"/>
      <c r="B282" s="40"/>
      <c r="C282" s="43"/>
      <c r="D282" s="44"/>
    </row>
    <row r="283" spans="1:5" x14ac:dyDescent="0.35">
      <c r="A283" s="39"/>
      <c r="B283" s="40"/>
      <c r="C283" s="40"/>
      <c r="E283" s="45"/>
    </row>
    <row r="284" spans="1:5" ht="20.25" x14ac:dyDescent="0.5">
      <c r="A284" s="39"/>
      <c r="B284" s="40"/>
      <c r="C284" s="46"/>
      <c r="D284" s="47"/>
      <c r="E284" s="48"/>
    </row>
    <row r="285" spans="1:5" x14ac:dyDescent="0.35">
      <c r="B285" s="40"/>
      <c r="C285" s="43"/>
      <c r="D285" s="49"/>
      <c r="E285" s="50"/>
    </row>
    <row r="286" spans="1:5" x14ac:dyDescent="0.35">
      <c r="B286" s="40"/>
      <c r="C286" s="43"/>
      <c r="D286" s="49"/>
      <c r="E286" s="50"/>
    </row>
    <row r="287" spans="1:5" x14ac:dyDescent="0.35">
      <c r="A287" s="39"/>
      <c r="B287" s="40"/>
      <c r="C287" s="43"/>
      <c r="D287" s="49"/>
      <c r="E287" s="45"/>
    </row>
    <row r="288" spans="1:5" x14ac:dyDescent="0.35">
      <c r="A288" s="39"/>
      <c r="B288" s="40"/>
      <c r="C288" s="43"/>
      <c r="D288" s="49"/>
      <c r="E288" s="45"/>
    </row>
    <row r="289" spans="1:5" x14ac:dyDescent="0.35">
      <c r="A289" s="39"/>
      <c r="B289" s="51"/>
      <c r="C289" s="43"/>
      <c r="D289" s="52"/>
      <c r="E289" s="45"/>
    </row>
    <row r="290" spans="1:5" x14ac:dyDescent="0.35">
      <c r="A290" s="39"/>
      <c r="B290" s="40"/>
      <c r="C290" s="43"/>
      <c r="D290" s="49"/>
      <c r="E290" s="45"/>
    </row>
    <row r="291" spans="1:5" x14ac:dyDescent="0.35">
      <c r="A291" s="39"/>
      <c r="B291" s="40"/>
      <c r="C291" s="40"/>
      <c r="D291" s="40"/>
      <c r="E291" s="45"/>
    </row>
    <row r="292" spans="1:5" x14ac:dyDescent="0.35">
      <c r="A292" s="39"/>
      <c r="B292" s="40"/>
      <c r="C292" s="40"/>
      <c r="D292" s="40"/>
      <c r="E292" s="45"/>
    </row>
    <row r="293" spans="1:5" x14ac:dyDescent="0.35">
      <c r="A293" s="39"/>
      <c r="B293" s="40"/>
      <c r="C293" s="40"/>
      <c r="D293" s="40"/>
      <c r="E293" s="45"/>
    </row>
    <row r="294" spans="1:5" x14ac:dyDescent="0.35">
      <c r="A294" s="39"/>
      <c r="B294" s="53"/>
      <c r="C294" s="42"/>
      <c r="D294" s="31"/>
      <c r="E294" s="45"/>
    </row>
    <row r="295" spans="1:5" x14ac:dyDescent="0.35">
      <c r="A295" s="39"/>
      <c r="B295" s="53"/>
      <c r="C295" s="42"/>
      <c r="D295" s="31"/>
      <c r="E295" s="45"/>
    </row>
    <row r="296" spans="1:5" x14ac:dyDescent="0.35">
      <c r="A296" s="39"/>
      <c r="B296" s="54"/>
      <c r="C296" s="42"/>
      <c r="D296" s="55"/>
      <c r="E296" s="45"/>
    </row>
    <row r="297" spans="1:5" x14ac:dyDescent="0.35">
      <c r="A297" s="39"/>
      <c r="B297" s="54"/>
      <c r="C297" s="42"/>
      <c r="D297" s="55"/>
      <c r="E297" s="45"/>
    </row>
    <row r="298" spans="1:5" x14ac:dyDescent="0.35">
      <c r="A298" s="39"/>
      <c r="B298" s="54"/>
      <c r="C298" s="42"/>
      <c r="D298" s="55"/>
      <c r="E298" s="45"/>
    </row>
    <row r="299" spans="1:5" x14ac:dyDescent="0.35">
      <c r="A299" s="39"/>
      <c r="B299" s="54"/>
      <c r="C299" s="42"/>
      <c r="D299" s="55"/>
      <c r="E299" s="45"/>
    </row>
    <row r="300" spans="1:5" x14ac:dyDescent="0.35">
      <c r="A300" s="39"/>
      <c r="B300" s="54"/>
      <c r="C300" s="54"/>
      <c r="D300" s="55"/>
      <c r="E300" s="45"/>
    </row>
    <row r="301" spans="1:5" x14ac:dyDescent="0.35">
      <c r="B301" s="53"/>
      <c r="C301" s="42"/>
      <c r="D301" s="31"/>
      <c r="E301" s="50"/>
    </row>
    <row r="302" spans="1:5" x14ac:dyDescent="0.35">
      <c r="A302" s="39"/>
      <c r="B302" s="53"/>
      <c r="C302" s="42"/>
      <c r="D302" s="31"/>
      <c r="E302" s="45"/>
    </row>
    <row r="303" spans="1:5" x14ac:dyDescent="0.35">
      <c r="A303" s="39"/>
      <c r="B303" s="40"/>
      <c r="C303" s="43"/>
      <c r="D303" s="56"/>
      <c r="E303" s="45"/>
    </row>
    <row r="304" spans="1:5" x14ac:dyDescent="0.35">
      <c r="A304" s="39"/>
      <c r="B304" s="53"/>
      <c r="C304" s="42"/>
      <c r="D304" s="42"/>
      <c r="E304" s="45"/>
    </row>
    <row r="305" spans="1:5" x14ac:dyDescent="0.35">
      <c r="A305" s="39"/>
      <c r="B305" s="53"/>
      <c r="C305" s="42"/>
      <c r="D305" s="42"/>
      <c r="E305" s="45"/>
    </row>
    <row r="306" spans="1:5" x14ac:dyDescent="0.35">
      <c r="A306" s="39"/>
      <c r="B306" s="53"/>
      <c r="C306" s="53"/>
      <c r="D306" s="53"/>
      <c r="E306" s="45"/>
    </row>
    <row r="307" spans="1:5" x14ac:dyDescent="0.35">
      <c r="B307" s="53"/>
      <c r="C307" s="53"/>
      <c r="D307" s="53"/>
      <c r="E307" s="50"/>
    </row>
    <row r="308" spans="1:5" x14ac:dyDescent="0.35">
      <c r="B308" s="53"/>
      <c r="C308" s="42"/>
      <c r="D308" s="31"/>
      <c r="E308" s="50"/>
    </row>
    <row r="309" spans="1:5" x14ac:dyDescent="0.35">
      <c r="C309" s="42"/>
      <c r="D309" s="31"/>
      <c r="E309" s="50"/>
    </row>
    <row r="310" spans="1:5" x14ac:dyDescent="0.35">
      <c r="A310" s="39"/>
      <c r="B310" s="57"/>
      <c r="C310" s="58"/>
      <c r="D310" s="59"/>
      <c r="E310" s="45"/>
    </row>
    <row r="311" spans="1:5" x14ac:dyDescent="0.35">
      <c r="A311" s="39"/>
      <c r="B311" s="60"/>
      <c r="C311" s="40"/>
      <c r="D311" s="40"/>
      <c r="E311" s="45"/>
    </row>
    <row r="312" spans="1:5" x14ac:dyDescent="0.35">
      <c r="A312" s="39"/>
      <c r="B312" s="53"/>
      <c r="C312" s="42"/>
      <c r="D312" s="31"/>
      <c r="E312" s="45"/>
    </row>
    <row r="313" spans="1:5" x14ac:dyDescent="0.35">
      <c r="E313" s="50"/>
    </row>
    <row r="314" spans="1:5" x14ac:dyDescent="0.35">
      <c r="A314" s="39"/>
      <c r="B314" s="53"/>
      <c r="C314" s="42"/>
      <c r="D314" s="61"/>
      <c r="E314" s="45"/>
    </row>
    <row r="315" spans="1:5" x14ac:dyDescent="0.35">
      <c r="E315" s="50"/>
    </row>
    <row r="316" spans="1:5" x14ac:dyDescent="0.35">
      <c r="A316" s="39"/>
      <c r="B316" s="53"/>
      <c r="C316" s="42"/>
      <c r="D316" s="31"/>
      <c r="E316" s="45"/>
    </row>
    <row r="317" spans="1:5" x14ac:dyDescent="0.35">
      <c r="A317" s="39"/>
      <c r="B317" s="62"/>
      <c r="C317" s="31"/>
      <c r="D317" s="31"/>
      <c r="E317" s="45"/>
    </row>
    <row r="318" spans="1:5" x14ac:dyDescent="0.35">
      <c r="A318" s="39"/>
      <c r="B318" s="53"/>
      <c r="C318" s="31"/>
      <c r="D318" s="31"/>
      <c r="E318" s="45"/>
    </row>
    <row r="319" spans="1:5" x14ac:dyDescent="0.35">
      <c r="D319" s="31"/>
      <c r="E319" s="50"/>
    </row>
    <row r="320" spans="1:5" x14ac:dyDescent="0.35">
      <c r="A320" s="39"/>
      <c r="B320" s="53"/>
      <c r="C320" s="42"/>
      <c r="D320" s="61"/>
      <c r="E320" s="45"/>
    </row>
    <row r="321" spans="1:5" x14ac:dyDescent="0.35">
      <c r="E321" s="63"/>
    </row>
    <row r="322" spans="1:5" x14ac:dyDescent="0.35">
      <c r="A322" s="39"/>
      <c r="B322" s="63"/>
      <c r="C322" s="50"/>
      <c r="D322" s="50"/>
      <c r="E322" s="63"/>
    </row>
    <row r="323" spans="1:5" x14ac:dyDescent="0.35">
      <c r="B323" s="63"/>
      <c r="C323" s="50"/>
      <c r="D323" s="50"/>
      <c r="E323" s="45"/>
    </row>
    <row r="324" spans="1:5" x14ac:dyDescent="0.35">
      <c r="A324" s="39"/>
      <c r="B324" s="63"/>
      <c r="C324" s="63"/>
      <c r="D324" s="63"/>
      <c r="E324" s="45"/>
    </row>
    <row r="325" spans="1:5" x14ac:dyDescent="0.35">
      <c r="B325" s="63"/>
      <c r="C325" s="63"/>
      <c r="D325" s="63"/>
      <c r="E325" s="63"/>
    </row>
    <row r="326" spans="1:5" x14ac:dyDescent="0.35">
      <c r="A326" s="39"/>
      <c r="B326" s="63"/>
      <c r="C326" s="63"/>
      <c r="D326" s="63"/>
      <c r="E326" s="45"/>
    </row>
    <row r="327" spans="1:5" x14ac:dyDescent="0.35">
      <c r="E327" s="63"/>
    </row>
    <row r="328" spans="1:5" x14ac:dyDescent="0.35">
      <c r="A328" s="39"/>
      <c r="B328" s="53"/>
      <c r="C328" s="61"/>
      <c r="D328" s="31"/>
      <c r="E328" s="45"/>
    </row>
    <row r="329" spans="1:5" x14ac:dyDescent="0.35">
      <c r="A329" s="39"/>
      <c r="B329" s="53"/>
      <c r="C329" s="31"/>
      <c r="D329" s="31"/>
      <c r="E329" s="45"/>
    </row>
    <row r="330" spans="1:5" x14ac:dyDescent="0.35">
      <c r="A330" s="39"/>
      <c r="B330" s="53"/>
      <c r="C330" s="31"/>
      <c r="D330" s="31"/>
      <c r="E330" s="45"/>
    </row>
    <row r="331" spans="1:5" x14ac:dyDescent="0.35">
      <c r="A331" s="39"/>
      <c r="B331" s="53"/>
      <c r="C331" s="31"/>
      <c r="D331" s="31"/>
      <c r="E331" s="63"/>
    </row>
    <row r="332" spans="1:5" x14ac:dyDescent="0.35">
      <c r="A332" s="39"/>
      <c r="B332" s="63"/>
      <c r="C332" s="63"/>
      <c r="D332" s="63"/>
      <c r="E332" s="45"/>
    </row>
    <row r="333" spans="1:5" x14ac:dyDescent="0.35">
      <c r="E333" s="63"/>
    </row>
    <row r="334" spans="1:5" x14ac:dyDescent="0.35">
      <c r="A334" s="39"/>
      <c r="B334" s="63"/>
      <c r="C334" s="63"/>
      <c r="D334" s="63"/>
      <c r="E334" s="45"/>
    </row>
    <row r="335" spans="1:5" x14ac:dyDescent="0.35">
      <c r="E335" s="63"/>
    </row>
    <row r="336" spans="1:5" x14ac:dyDescent="0.35">
      <c r="A336" s="39"/>
      <c r="B336" s="64"/>
      <c r="C336" s="65"/>
      <c r="D336" s="66"/>
      <c r="E336" s="67"/>
    </row>
    <row r="337" spans="1:5" x14ac:dyDescent="0.35">
      <c r="A337" s="39"/>
      <c r="B337" s="68"/>
      <c r="C337" s="69"/>
      <c r="D337" s="69"/>
      <c r="E337" s="67"/>
    </row>
    <row r="338" spans="1:5" x14ac:dyDescent="0.35">
      <c r="A338" s="39"/>
      <c r="B338" s="70"/>
      <c r="C338" s="71"/>
      <c r="D338" s="72"/>
      <c r="E338" s="67"/>
    </row>
    <row r="339" spans="1:5" x14ac:dyDescent="0.35">
      <c r="A339" s="39"/>
      <c r="B339" s="70"/>
      <c r="C339" s="71"/>
      <c r="D339" s="72"/>
      <c r="E339" s="67"/>
    </row>
    <row r="340" spans="1:5" x14ac:dyDescent="0.35">
      <c r="A340" s="39"/>
      <c r="B340" s="73"/>
      <c r="C340" s="72"/>
      <c r="D340" s="72"/>
      <c r="E340" s="67"/>
    </row>
    <row r="341" spans="1:5" x14ac:dyDescent="0.35">
      <c r="A341" s="39"/>
      <c r="B341" s="70"/>
      <c r="C341" s="72"/>
      <c r="D341" s="72"/>
      <c r="E341" s="67"/>
    </row>
    <row r="342" spans="1:5" x14ac:dyDescent="0.35">
      <c r="A342" s="39"/>
      <c r="B342" s="70"/>
      <c r="C342" s="74"/>
      <c r="D342" s="74"/>
      <c r="E342" s="75"/>
    </row>
    <row r="343" spans="1:5" x14ac:dyDescent="0.35">
      <c r="A343" s="39"/>
      <c r="B343" s="76"/>
      <c r="C343" s="77"/>
      <c r="D343" s="74"/>
      <c r="E343" s="78"/>
    </row>
    <row r="344" spans="1:5" x14ac:dyDescent="0.35">
      <c r="A344" s="39"/>
      <c r="B344" s="76"/>
      <c r="C344" s="75"/>
      <c r="D344" s="75"/>
      <c r="E344" s="78"/>
    </row>
    <row r="345" spans="1:5" x14ac:dyDescent="0.35">
      <c r="A345" s="39"/>
      <c r="B345" s="70"/>
      <c r="C345" s="75"/>
      <c r="D345" s="72"/>
      <c r="E345" s="78"/>
    </row>
    <row r="346" spans="1:5" x14ac:dyDescent="0.35">
      <c r="A346" s="39"/>
      <c r="B346" s="70"/>
      <c r="C346" s="72"/>
      <c r="D346" s="72"/>
      <c r="E346" s="75"/>
    </row>
    <row r="347" spans="1:5" hidden="1" x14ac:dyDescent="0.35">
      <c r="A347" s="39"/>
      <c r="B347" s="70"/>
      <c r="C347" s="72"/>
      <c r="D347" s="72"/>
      <c r="E347" s="75"/>
    </row>
    <row r="348" spans="1:5" hidden="1" x14ac:dyDescent="0.35">
      <c r="A348" s="39"/>
      <c r="B348" s="73"/>
      <c r="C348" s="73"/>
      <c r="D348" s="79"/>
      <c r="E348" s="78"/>
    </row>
    <row r="349" spans="1:5" hidden="1" x14ac:dyDescent="0.35">
      <c r="A349" s="39"/>
      <c r="B349" s="73"/>
      <c r="C349" s="73"/>
      <c r="D349" s="73"/>
      <c r="E349" s="67"/>
    </row>
    <row r="350" spans="1:5" hidden="1" x14ac:dyDescent="0.35">
      <c r="E350" s="63"/>
    </row>
    <row r="351" spans="1:5" x14ac:dyDescent="0.35">
      <c r="E351" s="63"/>
    </row>
    <row r="352" spans="1:5" x14ac:dyDescent="0.35">
      <c r="E352" s="63"/>
    </row>
    <row r="353" spans="1:5" x14ac:dyDescent="0.35">
      <c r="E353" s="63"/>
    </row>
    <row r="354" spans="1:5" x14ac:dyDescent="0.35">
      <c r="E354" s="63"/>
    </row>
    <row r="355" spans="1:5" x14ac:dyDescent="0.35">
      <c r="E355" s="63"/>
    </row>
    <row r="356" spans="1:5" x14ac:dyDescent="0.35">
      <c r="E356" s="63"/>
    </row>
    <row r="357" spans="1:5" x14ac:dyDescent="0.35">
      <c r="A357" s="39"/>
      <c r="B357" s="73"/>
      <c r="C357" s="31"/>
      <c r="D357" s="31"/>
      <c r="E357" s="45"/>
    </row>
    <row r="358" spans="1:5" x14ac:dyDescent="0.35">
      <c r="A358" s="39"/>
      <c r="B358" s="73"/>
      <c r="C358" s="31"/>
      <c r="D358" s="31"/>
      <c r="E358" s="45"/>
    </row>
    <row r="359" spans="1:5" x14ac:dyDescent="0.35">
      <c r="A359" s="39"/>
      <c r="B359" s="70"/>
      <c r="C359" s="31"/>
      <c r="D359" s="31"/>
      <c r="E359" s="45"/>
    </row>
    <row r="360" spans="1:5" x14ac:dyDescent="0.35">
      <c r="B360" s="73"/>
      <c r="E360" s="63"/>
    </row>
    <row r="361" spans="1:5" x14ac:dyDescent="0.35">
      <c r="A361" s="39"/>
      <c r="B361" s="70"/>
      <c r="C361" s="31"/>
      <c r="D361" s="61"/>
      <c r="E361" s="45"/>
    </row>
    <row r="362" spans="1:5" x14ac:dyDescent="0.35">
      <c r="E362" s="63"/>
    </row>
    <row r="363" spans="1:5" x14ac:dyDescent="0.35">
      <c r="A363" s="39"/>
      <c r="B363" s="80"/>
      <c r="C363" s="31"/>
      <c r="D363" s="31"/>
      <c r="E363" s="45"/>
    </row>
    <row r="364" spans="1:5" x14ac:dyDescent="0.35">
      <c r="A364" s="39"/>
      <c r="B364" s="81"/>
      <c r="C364" s="31"/>
      <c r="D364" s="31"/>
      <c r="E364" s="45"/>
    </row>
    <row r="365" spans="1:5" x14ac:dyDescent="0.35">
      <c r="A365" s="39"/>
      <c r="B365" s="81"/>
      <c r="C365" s="31"/>
      <c r="D365" s="31"/>
      <c r="E365" s="45"/>
    </row>
    <row r="366" spans="1:5" x14ac:dyDescent="0.35">
      <c r="E366" s="63"/>
    </row>
    <row r="367" spans="1:5" x14ac:dyDescent="0.35">
      <c r="A367" s="39"/>
      <c r="B367" s="70"/>
      <c r="C367" s="31"/>
      <c r="D367" s="61"/>
      <c r="E367" s="45"/>
    </row>
    <row r="368" spans="1:5" x14ac:dyDescent="0.35">
      <c r="E368" s="45"/>
    </row>
    <row r="369" spans="1:5" x14ac:dyDescent="0.35">
      <c r="A369" s="39"/>
      <c r="B369" s="82"/>
      <c r="C369" s="83"/>
      <c r="D369" s="84"/>
      <c r="E369" s="45"/>
    </row>
    <row r="370" spans="1:5" x14ac:dyDescent="0.35">
      <c r="B370" s="82"/>
      <c r="C370" s="83"/>
      <c r="D370" s="84"/>
      <c r="E370" s="85"/>
    </row>
    <row r="371" spans="1:5" x14ac:dyDescent="0.35">
      <c r="A371" s="39"/>
      <c r="B371" s="53"/>
      <c r="C371" s="86"/>
      <c r="D371" s="87"/>
      <c r="E371" s="85"/>
    </row>
    <row r="373" spans="1:5" x14ac:dyDescent="0.35">
      <c r="A373" s="39"/>
      <c r="B373" s="70"/>
      <c r="C373" s="88"/>
      <c r="D373" s="61"/>
      <c r="E373" s="45"/>
    </row>
    <row r="375" spans="1:5" x14ac:dyDescent="0.35">
      <c r="A375" s="39"/>
      <c r="B375" s="53"/>
      <c r="C375" s="31"/>
      <c r="D375" s="31"/>
      <c r="E375" s="85"/>
    </row>
    <row r="376" spans="1:5" x14ac:dyDescent="0.35">
      <c r="A376" s="39"/>
      <c r="B376" s="53"/>
      <c r="C376" s="31"/>
      <c r="D376" s="31"/>
      <c r="E376" s="85"/>
    </row>
    <row r="377" spans="1:5" x14ac:dyDescent="0.35">
      <c r="A377" s="39"/>
      <c r="B377" s="53"/>
      <c r="C377" s="31"/>
      <c r="D377" s="31"/>
      <c r="E377" s="85"/>
    </row>
    <row r="378" spans="1:5" x14ac:dyDescent="0.35">
      <c r="C378" s="89"/>
    </row>
    <row r="379" spans="1:5" x14ac:dyDescent="0.35">
      <c r="A379" s="39"/>
      <c r="B379" s="70"/>
      <c r="C379" s="88"/>
      <c r="D379" s="61"/>
      <c r="E379" s="45"/>
    </row>
    <row r="381" spans="1:5" x14ac:dyDescent="0.35">
      <c r="A381" s="39"/>
      <c r="B381" s="63"/>
      <c r="C381" s="63"/>
      <c r="D381" s="63"/>
      <c r="E381" s="45"/>
    </row>
    <row r="385" spans="1:5" x14ac:dyDescent="0.35">
      <c r="A385" s="89"/>
    </row>
    <row r="387" spans="1:5" x14ac:dyDescent="0.35">
      <c r="A387" s="39"/>
      <c r="C387" s="31"/>
      <c r="D387" s="31"/>
      <c r="E387" s="45"/>
    </row>
    <row r="388" spans="1:5" x14ac:dyDescent="0.35">
      <c r="A388" s="39"/>
      <c r="B388" s="90"/>
      <c r="C388" s="31"/>
      <c r="D388" s="31"/>
      <c r="E388" s="45"/>
    </row>
    <row r="389" spans="1:5" x14ac:dyDescent="0.35">
      <c r="A389" s="39"/>
      <c r="B389" s="90"/>
      <c r="C389" s="31"/>
      <c r="D389" s="31"/>
      <c r="E389" s="45"/>
    </row>
    <row r="390" spans="1:5" x14ac:dyDescent="0.35">
      <c r="B390" s="39"/>
    </row>
    <row r="391" spans="1:5" x14ac:dyDescent="0.35">
      <c r="A391" s="91"/>
      <c r="B391" s="92"/>
      <c r="C391" s="93"/>
      <c r="D391" s="94"/>
      <c r="E391" s="95"/>
    </row>
    <row r="393" spans="1:5" x14ac:dyDescent="0.35">
      <c r="A393" s="39"/>
      <c r="B393" s="96"/>
      <c r="C393" s="96"/>
      <c r="D393" s="96"/>
      <c r="E393" s="96"/>
    </row>
    <row r="394" spans="1:5" x14ac:dyDescent="0.35">
      <c r="A394" s="39"/>
      <c r="D394" s="31"/>
      <c r="E394" s="31"/>
    </row>
    <row r="395" spans="1:5" x14ac:dyDescent="0.35">
      <c r="A395" s="39"/>
      <c r="B395" s="96"/>
      <c r="C395" s="96"/>
      <c r="D395" s="96"/>
      <c r="E395" s="96"/>
    </row>
    <row r="397" spans="1:5" x14ac:dyDescent="0.35">
      <c r="A397" s="91"/>
      <c r="B397" s="92"/>
      <c r="C397" s="93"/>
      <c r="D397" s="94"/>
      <c r="E397" s="95"/>
    </row>
    <row r="399" spans="1:5" x14ac:dyDescent="0.35">
      <c r="A399" s="39"/>
      <c r="B399" s="97"/>
      <c r="C399" s="31"/>
      <c r="D399" s="31"/>
      <c r="E399" s="98"/>
    </row>
    <row r="400" spans="1:5" x14ac:dyDescent="0.35">
      <c r="B400" s="97"/>
      <c r="C400" s="88"/>
      <c r="D400" s="31"/>
      <c r="E400" s="99"/>
    </row>
    <row r="401" spans="1:5" x14ac:dyDescent="0.35">
      <c r="A401" s="39"/>
      <c r="B401" s="97"/>
      <c r="C401" s="31"/>
      <c r="D401" s="31"/>
      <c r="E401" s="50"/>
    </row>
    <row r="403" spans="1:5" x14ac:dyDescent="0.35">
      <c r="A403" s="91"/>
      <c r="B403" s="100"/>
      <c r="C403" s="101"/>
      <c r="D403" s="94"/>
      <c r="E403" s="95"/>
    </row>
    <row r="405" spans="1:5" x14ac:dyDescent="0.35">
      <c r="A405" s="39"/>
      <c r="B405" s="97"/>
      <c r="C405" s="31"/>
      <c r="D405" s="31"/>
    </row>
    <row r="406" spans="1:5" x14ac:dyDescent="0.35">
      <c r="A406" s="39"/>
      <c r="B406" s="97"/>
      <c r="C406" s="31"/>
      <c r="D406" s="31"/>
    </row>
    <row r="407" spans="1:5" x14ac:dyDescent="0.35">
      <c r="A407" s="39"/>
      <c r="B407" s="97"/>
      <c r="C407" s="31"/>
      <c r="D407" s="31"/>
    </row>
    <row r="409" spans="1:5" x14ac:dyDescent="0.35">
      <c r="A409" s="91"/>
      <c r="B409" s="100"/>
      <c r="C409" s="101"/>
      <c r="D409" s="94"/>
      <c r="E409" s="95"/>
    </row>
    <row r="412" spans="1:5" x14ac:dyDescent="0.35">
      <c r="A412" s="91"/>
      <c r="B412" s="102"/>
      <c r="C412" s="102"/>
      <c r="D412" s="102"/>
      <c r="E412" s="95"/>
    </row>
    <row r="415" spans="1:5" x14ac:dyDescent="0.35">
      <c r="A415" s="89"/>
    </row>
    <row r="417" spans="1:5" x14ac:dyDescent="0.35">
      <c r="A417" s="39"/>
      <c r="B417" s="103"/>
      <c r="C417" s="31"/>
      <c r="D417" s="31"/>
      <c r="E417" s="98"/>
    </row>
    <row r="418" spans="1:5" x14ac:dyDescent="0.35">
      <c r="A418" s="39"/>
      <c r="B418" s="104"/>
      <c r="C418" s="31"/>
      <c r="D418" s="31"/>
      <c r="E418" s="99"/>
    </row>
    <row r="419" spans="1:5" x14ac:dyDescent="0.35">
      <c r="A419" s="39"/>
      <c r="B419" s="104"/>
      <c r="C419" s="31"/>
      <c r="D419" s="31"/>
      <c r="E419" s="98"/>
    </row>
    <row r="421" spans="1:5" x14ac:dyDescent="0.35">
      <c r="A421" s="91"/>
      <c r="B421" s="92"/>
      <c r="C421" s="93"/>
      <c r="D421" s="94"/>
      <c r="E421" s="95"/>
    </row>
    <row r="423" spans="1:5" x14ac:dyDescent="0.35">
      <c r="A423" s="39"/>
      <c r="B423" s="53"/>
      <c r="C423" s="31"/>
      <c r="D423" s="31"/>
    </row>
    <row r="424" spans="1:5" x14ac:dyDescent="0.35">
      <c r="A424" s="39"/>
      <c r="B424" s="53"/>
      <c r="C424" s="31"/>
      <c r="D424" s="31"/>
    </row>
    <row r="425" spans="1:5" x14ac:dyDescent="0.35">
      <c r="A425" s="39"/>
      <c r="B425" s="53"/>
      <c r="C425" s="31"/>
      <c r="D425" s="31"/>
    </row>
    <row r="427" spans="1:5" x14ac:dyDescent="0.35">
      <c r="A427" s="91"/>
      <c r="B427" s="92"/>
      <c r="C427" s="93"/>
      <c r="D427" s="94"/>
      <c r="E427" s="95"/>
    </row>
    <row r="429" spans="1:5" x14ac:dyDescent="0.35">
      <c r="A429" s="39"/>
      <c r="B429" s="53"/>
      <c r="C429" s="31"/>
      <c r="D429" s="31"/>
    </row>
    <row r="430" spans="1:5" x14ac:dyDescent="0.35">
      <c r="B430" s="53"/>
      <c r="C430" s="31"/>
      <c r="D430" s="31"/>
    </row>
    <row r="431" spans="1:5" x14ac:dyDescent="0.35">
      <c r="A431" s="39"/>
      <c r="B431" s="53"/>
      <c r="C431" s="31"/>
      <c r="D431" s="31"/>
    </row>
    <row r="433" spans="1:5" x14ac:dyDescent="0.35">
      <c r="A433" s="91"/>
      <c r="B433" s="105"/>
      <c r="C433" s="93"/>
      <c r="D433" s="94"/>
      <c r="E433" s="95"/>
    </row>
    <row r="435" spans="1:5" x14ac:dyDescent="0.35">
      <c r="A435" s="39"/>
      <c r="B435" s="53"/>
      <c r="C435" s="31"/>
      <c r="D435" s="31"/>
    </row>
    <row r="436" spans="1:5" x14ac:dyDescent="0.35">
      <c r="A436" s="39"/>
      <c r="B436" s="53"/>
      <c r="C436" s="31"/>
      <c r="D436" s="31"/>
    </row>
    <row r="437" spans="1:5" x14ac:dyDescent="0.35">
      <c r="A437" s="39"/>
      <c r="B437" s="53"/>
      <c r="C437" s="31"/>
      <c r="D437" s="31"/>
    </row>
    <row r="439" spans="1:5" x14ac:dyDescent="0.35">
      <c r="A439" s="91"/>
      <c r="B439" s="105"/>
      <c r="C439" s="93"/>
      <c r="D439" s="94"/>
      <c r="E439" s="95"/>
    </row>
    <row r="442" spans="1:5" x14ac:dyDescent="0.35">
      <c r="A442" s="91"/>
      <c r="B442" s="102"/>
      <c r="C442" s="102"/>
      <c r="D442" s="102"/>
      <c r="E442" s="95"/>
    </row>
    <row r="445" spans="1:5" x14ac:dyDescent="0.35">
      <c r="A445" s="89"/>
    </row>
    <row r="447" spans="1:5" x14ac:dyDescent="0.35">
      <c r="A447" s="39"/>
      <c r="B447" s="53"/>
      <c r="C447" s="88"/>
      <c r="D447" s="31"/>
    </row>
    <row r="448" spans="1:5" x14ac:dyDescent="0.35">
      <c r="A448" s="39"/>
      <c r="B448" s="53"/>
      <c r="C448" s="31"/>
      <c r="D448" s="31"/>
    </row>
    <row r="449" spans="1:5" x14ac:dyDescent="0.35">
      <c r="A449" s="39"/>
      <c r="B449" s="53"/>
      <c r="C449" s="31"/>
      <c r="D449" s="31"/>
    </row>
    <row r="452" spans="1:5" x14ac:dyDescent="0.35">
      <c r="A452" s="91"/>
      <c r="B452" s="105"/>
      <c r="C452" s="93"/>
      <c r="D452" s="106"/>
      <c r="E452" s="95"/>
    </row>
  </sheetData>
  <mergeCells count="2">
    <mergeCell ref="B6:C6"/>
    <mergeCell ref="D6:E6"/>
  </mergeCells>
  <pageMargins left="1.7322834645669292" right="0.51181102362204722" top="1.299212598425197" bottom="0.55118110236220474" header="0.51181102362204722" footer="0.51181102362204722"/>
  <pageSetup paperSize="9" scale="48" orientation="portrait" r:id="rId1"/>
  <ignoredErrors>
    <ignoredError sqref="D122:E138 D268:E268 D145:E157 D143 D140:E141 D194:E211 D165:E177 D80:E111 D115:E120 D266:E2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I2</vt:lpstr>
      <vt:lpstr>'I2'!Zone_d_impression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NIZIGIYIMANA Ferdinand</cp:lastModifiedBy>
  <cp:lastPrinted>2022-05-30T06:17:19Z</cp:lastPrinted>
  <dcterms:created xsi:type="dcterms:W3CDTF">2000-08-22T08:25:43Z</dcterms:created>
  <dcterms:modified xsi:type="dcterms:W3CDTF">2024-04-19T12:19:01Z</dcterms:modified>
</cp:coreProperties>
</file>