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8655" windowHeight="4035" tabRatio="596" activeTab="0"/>
  </bookViews>
  <sheets>
    <sheet name="I.7 Fr" sheetId="1" r:id="rId1"/>
  </sheets>
  <definedNames>
    <definedName name="_xlnm.Print_Area" localSheetId="0">'I.7 Fr'!$A$1:$K$147</definedName>
    <definedName name="Zone_impres_MI">'I.7 Fr'!$A$1:$L$147</definedName>
  </definedNames>
  <calcPr fullCalcOnLoad="1"/>
</workbook>
</file>

<file path=xl/sharedStrings.xml><?xml version="1.0" encoding="utf-8"?>
<sst xmlns="http://schemas.openxmlformats.org/spreadsheetml/2006/main" count="146" uniqueCount="56">
  <si>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</si>
  <si>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</si>
  <si>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</si>
  <si>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</si>
  <si>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</si>
  <si>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</si>
  <si>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</si>
  <si>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</si>
  <si>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</si>
  <si>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</si>
  <si>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</si>
  <si>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4ème Trim.</t>
  </si>
  <si>
    <t xml:space="preserve">  Avril</t>
  </si>
  <si>
    <t xml:space="preserve">  Mai </t>
  </si>
  <si>
    <t xml:space="preserve">  Août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</si>
  <si>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</si>
  <si>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</si>
  <si>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</si>
  <si>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</si>
  <si>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</si>
  <si>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</si>
  <si>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</si>
  <si>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</si>
  <si>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</si>
  <si>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</si>
  <si>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</si>
  <si>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</si>
  <si>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</si>
  <si>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</si>
  <si>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</si>
  <si>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</si>
  <si>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</si>
  <si>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</si>
  <si>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</si>
  <si>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</si>
  <si>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</si>
  <si>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</si>
  <si>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</si>
  <si>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</si>
  <si>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</si>
  <si>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</si>
  <si>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</si>
  <si>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</si>
  <si>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</si>
  <si>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</si>
  <si>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</si>
  <si>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</si>
  <si>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</si>
  <si>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</si>
  <si>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</si>
  <si>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</si>
  <si>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</si>
  <si>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</si>
  <si>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 xml:space="preserve">  Mai</t>
  </si>
  <si>
    <t xml:space="preserve">  1er Trim.</t>
  </si>
  <si>
    <t>BUHIGA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</si>
</sst>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0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187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5" fontId="0" fillId="0" borderId="0" xfId="47" applyNumberFormat="1" applyFont="1" applyAlignment="1">
      <alignment/>
    </xf>
    <xf numFmtId="195" fontId="0" fillId="0" borderId="0" xfId="47" applyNumberFormat="1" applyFont="1" applyAlignment="1" applyProtection="1">
      <alignment/>
      <protection/>
    </xf>
    <xf numFmtId="3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87" fontId="0" fillId="0" borderId="0" xfId="47" applyNumberFormat="1" applyFont="1" applyAlignment="1">
      <alignment/>
    </xf>
    <xf numFmtId="190" fontId="0" fillId="0" borderId="0" xfId="0" applyNumberFormat="1" applyAlignment="1">
      <alignment/>
    </xf>
    <xf numFmtId="39" fontId="0" fillId="0" borderId="0" xfId="0" applyNumberFormat="1" applyBorder="1" applyAlignment="1" applyProtection="1">
      <alignment/>
      <protection/>
    </xf>
    <xf numFmtId="187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9" xfId="0" applyFont="1" applyBorder="1" applyAlignment="1">
      <alignment/>
    </xf>
    <xf numFmtId="37" fontId="25" fillId="0" borderId="15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8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9" xfId="0" applyNumberFormat="1" applyFont="1" applyBorder="1" applyAlignment="1" applyProtection="1">
      <alignment/>
      <protection/>
    </xf>
    <xf numFmtId="37" fontId="24" fillId="0" borderId="19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9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9" xfId="0" applyFont="1" applyBorder="1" applyAlignment="1">
      <alignment horizontal="left"/>
    </xf>
    <xf numFmtId="37" fontId="24" fillId="0" borderId="19" xfId="0" applyNumberFormat="1" applyFont="1" applyBorder="1" applyAlignment="1">
      <alignment/>
    </xf>
    <xf numFmtId="37" fontId="24" fillId="0" borderId="19" xfId="0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right"/>
    </xf>
    <xf numFmtId="37" fontId="24" fillId="0" borderId="19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9" xfId="0" applyNumberFormat="1" applyFont="1" applyBorder="1" applyAlignment="1" quotePrefix="1">
      <alignment horizontal="right"/>
    </xf>
    <xf numFmtId="37" fontId="24" fillId="0" borderId="19" xfId="0" applyNumberFormat="1" applyFont="1" applyFill="1" applyBorder="1" applyAlignment="1">
      <alignment horizontal="center"/>
    </xf>
    <xf numFmtId="37" fontId="24" fillId="0" borderId="19" xfId="0" applyNumberFormat="1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/>
    </xf>
    <xf numFmtId="201" fontId="24" fillId="0" borderId="14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9" xfId="47" applyNumberFormat="1" applyFont="1" applyFill="1" applyBorder="1" applyAlignment="1">
      <alignment horizontal="right"/>
    </xf>
    <xf numFmtId="212" fontId="26" fillId="0" borderId="0" xfId="47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6" xfId="0" applyNumberFormat="1" applyFont="1" applyBorder="1" applyAlignment="1">
      <alignment horizontal="fill"/>
    </xf>
    <xf numFmtId="190" fontId="26" fillId="0" borderId="20" xfId="0" applyNumberFormat="1" applyFont="1" applyBorder="1" applyAlignment="1" applyProtection="1">
      <alignment horizontal="fill"/>
      <protection/>
    </xf>
    <xf numFmtId="189" fontId="26" fillId="0" borderId="20" xfId="0" applyNumberFormat="1" applyFont="1" applyBorder="1" applyAlignment="1">
      <alignment horizontal="fill"/>
    </xf>
    <xf numFmtId="190" fontId="26" fillId="0" borderId="20" xfId="0" applyNumberFormat="1" applyFont="1" applyBorder="1" applyAlignment="1">
      <alignment horizontal="fill"/>
    </xf>
    <xf numFmtId="37" fontId="24" fillId="0" borderId="20" xfId="0" applyNumberFormat="1" applyFont="1" applyBorder="1" applyAlignment="1" applyProtection="1">
      <alignment/>
      <protection/>
    </xf>
    <xf numFmtId="195" fontId="26" fillId="0" borderId="11" xfId="47" applyNumberFormat="1" applyFont="1" applyBorder="1" applyAlignment="1">
      <alignment/>
    </xf>
    <xf numFmtId="187" fontId="26" fillId="0" borderId="11" xfId="47" applyFont="1" applyBorder="1" applyAlignment="1">
      <alignment/>
    </xf>
    <xf numFmtId="189" fontId="24" fillId="0" borderId="0" xfId="0" applyNumberFormat="1" applyFont="1" applyBorder="1" applyAlignment="1">
      <alignment/>
    </xf>
    <xf numFmtId="0" fontId="24" fillId="0" borderId="16" xfId="0" applyNumberFormat="1" applyFont="1" applyBorder="1" applyAlignment="1">
      <alignment horizontal="fill"/>
    </xf>
    <xf numFmtId="0" fontId="24" fillId="0" borderId="16" xfId="0" applyNumberFormat="1" applyFont="1" applyBorder="1" applyAlignment="1" applyProtection="1">
      <alignment horizontal="fill"/>
      <protection/>
    </xf>
    <xf numFmtId="0" fontId="24" fillId="0" borderId="17" xfId="0" applyNumberFormat="1" applyFont="1" applyBorder="1" applyAlignment="1">
      <alignment horizontal="fill"/>
    </xf>
    <xf numFmtId="41" fontId="24" fillId="0" borderId="19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219" fontId="0" fillId="0" borderId="0" xfId="0" applyNumberFormat="1" applyBorder="1" applyAlignment="1" applyProtection="1">
      <alignment/>
      <protection/>
    </xf>
    <xf numFmtId="219" fontId="0" fillId="0" borderId="0" xfId="0" applyNumberFormat="1" applyBorder="1" applyAlignment="1">
      <alignment/>
    </xf>
    <xf numFmtId="37" fontId="46" fillId="0" borderId="0" xfId="0" applyFont="1" applyAlignment="1">
      <alignment/>
    </xf>
    <xf numFmtId="37" fontId="26" fillId="0" borderId="13" xfId="0" applyFont="1" applyBorder="1" applyAlignment="1">
      <alignment horizontal="center"/>
    </xf>
    <xf numFmtId="37" fontId="28" fillId="0" borderId="19" xfId="0" applyFont="1" applyBorder="1" applyAlignment="1" applyProtection="1">
      <alignment horizontal="left"/>
      <protection locked="0"/>
    </xf>
    <xf numFmtId="37" fontId="26" fillId="0" borderId="18" xfId="0" applyFont="1" applyBorder="1" applyAlignment="1">
      <alignment horizontal="right"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61"/>
  <sheetViews>
    <sheetView showGridLines="0" tabSelected="1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D36" sqref="D36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3" width="21.6640625" style="0" customWidth="1"/>
  </cols>
  <sheetData>
    <row r="1" spans="1:12" ht="15.75">
      <c r="A1" s="4"/>
      <c r="B1" s="5"/>
      <c r="C1" s="5"/>
      <c r="D1" s="5"/>
      <c r="E1" s="5"/>
      <c r="F1" s="5"/>
      <c r="G1" s="5"/>
      <c r="H1" s="5"/>
      <c r="I1" s="5"/>
      <c r="J1" s="5"/>
      <c r="K1" s="6"/>
      <c r="L1" s="1"/>
    </row>
    <row r="2" spans="1:11" ht="15.75">
      <c r="A2" s="7" t="s">
        <v>30</v>
      </c>
      <c r="B2" s="8"/>
      <c r="C2" s="8"/>
      <c r="D2" s="21"/>
      <c r="E2" s="8"/>
      <c r="F2" s="8"/>
      <c r="G2" s="8"/>
      <c r="H2" s="8"/>
      <c r="I2" s="8"/>
      <c r="J2" s="8"/>
      <c r="K2" s="9"/>
    </row>
    <row r="3" spans="1:11" ht="15.75">
      <c r="A3" s="7"/>
      <c r="B3" s="8"/>
      <c r="C3" s="8"/>
      <c r="D3" s="20"/>
      <c r="E3" s="8"/>
      <c r="F3" s="8"/>
      <c r="G3" s="17"/>
      <c r="H3" s="8"/>
      <c r="I3" s="8"/>
      <c r="J3" s="8"/>
      <c r="K3" s="10" t="s">
        <v>52</v>
      </c>
    </row>
    <row r="4" spans="1:11" ht="15.75">
      <c r="A4" s="97" t="s">
        <v>28</v>
      </c>
      <c r="B4" s="98"/>
      <c r="C4" s="98"/>
      <c r="D4" s="98"/>
      <c r="E4" s="98"/>
      <c r="F4" s="98"/>
      <c r="G4" s="98"/>
      <c r="H4" s="98"/>
      <c r="I4" s="98"/>
      <c r="J4" s="98"/>
      <c r="K4" s="99"/>
    </row>
    <row r="5" spans="1:11" ht="15.75">
      <c r="A5" s="97" t="s">
        <v>29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12" ht="15.75">
      <c r="A6" s="31"/>
      <c r="B6" s="32"/>
      <c r="C6" s="32"/>
      <c r="D6" s="32"/>
      <c r="E6" s="32"/>
      <c r="F6" s="32"/>
      <c r="G6" s="32"/>
      <c r="H6" s="32"/>
      <c r="I6" s="32"/>
      <c r="J6" s="32"/>
      <c r="K6" s="33"/>
      <c r="L6" s="1"/>
    </row>
    <row r="7" spans="1:11" ht="15.75">
      <c r="A7" s="96" t="s">
        <v>21</v>
      </c>
      <c r="B7" s="34"/>
      <c r="C7" s="35"/>
      <c r="D7" s="34"/>
      <c r="E7" s="35"/>
      <c r="F7" s="34"/>
      <c r="G7" s="35"/>
      <c r="H7" s="35"/>
      <c r="I7" s="36"/>
      <c r="J7" s="36"/>
      <c r="K7" s="36"/>
    </row>
    <row r="8" spans="1:11" ht="15.75">
      <c r="A8" s="37"/>
      <c r="B8" s="28"/>
      <c r="C8" s="37"/>
      <c r="D8" s="29"/>
      <c r="E8" s="37"/>
      <c r="F8" s="29"/>
      <c r="G8" s="37"/>
      <c r="H8" s="37"/>
      <c r="I8" s="30"/>
      <c r="J8" s="30"/>
      <c r="K8" s="30"/>
    </row>
    <row r="9" spans="1:11" ht="15.75">
      <c r="A9" s="95" t="s">
        <v>22</v>
      </c>
      <c r="B9" s="38" t="s">
        <v>0</v>
      </c>
      <c r="C9" s="39" t="s">
        <v>1</v>
      </c>
      <c r="D9" s="40" t="s">
        <v>2</v>
      </c>
      <c r="E9" s="39" t="s">
        <v>3</v>
      </c>
      <c r="F9" s="40" t="s">
        <v>43</v>
      </c>
      <c r="G9" s="39" t="s">
        <v>4</v>
      </c>
      <c r="H9" s="39" t="s">
        <v>5</v>
      </c>
      <c r="I9" s="41" t="s">
        <v>55</v>
      </c>
      <c r="J9" s="41" t="s">
        <v>44</v>
      </c>
      <c r="K9" s="41" t="s">
        <v>6</v>
      </c>
    </row>
    <row r="10" spans="1:11" ht="15.75">
      <c r="A10" s="42"/>
      <c r="B10" s="43"/>
      <c r="C10" s="35"/>
      <c r="D10" s="36"/>
      <c r="E10" s="29"/>
      <c r="F10" s="35"/>
      <c r="G10" s="29"/>
      <c r="H10" s="35"/>
      <c r="I10" s="35"/>
      <c r="J10" s="35"/>
      <c r="K10" s="44"/>
    </row>
    <row r="11" spans="1:11" ht="15.75" hidden="1">
      <c r="A11" s="45" t="s">
        <v>7</v>
      </c>
      <c r="B11" s="28">
        <v>35354.227999999996</v>
      </c>
      <c r="C11" s="35">
        <v>49316</v>
      </c>
      <c r="D11" s="36">
        <v>6205</v>
      </c>
      <c r="E11" s="29">
        <v>1540.6135</v>
      </c>
      <c r="F11" s="37">
        <v>802.221</v>
      </c>
      <c r="G11" s="29">
        <v>5397.599</v>
      </c>
      <c r="H11" s="37">
        <v>760.1460000000001</v>
      </c>
      <c r="I11" s="37"/>
      <c r="J11" s="37"/>
      <c r="K11" s="44">
        <v>99375.80750000001</v>
      </c>
    </row>
    <row r="12" spans="1:11" ht="15.75" hidden="1">
      <c r="A12" s="45" t="s">
        <v>8</v>
      </c>
      <c r="B12" s="43">
        <v>35354.227999999996</v>
      </c>
      <c r="C12" s="35">
        <v>49316</v>
      </c>
      <c r="D12" s="36">
        <v>6205</v>
      </c>
      <c r="E12" s="34">
        <v>1540.6135</v>
      </c>
      <c r="F12" s="35">
        <v>802.221</v>
      </c>
      <c r="G12" s="34">
        <v>5397.599</v>
      </c>
      <c r="H12" s="35">
        <v>760.1460000000001</v>
      </c>
      <c r="I12" s="35"/>
      <c r="J12" s="35"/>
      <c r="K12" s="44">
        <v>99375.80750000001</v>
      </c>
    </row>
    <row r="13" spans="1:11" ht="15.75" hidden="1">
      <c r="A13" s="45">
        <v>1997</v>
      </c>
      <c r="B13" s="43">
        <v>35354.227999999996</v>
      </c>
      <c r="C13" s="35">
        <v>49316</v>
      </c>
      <c r="D13" s="36">
        <v>6205</v>
      </c>
      <c r="E13" s="34">
        <v>1540.6135</v>
      </c>
      <c r="F13" s="35">
        <v>802.221</v>
      </c>
      <c r="G13" s="34">
        <v>5397.599</v>
      </c>
      <c r="H13" s="35">
        <v>760.1460000000001</v>
      </c>
      <c r="I13" s="35"/>
      <c r="J13" s="35"/>
      <c r="K13" s="44">
        <v>99375.80750000001</v>
      </c>
    </row>
    <row r="14" spans="1:11" ht="15.75" hidden="1">
      <c r="A14" s="45" t="s">
        <v>9</v>
      </c>
      <c r="B14" s="43">
        <v>35354.227999999996</v>
      </c>
      <c r="C14" s="35">
        <v>49316</v>
      </c>
      <c r="D14" s="36">
        <v>6205</v>
      </c>
      <c r="E14" s="34">
        <v>1540.6135</v>
      </c>
      <c r="F14" s="35">
        <v>802.221</v>
      </c>
      <c r="G14" s="34">
        <v>5397.599</v>
      </c>
      <c r="H14" s="35">
        <v>760.1460000000001</v>
      </c>
      <c r="I14" s="35"/>
      <c r="J14" s="35"/>
      <c r="K14" s="44">
        <v>99375.80750000001</v>
      </c>
    </row>
    <row r="15" spans="1:11" ht="15.75" hidden="1">
      <c r="A15" s="45" t="s">
        <v>10</v>
      </c>
      <c r="B15" s="43">
        <v>35354.227999999996</v>
      </c>
      <c r="C15" s="35">
        <v>49316</v>
      </c>
      <c r="D15" s="36">
        <v>6205</v>
      </c>
      <c r="E15" s="34">
        <v>1540.6135</v>
      </c>
      <c r="F15" s="35">
        <v>802.221</v>
      </c>
      <c r="G15" s="34">
        <v>5397.599</v>
      </c>
      <c r="H15" s="35">
        <v>760.1460000000001</v>
      </c>
      <c r="I15" s="35"/>
      <c r="J15" s="35"/>
      <c r="K15" s="44">
        <v>99375.80750000001</v>
      </c>
    </row>
    <row r="16" spans="1:11" ht="15.75" hidden="1">
      <c r="A16" s="46">
        <v>2001</v>
      </c>
      <c r="B16" s="28">
        <v>35354.227999999996</v>
      </c>
      <c r="C16" s="37">
        <v>49316</v>
      </c>
      <c r="D16" s="30">
        <v>6205</v>
      </c>
      <c r="E16" s="29">
        <v>1540.6135</v>
      </c>
      <c r="F16" s="37">
        <v>802.221</v>
      </c>
      <c r="G16" s="29">
        <v>5397.599</v>
      </c>
      <c r="H16" s="37">
        <v>760.1460000000001</v>
      </c>
      <c r="I16" s="37"/>
      <c r="J16" s="37"/>
      <c r="K16" s="47">
        <v>99375.80750000001</v>
      </c>
    </row>
    <row r="17" spans="1:11" ht="15.75" hidden="1">
      <c r="A17" s="48" t="s">
        <v>20</v>
      </c>
      <c r="B17" s="49">
        <v>39329</v>
      </c>
      <c r="C17" s="37">
        <v>62669</v>
      </c>
      <c r="D17" s="50">
        <v>2957</v>
      </c>
      <c r="E17" s="29">
        <v>1238</v>
      </c>
      <c r="F17" s="51">
        <v>1333</v>
      </c>
      <c r="G17" s="29">
        <v>6196</v>
      </c>
      <c r="H17" s="37">
        <v>830</v>
      </c>
      <c r="I17" s="37"/>
      <c r="J17" s="37"/>
      <c r="K17" s="47">
        <v>114552</v>
      </c>
    </row>
    <row r="18" spans="1:11" ht="15.75" hidden="1">
      <c r="A18" s="48" t="s">
        <v>24</v>
      </c>
      <c r="B18" s="52">
        <v>46817</v>
      </c>
      <c r="C18" s="37">
        <v>68083</v>
      </c>
      <c r="D18" s="49">
        <v>3367</v>
      </c>
      <c r="E18" s="37">
        <v>1332</v>
      </c>
      <c r="F18" s="49">
        <v>1296</v>
      </c>
      <c r="G18" s="37">
        <v>5515</v>
      </c>
      <c r="H18" s="37">
        <v>889</v>
      </c>
      <c r="I18" s="37"/>
      <c r="J18" s="37"/>
      <c r="K18" s="47">
        <v>127299</v>
      </c>
    </row>
    <row r="19" spans="1:11" ht="15.75" hidden="1">
      <c r="A19" s="48" t="s">
        <v>26</v>
      </c>
      <c r="B19" s="52">
        <v>43474.44</v>
      </c>
      <c r="C19" s="37">
        <v>46632.8</v>
      </c>
      <c r="D19" s="49">
        <v>3608.81</v>
      </c>
      <c r="E19" s="55">
        <v>1112.49</v>
      </c>
      <c r="F19" s="51">
        <v>1366.91</v>
      </c>
      <c r="G19" s="37">
        <v>4266.08</v>
      </c>
      <c r="H19" s="37">
        <v>1009.72</v>
      </c>
      <c r="I19" s="37"/>
      <c r="J19" s="37"/>
      <c r="K19" s="47">
        <f>B19+C19+D19+E19+F19+G19+H19</f>
        <v>101471.25000000001</v>
      </c>
    </row>
    <row r="20" spans="1:11" ht="15.75" hidden="1">
      <c r="A20" s="48" t="s">
        <v>27</v>
      </c>
      <c r="B20" s="53">
        <v>39642.04</v>
      </c>
      <c r="C20" s="37">
        <v>43873.3</v>
      </c>
      <c r="D20" s="51">
        <v>1204.86</v>
      </c>
      <c r="E20" s="55">
        <v>966.67</v>
      </c>
      <c r="F20" s="51">
        <v>1323.12</v>
      </c>
      <c r="G20" s="37">
        <v>3845.83</v>
      </c>
      <c r="H20" s="37">
        <v>722.06</v>
      </c>
      <c r="I20" s="37"/>
      <c r="J20" s="37"/>
      <c r="K20" s="47">
        <f>B20+C20+D20+E20+F20+G20+H20</f>
        <v>91577.87999999999</v>
      </c>
    </row>
    <row r="21" spans="1:11" ht="15.75" hidden="1">
      <c r="A21" s="48" t="s">
        <v>31</v>
      </c>
      <c r="B21" s="58">
        <v>41787.244</v>
      </c>
      <c r="C21" s="56">
        <v>49616.5</v>
      </c>
      <c r="D21" s="62">
        <v>2704.48</v>
      </c>
      <c r="E21" s="63">
        <v>908.556</v>
      </c>
      <c r="F21" s="56">
        <v>1224.412</v>
      </c>
      <c r="G21" s="60">
        <v>3395</v>
      </c>
      <c r="H21" s="56">
        <v>630.936</v>
      </c>
      <c r="I21" s="56"/>
      <c r="J21" s="64" t="s">
        <v>45</v>
      </c>
      <c r="K21" s="47">
        <f>B21+C21+D21+E21+F21+G21+H21</f>
        <v>100267.128</v>
      </c>
    </row>
    <row r="22" spans="1:13" ht="15.75" hidden="1">
      <c r="A22" s="48" t="s">
        <v>32</v>
      </c>
      <c r="B22" s="68">
        <v>47351.808000000005</v>
      </c>
      <c r="C22" s="56">
        <v>59877.9</v>
      </c>
      <c r="D22" s="67">
        <v>2552.1</v>
      </c>
      <c r="E22" s="61">
        <v>1604.37</v>
      </c>
      <c r="F22" s="57">
        <v>1301</v>
      </c>
      <c r="G22" s="61">
        <v>4180.973</v>
      </c>
      <c r="H22" s="56">
        <v>590.524</v>
      </c>
      <c r="I22" s="56"/>
      <c r="J22" s="64" t="s">
        <v>45</v>
      </c>
      <c r="K22" s="47">
        <f>B22+C22+D22+E22+F22+G22+H22</f>
        <v>117458.67500000002</v>
      </c>
      <c r="M22" s="12"/>
    </row>
    <row r="23" spans="1:13" ht="15.75" hidden="1">
      <c r="A23" s="48" t="s">
        <v>33</v>
      </c>
      <c r="B23" s="68">
        <v>42371.272000000004</v>
      </c>
      <c r="C23" s="56">
        <v>55327.124</v>
      </c>
      <c r="D23" s="67">
        <v>4254.456</v>
      </c>
      <c r="E23" s="61">
        <v>4280.8</v>
      </c>
      <c r="F23" s="57">
        <v>1025.7669999999998</v>
      </c>
      <c r="G23" s="61">
        <v>3648.547</v>
      </c>
      <c r="H23" s="56">
        <v>881.3740000000001</v>
      </c>
      <c r="I23" s="89">
        <v>0</v>
      </c>
      <c r="J23" s="64" t="s">
        <v>45</v>
      </c>
      <c r="K23" s="47">
        <v>111789.34000000003</v>
      </c>
      <c r="M23" s="12"/>
    </row>
    <row r="24" spans="1:15" ht="15.75" hidden="1">
      <c r="A24" s="48" t="s">
        <v>34</v>
      </c>
      <c r="B24" s="69">
        <v>48866.922000000006</v>
      </c>
      <c r="C24" s="70">
        <v>49234.59999999999</v>
      </c>
      <c r="D24" s="70">
        <v>5344.34</v>
      </c>
      <c r="E24" s="70">
        <v>5058.960000000001</v>
      </c>
      <c r="F24" s="70">
        <v>1379.7250000000001</v>
      </c>
      <c r="G24" s="70">
        <v>5675.862999999999</v>
      </c>
      <c r="H24" s="70">
        <v>1218.0479999999998</v>
      </c>
      <c r="I24" s="89">
        <v>0</v>
      </c>
      <c r="J24" s="70">
        <v>4368.84</v>
      </c>
      <c r="K24" s="69">
        <v>121147.29800000001</v>
      </c>
      <c r="M24" s="12"/>
      <c r="O24" s="13"/>
    </row>
    <row r="25" spans="1:15" ht="15.75" hidden="1">
      <c r="A25" s="48" t="s">
        <v>35</v>
      </c>
      <c r="B25" s="69">
        <v>42106.6589</v>
      </c>
      <c r="C25" s="69">
        <v>62709.899999999994</v>
      </c>
      <c r="D25" s="69">
        <v>4314.45</v>
      </c>
      <c r="E25" s="69">
        <v>5200.840300000001</v>
      </c>
      <c r="F25" s="69">
        <v>1546.07</v>
      </c>
      <c r="G25" s="69">
        <v>6891.257</v>
      </c>
      <c r="H25" s="69">
        <v>1725.6919999999998</v>
      </c>
      <c r="I25" s="89">
        <v>0</v>
      </c>
      <c r="J25" s="69">
        <v>17536.313000000002</v>
      </c>
      <c r="K25" s="69">
        <v>142031.1812</v>
      </c>
      <c r="M25" s="12"/>
      <c r="O25" s="13"/>
    </row>
    <row r="26" spans="1:15" ht="15.75" hidden="1">
      <c r="A26" s="48" t="s">
        <v>36</v>
      </c>
      <c r="B26" s="69">
        <v>46575.63250000001</v>
      </c>
      <c r="C26" s="69">
        <v>57543.7</v>
      </c>
      <c r="D26" s="69">
        <v>4996.477</v>
      </c>
      <c r="E26" s="70">
        <v>5140.389999999999</v>
      </c>
      <c r="F26" s="69">
        <v>1411.845</v>
      </c>
      <c r="G26" s="69">
        <v>11101.201472</v>
      </c>
      <c r="H26" s="69">
        <v>1476.48</v>
      </c>
      <c r="I26" s="89">
        <v>0</v>
      </c>
      <c r="J26" s="69">
        <v>12904.805</v>
      </c>
      <c r="K26" s="69">
        <v>141150.530972</v>
      </c>
      <c r="M26" s="12"/>
      <c r="O26" s="13"/>
    </row>
    <row r="27" spans="1:15" ht="15.75">
      <c r="A27" s="48" t="s">
        <v>37</v>
      </c>
      <c r="B27" s="69">
        <v>51328.777500000004</v>
      </c>
      <c r="C27" s="69">
        <v>63732.799999999996</v>
      </c>
      <c r="D27" s="69">
        <v>6594.710000000001</v>
      </c>
      <c r="E27" s="69">
        <v>5240.15</v>
      </c>
      <c r="F27" s="69">
        <v>1191.4950000000001</v>
      </c>
      <c r="G27" s="69">
        <v>9325.445</v>
      </c>
      <c r="H27" s="69">
        <v>1393.836</v>
      </c>
      <c r="I27" s="89">
        <v>0</v>
      </c>
      <c r="J27" s="69">
        <v>2887.6000000000004</v>
      </c>
      <c r="K27" s="69">
        <v>141694.8135</v>
      </c>
      <c r="M27" s="13"/>
      <c r="N27" s="12"/>
      <c r="O27" s="13"/>
    </row>
    <row r="28" spans="1:15" ht="15.75">
      <c r="A28" s="48" t="s">
        <v>38</v>
      </c>
      <c r="B28" s="69">
        <v>48949.761</v>
      </c>
      <c r="C28" s="69">
        <v>63866.42</v>
      </c>
      <c r="D28" s="69">
        <v>8599.26</v>
      </c>
      <c r="E28" s="69">
        <v>4394.6</v>
      </c>
      <c r="F28" s="69">
        <v>1577.817</v>
      </c>
      <c r="G28" s="69">
        <v>9464.689</v>
      </c>
      <c r="H28" s="69">
        <v>991.584</v>
      </c>
      <c r="I28" s="69">
        <v>623.712</v>
      </c>
      <c r="J28" s="69">
        <v>20653.055</v>
      </c>
      <c r="K28" s="69">
        <v>159120.898</v>
      </c>
      <c r="M28" s="13"/>
      <c r="N28" s="12"/>
      <c r="O28" s="13"/>
    </row>
    <row r="29" spans="1:15" ht="15.75">
      <c r="A29" s="48" t="s">
        <v>39</v>
      </c>
      <c r="B29" s="69">
        <v>52811.844000000005</v>
      </c>
      <c r="C29" s="69">
        <v>53953.92</v>
      </c>
      <c r="D29" s="69">
        <v>8149.280000000001</v>
      </c>
      <c r="E29" s="69">
        <v>5776.81</v>
      </c>
      <c r="F29" s="69">
        <v>1044.685</v>
      </c>
      <c r="G29" s="69">
        <v>14794.373</v>
      </c>
      <c r="H29" s="69">
        <v>1133.819</v>
      </c>
      <c r="I29" s="69">
        <v>2663.287</v>
      </c>
      <c r="J29" s="69">
        <v>33520.286</v>
      </c>
      <c r="K29" s="69">
        <v>173848.304</v>
      </c>
      <c r="M29" s="13"/>
      <c r="N29" s="12"/>
      <c r="O29" s="13"/>
    </row>
    <row r="30" spans="1:15" ht="15.75">
      <c r="A30" s="48" t="s">
        <v>40</v>
      </c>
      <c r="B30" s="69">
        <v>54346.4738</v>
      </c>
      <c r="C30" s="69">
        <v>53224.90000000001</v>
      </c>
      <c r="D30" s="69">
        <v>8234.683</v>
      </c>
      <c r="E30" s="69">
        <v>6765.4</v>
      </c>
      <c r="F30" s="69">
        <v>1310.415</v>
      </c>
      <c r="G30" s="69">
        <v>10368.554</v>
      </c>
      <c r="H30" s="69">
        <v>303.9</v>
      </c>
      <c r="I30" s="69">
        <v>2731.8</v>
      </c>
      <c r="J30" s="69">
        <v>28698.458000000002</v>
      </c>
      <c r="K30" s="69">
        <v>165984.5838</v>
      </c>
      <c r="M30" s="13"/>
      <c r="N30" s="12"/>
      <c r="O30" s="13"/>
    </row>
    <row r="31" spans="1:15" ht="15.75">
      <c r="A31" s="48" t="s">
        <v>41</v>
      </c>
      <c r="B31" s="69">
        <v>46580.199</v>
      </c>
      <c r="C31" s="69">
        <v>70527.09999999999</v>
      </c>
      <c r="D31" s="69">
        <v>5426</v>
      </c>
      <c r="E31" s="69">
        <v>5681.41</v>
      </c>
      <c r="F31" s="69">
        <v>1006.86</v>
      </c>
      <c r="G31" s="69">
        <v>11151.27908</v>
      </c>
      <c r="H31" s="69">
        <v>41.135999999999996</v>
      </c>
      <c r="I31" s="69">
        <v>2896.445</v>
      </c>
      <c r="J31" s="69">
        <v>24085.799</v>
      </c>
      <c r="K31" s="69">
        <v>167396.22808000003</v>
      </c>
      <c r="M31" s="13"/>
      <c r="N31" s="12"/>
      <c r="O31" s="13"/>
    </row>
    <row r="32" spans="1:15" ht="15.75">
      <c r="A32" s="37"/>
      <c r="B32" s="71"/>
      <c r="C32" s="72"/>
      <c r="D32" s="71"/>
      <c r="E32" s="72"/>
      <c r="F32" s="71"/>
      <c r="G32" s="72"/>
      <c r="H32" s="72"/>
      <c r="I32" s="72"/>
      <c r="J32" s="72"/>
      <c r="K32" s="72"/>
      <c r="M32" s="13"/>
      <c r="N32" s="12"/>
      <c r="O32" s="13"/>
    </row>
    <row r="33" spans="1:15" ht="15.75">
      <c r="A33" s="48" t="s">
        <v>39</v>
      </c>
      <c r="B33" s="71"/>
      <c r="C33" s="72"/>
      <c r="D33" s="71"/>
      <c r="E33" s="72"/>
      <c r="F33" s="71"/>
      <c r="G33" s="72"/>
      <c r="H33" s="72"/>
      <c r="I33" s="72"/>
      <c r="J33" s="72"/>
      <c r="K33" s="72"/>
      <c r="M33" s="13"/>
      <c r="N33" s="12"/>
      <c r="O33" s="13"/>
    </row>
    <row r="34" spans="1:15" ht="15.75">
      <c r="A34" s="54" t="s">
        <v>54</v>
      </c>
      <c r="B34" s="72">
        <f>B97+B98+B99</f>
        <v>16079.592</v>
      </c>
      <c r="C34" s="72">
        <f aca="true" t="shared" si="0" ref="C34:J34">C97+C98+C99</f>
        <v>17454.1</v>
      </c>
      <c r="D34" s="72">
        <f t="shared" si="0"/>
        <v>2297.78</v>
      </c>
      <c r="E34" s="72">
        <f t="shared" si="0"/>
        <v>1684.72</v>
      </c>
      <c r="F34" s="72">
        <f t="shared" si="0"/>
        <v>394.86</v>
      </c>
      <c r="G34" s="72">
        <f t="shared" si="0"/>
        <v>1899.809</v>
      </c>
      <c r="H34" s="72">
        <f t="shared" si="0"/>
        <v>255.78000000000003</v>
      </c>
      <c r="I34" s="72">
        <f t="shared" si="0"/>
        <v>702.0419999999999</v>
      </c>
      <c r="J34" s="72">
        <f t="shared" si="0"/>
        <v>6776.037</v>
      </c>
      <c r="K34" s="72">
        <f>K97+K98+K99</f>
        <v>47544.72</v>
      </c>
      <c r="M34" s="13"/>
      <c r="N34" s="12"/>
      <c r="O34" s="13"/>
    </row>
    <row r="35" spans="1:15" ht="15.75">
      <c r="A35" s="37" t="s">
        <v>25</v>
      </c>
      <c r="B35" s="72">
        <f>B100+B101+B102</f>
        <v>14006.757</v>
      </c>
      <c r="C35" s="72">
        <f aca="true" t="shared" si="1" ref="C35:J35">C100+C101+C102</f>
        <v>15336.32</v>
      </c>
      <c r="D35" s="72">
        <f t="shared" si="1"/>
        <v>2249</v>
      </c>
      <c r="E35" s="72">
        <f t="shared" si="1"/>
        <v>1534.54</v>
      </c>
      <c r="F35" s="72">
        <f t="shared" si="1"/>
        <v>222.85000000000002</v>
      </c>
      <c r="G35" s="72">
        <f t="shared" si="1"/>
        <v>4112.743</v>
      </c>
      <c r="H35" s="72">
        <f t="shared" si="1"/>
        <v>283.524</v>
      </c>
      <c r="I35" s="72">
        <f t="shared" si="1"/>
        <v>720.062</v>
      </c>
      <c r="J35" s="72">
        <f t="shared" si="1"/>
        <v>6866.7</v>
      </c>
      <c r="K35" s="72">
        <f>K100+K101+K102</f>
        <v>45332.49599999999</v>
      </c>
      <c r="M35" s="13"/>
      <c r="N35" s="12"/>
      <c r="O35" s="13"/>
    </row>
    <row r="36" spans="1:15" ht="15.75">
      <c r="A36" s="37" t="s">
        <v>48</v>
      </c>
      <c r="B36" s="72">
        <f>B103+B104+B105</f>
        <v>9556.626</v>
      </c>
      <c r="C36" s="72">
        <f aca="true" t="shared" si="2" ref="C36:K36">C103+C104+C105</f>
        <v>10562</v>
      </c>
      <c r="D36" s="72">
        <f t="shared" si="2"/>
        <v>1343.3000000000002</v>
      </c>
      <c r="E36" s="72">
        <f t="shared" si="2"/>
        <v>975.13</v>
      </c>
      <c r="F36" s="72">
        <f t="shared" si="2"/>
        <v>151.965</v>
      </c>
      <c r="G36" s="72">
        <f t="shared" si="2"/>
        <v>5399.859</v>
      </c>
      <c r="H36" s="72">
        <f t="shared" si="2"/>
        <v>335.196</v>
      </c>
      <c r="I36" s="72">
        <f t="shared" si="2"/>
        <v>539.783</v>
      </c>
      <c r="J36" s="72">
        <f t="shared" si="2"/>
        <v>9016.558</v>
      </c>
      <c r="K36" s="72">
        <f t="shared" si="2"/>
        <v>37880.417</v>
      </c>
      <c r="M36" s="13"/>
      <c r="N36" s="12"/>
      <c r="O36" s="13"/>
    </row>
    <row r="37" spans="1:15" ht="15.75">
      <c r="A37" s="37" t="s">
        <v>11</v>
      </c>
      <c r="B37" s="72">
        <f>SUM(B106:B108)</f>
        <v>13168.868999999999</v>
      </c>
      <c r="C37" s="72">
        <f aca="true" t="shared" si="3" ref="C37:K37">SUM(C106:C108)</f>
        <v>10601.5</v>
      </c>
      <c r="D37" s="72">
        <f t="shared" si="3"/>
        <v>2259.2</v>
      </c>
      <c r="E37" s="72">
        <f t="shared" si="3"/>
        <v>1582.42</v>
      </c>
      <c r="F37" s="72">
        <f t="shared" si="3"/>
        <v>275.01</v>
      </c>
      <c r="G37" s="72">
        <f t="shared" si="3"/>
        <v>3381.962</v>
      </c>
      <c r="H37" s="72">
        <f t="shared" si="3"/>
        <v>259.31899999999996</v>
      </c>
      <c r="I37" s="72">
        <f t="shared" si="3"/>
        <v>701.4</v>
      </c>
      <c r="J37" s="72">
        <f t="shared" si="3"/>
        <v>10860.991</v>
      </c>
      <c r="K37" s="72">
        <f t="shared" si="3"/>
        <v>43090.671</v>
      </c>
      <c r="M37" s="13"/>
      <c r="N37" s="12"/>
      <c r="O37" s="13"/>
    </row>
    <row r="38" spans="1:15" ht="15.75">
      <c r="A38" s="37"/>
      <c r="B38" s="71"/>
      <c r="C38" s="72"/>
      <c r="D38" s="71"/>
      <c r="E38" s="72"/>
      <c r="F38" s="71"/>
      <c r="G38" s="72"/>
      <c r="H38" s="72"/>
      <c r="I38" s="72"/>
      <c r="J38" s="72"/>
      <c r="K38" s="72"/>
      <c r="M38" s="13"/>
      <c r="N38" s="12"/>
      <c r="O38" s="13"/>
    </row>
    <row r="39" spans="1:15" ht="15.75">
      <c r="A39" s="48" t="s">
        <v>40</v>
      </c>
      <c r="B39" s="71"/>
      <c r="C39" s="72"/>
      <c r="D39" s="71"/>
      <c r="E39" s="72"/>
      <c r="F39" s="71"/>
      <c r="G39" s="72"/>
      <c r="H39" s="72"/>
      <c r="I39" s="72"/>
      <c r="J39" s="72"/>
      <c r="K39" s="72"/>
      <c r="M39" s="13"/>
      <c r="N39" s="12"/>
      <c r="O39" s="13"/>
    </row>
    <row r="40" spans="1:15" ht="15.75">
      <c r="A40" s="54" t="s">
        <v>54</v>
      </c>
      <c r="B40" s="72">
        <f>B111+B112+B113</f>
        <v>14497.287</v>
      </c>
      <c r="C40" s="72">
        <f aca="true" t="shared" si="4" ref="C40:J40">C111+C112+C113</f>
        <v>16049.7</v>
      </c>
      <c r="D40" s="72">
        <f t="shared" si="4"/>
        <v>2539.3999999999996</v>
      </c>
      <c r="E40" s="72">
        <f t="shared" si="4"/>
        <v>1912.82</v>
      </c>
      <c r="F40" s="72">
        <f t="shared" si="4"/>
        <v>280.005</v>
      </c>
      <c r="G40" s="72">
        <f t="shared" si="4"/>
        <v>1987.667</v>
      </c>
      <c r="H40" s="72">
        <f t="shared" si="4"/>
        <v>249.92399999999998</v>
      </c>
      <c r="I40" s="72">
        <f t="shared" si="4"/>
        <v>555.5</v>
      </c>
      <c r="J40" s="72">
        <f t="shared" si="4"/>
        <v>5232.723</v>
      </c>
      <c r="K40" s="72">
        <f>K111+K112+K113</f>
        <v>43305.026</v>
      </c>
      <c r="M40" s="13"/>
      <c r="N40" s="12"/>
      <c r="O40" s="13"/>
    </row>
    <row r="41" spans="1:15" ht="15.75">
      <c r="A41" s="37" t="s">
        <v>25</v>
      </c>
      <c r="B41" s="72">
        <f>B114+B115+B116</f>
        <v>16035.795</v>
      </c>
      <c r="C41" s="72">
        <f aca="true" t="shared" si="5" ref="C41:J41">C114+C115+C116</f>
        <v>13260.1</v>
      </c>
      <c r="D41" s="72">
        <f t="shared" si="5"/>
        <v>2437.483</v>
      </c>
      <c r="E41" s="72">
        <f t="shared" si="5"/>
        <v>1989.7000000000003</v>
      </c>
      <c r="F41" s="72">
        <f t="shared" si="5"/>
        <v>528.21</v>
      </c>
      <c r="G41" s="72">
        <f t="shared" si="5"/>
        <v>3971.4440000000004</v>
      </c>
      <c r="H41" s="72">
        <f t="shared" si="5"/>
        <v>53.976</v>
      </c>
      <c r="I41" s="72">
        <f t="shared" si="5"/>
        <v>718.9</v>
      </c>
      <c r="J41" s="72">
        <f t="shared" si="5"/>
        <v>4585.297</v>
      </c>
      <c r="K41" s="72">
        <f>K114+K115+K116</f>
        <v>43580.905</v>
      </c>
      <c r="M41" s="13"/>
      <c r="N41" s="12"/>
      <c r="O41" s="13"/>
    </row>
    <row r="42" spans="1:15" ht="15.75">
      <c r="A42" s="37" t="s">
        <v>48</v>
      </c>
      <c r="B42" s="72">
        <f>B117+B118+B119</f>
        <v>10869.2538</v>
      </c>
      <c r="C42" s="72">
        <f aca="true" t="shared" si="6" ref="C42:K42">C117+C118+C119</f>
        <v>14553.100000000002</v>
      </c>
      <c r="D42" s="72">
        <f t="shared" si="6"/>
        <v>1361.6</v>
      </c>
      <c r="E42" s="72">
        <f t="shared" si="6"/>
        <v>1039.74</v>
      </c>
      <c r="F42" s="72">
        <f t="shared" si="6"/>
        <v>184.425</v>
      </c>
      <c r="G42" s="72">
        <f t="shared" si="6"/>
        <v>2679.331</v>
      </c>
      <c r="H42" s="72">
        <f t="shared" si="6"/>
        <v>0</v>
      </c>
      <c r="I42" s="72">
        <f t="shared" si="6"/>
        <v>710.1</v>
      </c>
      <c r="J42" s="72">
        <f t="shared" si="6"/>
        <v>8041.88</v>
      </c>
      <c r="K42" s="72">
        <f t="shared" si="6"/>
        <v>39439.4298</v>
      </c>
      <c r="M42" s="13"/>
      <c r="N42" s="12"/>
      <c r="O42" s="13"/>
    </row>
    <row r="43" spans="1:15" ht="15.75">
      <c r="A43" s="37" t="s">
        <v>11</v>
      </c>
      <c r="B43" s="72">
        <f>B120+B121+B122</f>
        <v>12944.137999999999</v>
      </c>
      <c r="C43" s="72">
        <f aca="true" t="shared" si="7" ref="C43:J43">C120+C121+C122</f>
        <v>9362</v>
      </c>
      <c r="D43" s="72">
        <f t="shared" si="7"/>
        <v>1896.2</v>
      </c>
      <c r="E43" s="72">
        <f t="shared" si="7"/>
        <v>1823.1399999999999</v>
      </c>
      <c r="F43" s="72">
        <f t="shared" si="7"/>
        <v>317.775</v>
      </c>
      <c r="G43" s="72">
        <f t="shared" si="7"/>
        <v>1730.1119999999999</v>
      </c>
      <c r="H43" s="72">
        <f t="shared" si="7"/>
        <v>0</v>
      </c>
      <c r="I43" s="72">
        <f t="shared" si="7"/>
        <v>747.3</v>
      </c>
      <c r="J43" s="72">
        <f t="shared" si="7"/>
        <v>10838.558</v>
      </c>
      <c r="K43" s="72">
        <f>K120+K121+K122</f>
        <v>39659.223</v>
      </c>
      <c r="M43" s="13"/>
      <c r="N43" s="12"/>
      <c r="O43" s="13"/>
    </row>
    <row r="44" spans="1:15" ht="15.75">
      <c r="A44" s="54"/>
      <c r="B44" s="71"/>
      <c r="C44" s="72"/>
      <c r="D44" s="71"/>
      <c r="E44" s="72"/>
      <c r="F44" s="71"/>
      <c r="G44" s="72"/>
      <c r="H44" s="72"/>
      <c r="I44" s="72"/>
      <c r="J44" s="72"/>
      <c r="K44" s="72"/>
      <c r="M44" s="13"/>
      <c r="N44" s="12"/>
      <c r="O44" s="13"/>
    </row>
    <row r="45" spans="1:15" ht="15.75">
      <c r="A45" s="48" t="s">
        <v>41</v>
      </c>
      <c r="B45" s="71"/>
      <c r="C45" s="72"/>
      <c r="D45" s="71"/>
      <c r="E45" s="72"/>
      <c r="F45" s="71"/>
      <c r="G45" s="72"/>
      <c r="H45" s="72"/>
      <c r="I45" s="72"/>
      <c r="J45" s="72"/>
      <c r="K45" s="72"/>
      <c r="M45" s="13"/>
      <c r="N45" s="12"/>
      <c r="O45" s="13"/>
    </row>
    <row r="46" spans="1:15" ht="15.75">
      <c r="A46" s="54" t="s">
        <v>54</v>
      </c>
      <c r="B46" s="72">
        <f>B125+B126+B127</f>
        <v>15091.293</v>
      </c>
      <c r="C46" s="72">
        <f aca="true" t="shared" si="8" ref="C46:K46">C125+C126+C127</f>
        <v>12716.5</v>
      </c>
      <c r="D46" s="72">
        <f t="shared" si="8"/>
        <v>640.2</v>
      </c>
      <c r="E46" s="72">
        <f t="shared" si="8"/>
        <v>2033.8899999999999</v>
      </c>
      <c r="F46" s="72">
        <f t="shared" si="8"/>
        <v>364.28999999999996</v>
      </c>
      <c r="G46" s="72">
        <f t="shared" si="8"/>
        <v>2395.976</v>
      </c>
      <c r="H46" s="72">
        <f t="shared" si="8"/>
        <v>0</v>
      </c>
      <c r="I46" s="72">
        <f t="shared" si="8"/>
        <v>652.7</v>
      </c>
      <c r="J46" s="72">
        <f t="shared" si="8"/>
        <v>4773.864</v>
      </c>
      <c r="K46" s="72">
        <f t="shared" si="8"/>
        <v>38668.713</v>
      </c>
      <c r="M46" s="13"/>
      <c r="N46" s="12"/>
      <c r="O46" s="13"/>
    </row>
    <row r="47" spans="1:15" ht="15.75">
      <c r="A47" s="37" t="s">
        <v>25</v>
      </c>
      <c r="B47" s="72">
        <f>B128+B129+B130</f>
        <v>13758.42</v>
      </c>
      <c r="C47" s="72">
        <f aca="true" t="shared" si="9" ref="C47:K47">C128+C129+C130</f>
        <v>21646.7</v>
      </c>
      <c r="D47" s="72">
        <f t="shared" si="9"/>
        <v>1602.7</v>
      </c>
      <c r="E47" s="72">
        <f t="shared" si="9"/>
        <v>1383.44</v>
      </c>
      <c r="F47" s="72">
        <f t="shared" si="9"/>
        <v>339.84000000000003</v>
      </c>
      <c r="G47" s="72">
        <f t="shared" si="9"/>
        <v>2176.63144</v>
      </c>
      <c r="H47" s="72">
        <f t="shared" si="9"/>
        <v>9.336</v>
      </c>
      <c r="I47" s="72">
        <f t="shared" si="9"/>
        <v>833.6</v>
      </c>
      <c r="J47" s="72">
        <f t="shared" si="9"/>
        <v>2679.571</v>
      </c>
      <c r="K47" s="72">
        <f t="shared" si="9"/>
        <v>44430.23844</v>
      </c>
      <c r="M47" s="13"/>
      <c r="N47" s="12"/>
      <c r="O47" s="13"/>
    </row>
    <row r="48" spans="1:15" ht="15.75">
      <c r="A48" s="37" t="s">
        <v>48</v>
      </c>
      <c r="B48" s="72">
        <f>B131+B132+B133</f>
        <v>8170.907999999999</v>
      </c>
      <c r="C48" s="72">
        <f aca="true" t="shared" si="10" ref="C48:K48">C131+C132+C133</f>
        <v>20085.5</v>
      </c>
      <c r="D48" s="72">
        <f t="shared" si="10"/>
        <v>1635</v>
      </c>
      <c r="E48" s="72">
        <f t="shared" si="10"/>
        <v>995.8000000000001</v>
      </c>
      <c r="F48" s="72">
        <f t="shared" si="10"/>
        <v>117.09</v>
      </c>
      <c r="G48" s="72">
        <f t="shared" si="10"/>
        <v>2996.1796400000003</v>
      </c>
      <c r="H48" s="72">
        <f t="shared" si="10"/>
        <v>0</v>
      </c>
      <c r="I48" s="72">
        <f t="shared" si="10"/>
        <v>671.745</v>
      </c>
      <c r="J48" s="72">
        <f t="shared" si="10"/>
        <v>7062.753</v>
      </c>
      <c r="K48" s="72">
        <f t="shared" si="10"/>
        <v>41734.975640000004</v>
      </c>
      <c r="M48" s="13"/>
      <c r="N48" s="12"/>
      <c r="O48" s="13"/>
    </row>
    <row r="49" spans="1:15" ht="15.75">
      <c r="A49" s="37" t="s">
        <v>11</v>
      </c>
      <c r="B49" s="72">
        <f>B134+B135+B136</f>
        <v>9559.578</v>
      </c>
      <c r="C49" s="72">
        <f aca="true" t="shared" si="11" ref="C49:K49">C134+C135+C136</f>
        <v>16078.4</v>
      </c>
      <c r="D49" s="72">
        <f t="shared" si="11"/>
        <v>1548.1</v>
      </c>
      <c r="E49" s="72">
        <f t="shared" si="11"/>
        <v>1268.28</v>
      </c>
      <c r="F49" s="72">
        <f t="shared" si="11"/>
        <v>185.64</v>
      </c>
      <c r="G49" s="72">
        <f t="shared" si="11"/>
        <v>3582.4919999999997</v>
      </c>
      <c r="H49" s="72">
        <f t="shared" si="11"/>
        <v>31.799999999999997</v>
      </c>
      <c r="I49" s="72">
        <f t="shared" si="11"/>
        <v>738.4</v>
      </c>
      <c r="J49" s="72">
        <f t="shared" si="11"/>
        <v>9569.611</v>
      </c>
      <c r="K49" s="72">
        <f t="shared" si="11"/>
        <v>42562.30100000001</v>
      </c>
      <c r="M49" s="13"/>
      <c r="N49" s="12"/>
      <c r="O49" s="13"/>
    </row>
    <row r="50" spans="1:15" ht="15.75">
      <c r="A50" s="37"/>
      <c r="B50" s="71"/>
      <c r="C50" s="72"/>
      <c r="D50" s="71"/>
      <c r="E50" s="72"/>
      <c r="F50" s="71"/>
      <c r="G50" s="72"/>
      <c r="H50" s="72"/>
      <c r="I50" s="72"/>
      <c r="J50" s="72"/>
      <c r="K50" s="72"/>
      <c r="M50" s="13"/>
      <c r="N50" s="12"/>
      <c r="O50" s="13"/>
    </row>
    <row r="51" spans="1:15" ht="15.75">
      <c r="A51" s="48" t="s">
        <v>42</v>
      </c>
      <c r="B51" s="71"/>
      <c r="C51" s="72"/>
      <c r="D51" s="71"/>
      <c r="E51" s="72"/>
      <c r="F51" s="71"/>
      <c r="G51" s="72"/>
      <c r="H51" s="72"/>
      <c r="I51" s="72"/>
      <c r="J51" s="72"/>
      <c r="K51" s="72"/>
      <c r="M51" s="13"/>
      <c r="N51" s="12"/>
      <c r="O51" s="13"/>
    </row>
    <row r="52" spans="1:15" ht="15.75">
      <c r="A52" s="54" t="s">
        <v>54</v>
      </c>
      <c r="B52" s="72">
        <f>B139+B140+B141</f>
        <v>12744.458999999999</v>
      </c>
      <c r="C52" s="72">
        <f aca="true" t="shared" si="12" ref="C52:K52">C139+C140+C141</f>
        <v>9749.22</v>
      </c>
      <c r="D52" s="72">
        <f t="shared" si="12"/>
        <v>1543.9</v>
      </c>
      <c r="E52" s="72">
        <f t="shared" si="12"/>
        <v>1642.22</v>
      </c>
      <c r="F52" s="72">
        <f t="shared" si="12"/>
        <v>249.465</v>
      </c>
      <c r="G52" s="72">
        <f t="shared" si="12"/>
        <v>3666.7598900000003</v>
      </c>
      <c r="H52" s="72">
        <f t="shared" si="12"/>
        <v>0</v>
      </c>
      <c r="I52" s="72">
        <f t="shared" si="12"/>
        <v>778.7</v>
      </c>
      <c r="J52" s="72">
        <f t="shared" si="12"/>
        <v>10054.842</v>
      </c>
      <c r="K52" s="72">
        <f t="shared" si="12"/>
        <v>40429.56589</v>
      </c>
      <c r="M52" s="13"/>
      <c r="N52" s="12"/>
      <c r="O52" s="13"/>
    </row>
    <row r="53" spans="1:15" ht="15.75">
      <c r="A53" s="54"/>
      <c r="B53" s="71"/>
      <c r="C53" s="65"/>
      <c r="D53" s="67"/>
      <c r="E53" s="66"/>
      <c r="F53" s="59"/>
      <c r="G53" s="63"/>
      <c r="H53" s="63"/>
      <c r="I53" s="63"/>
      <c r="J53" s="66"/>
      <c r="K53" s="47"/>
      <c r="M53" s="13"/>
      <c r="N53" s="12"/>
      <c r="O53" s="13"/>
    </row>
    <row r="54" spans="1:15" ht="15.75" hidden="1">
      <c r="A54" s="48" t="s">
        <v>36</v>
      </c>
      <c r="B54" s="71"/>
      <c r="C54" s="65"/>
      <c r="D54" s="67"/>
      <c r="E54" s="66"/>
      <c r="F54" s="59"/>
      <c r="G54" s="63"/>
      <c r="H54" s="66"/>
      <c r="I54" s="66"/>
      <c r="J54" s="66"/>
      <c r="K54" s="47"/>
      <c r="M54" s="13"/>
      <c r="N54" s="12"/>
      <c r="O54" s="13"/>
    </row>
    <row r="55" spans="1:15" ht="15.75" hidden="1">
      <c r="A55" s="54" t="s">
        <v>15</v>
      </c>
      <c r="B55" s="71">
        <v>3944.01</v>
      </c>
      <c r="C55" s="65">
        <v>3432.3</v>
      </c>
      <c r="D55" s="67">
        <v>506.4</v>
      </c>
      <c r="E55" s="66">
        <v>420.61</v>
      </c>
      <c r="F55" s="59">
        <v>85.395</v>
      </c>
      <c r="G55" s="63">
        <v>713.222</v>
      </c>
      <c r="H55" s="66">
        <v>126.876</v>
      </c>
      <c r="I55" s="66"/>
      <c r="J55" s="66">
        <f>1080.26+1255.371</f>
        <v>2335.6310000000003</v>
      </c>
      <c r="K55" s="47">
        <f aca="true" t="shared" si="13" ref="K55:K66">SUM(B55:J55)</f>
        <v>11564.444</v>
      </c>
      <c r="M55" s="13"/>
      <c r="N55" s="12"/>
      <c r="O55" s="13"/>
    </row>
    <row r="56" spans="1:15" ht="15.75" hidden="1">
      <c r="A56" s="54" t="s">
        <v>16</v>
      </c>
      <c r="B56" s="71">
        <v>3779.727</v>
      </c>
      <c r="C56" s="65">
        <v>3368.2</v>
      </c>
      <c r="D56" s="67">
        <v>560.447</v>
      </c>
      <c r="E56" s="66">
        <v>376.84</v>
      </c>
      <c r="F56" s="59">
        <v>59.04</v>
      </c>
      <c r="G56" s="63">
        <v>659.229</v>
      </c>
      <c r="H56" s="66">
        <v>116.844</v>
      </c>
      <c r="I56" s="66"/>
      <c r="J56" s="66">
        <f>995.49+1117.37</f>
        <v>2112.8599999999997</v>
      </c>
      <c r="K56" s="47">
        <f t="shared" si="13"/>
        <v>11033.186999999998</v>
      </c>
      <c r="M56" s="13"/>
      <c r="N56" s="12"/>
      <c r="O56" s="13"/>
    </row>
    <row r="57" spans="1:15" ht="15.75" hidden="1">
      <c r="A57" s="54" t="s">
        <v>17</v>
      </c>
      <c r="B57" s="71">
        <v>5001.465</v>
      </c>
      <c r="C57" s="65">
        <v>3441.7</v>
      </c>
      <c r="D57" s="67">
        <v>618.36</v>
      </c>
      <c r="E57" s="66">
        <v>535.48</v>
      </c>
      <c r="F57" s="59">
        <v>64.23</v>
      </c>
      <c r="G57" s="63">
        <v>848.306</v>
      </c>
      <c r="H57" s="66">
        <v>117.48</v>
      </c>
      <c r="I57" s="66"/>
      <c r="J57" s="66">
        <f>957.92+1161.162</f>
        <v>2119.082</v>
      </c>
      <c r="K57" s="47">
        <f t="shared" si="13"/>
        <v>12746.103000000001</v>
      </c>
      <c r="M57" s="13"/>
      <c r="N57" s="12"/>
      <c r="O57" s="13"/>
    </row>
    <row r="58" spans="1:15" ht="15.75" hidden="1">
      <c r="A58" s="54" t="s">
        <v>12</v>
      </c>
      <c r="B58" s="71">
        <v>4409.882</v>
      </c>
      <c r="C58" s="65">
        <v>4297.8</v>
      </c>
      <c r="D58" s="67">
        <v>259.66</v>
      </c>
      <c r="E58" s="66">
        <v>590.06</v>
      </c>
      <c r="F58" s="59">
        <v>64.23</v>
      </c>
      <c r="G58" s="63">
        <v>836.383</v>
      </c>
      <c r="H58" s="66">
        <v>127.488</v>
      </c>
      <c r="I58" s="66"/>
      <c r="J58" s="66">
        <f>1203.71+758.882</f>
        <v>1962.592</v>
      </c>
      <c r="K58" s="47">
        <f t="shared" si="13"/>
        <v>12548.095</v>
      </c>
      <c r="M58" s="13"/>
      <c r="N58" s="12"/>
      <c r="O58" s="13"/>
    </row>
    <row r="59" spans="1:15" ht="15.75" hidden="1">
      <c r="A59" s="54" t="s">
        <v>13</v>
      </c>
      <c r="B59" s="71">
        <v>4334.608</v>
      </c>
      <c r="C59" s="65">
        <v>5699</v>
      </c>
      <c r="D59" s="67">
        <v>401.56</v>
      </c>
      <c r="E59" s="66">
        <v>538.8</v>
      </c>
      <c r="F59" s="59">
        <v>132.195</v>
      </c>
      <c r="G59" s="63">
        <v>1114.071456</v>
      </c>
      <c r="H59" s="66">
        <v>130.896</v>
      </c>
      <c r="I59" s="66"/>
      <c r="J59" s="66">
        <v>1384.46</v>
      </c>
      <c r="K59" s="47">
        <f t="shared" si="13"/>
        <v>13735.590455999998</v>
      </c>
      <c r="M59" s="13"/>
      <c r="N59" s="12"/>
      <c r="O59" s="13"/>
    </row>
    <row r="60" spans="1:15" ht="15.75" hidden="1">
      <c r="A60" s="54" t="s">
        <v>18</v>
      </c>
      <c r="B60" s="71">
        <v>3000.375</v>
      </c>
      <c r="C60" s="65">
        <v>6497.5</v>
      </c>
      <c r="D60" s="67">
        <v>378.16</v>
      </c>
      <c r="E60" s="66">
        <v>301.97</v>
      </c>
      <c r="F60" s="59">
        <v>82.92</v>
      </c>
      <c r="G60" s="63">
        <v>1013.982016</v>
      </c>
      <c r="H60" s="66">
        <v>124.74</v>
      </c>
      <c r="I60" s="66"/>
      <c r="J60" s="66">
        <v>1248.37</v>
      </c>
      <c r="K60" s="47">
        <f t="shared" si="13"/>
        <v>12648.017015999998</v>
      </c>
      <c r="M60" s="13"/>
      <c r="N60" s="12"/>
      <c r="O60" s="13"/>
    </row>
    <row r="61" spans="1:15" ht="15.75" hidden="1">
      <c r="A61" s="54" t="s">
        <v>47</v>
      </c>
      <c r="B61" s="71">
        <v>2786.742</v>
      </c>
      <c r="C61" s="65">
        <v>6917.5</v>
      </c>
      <c r="D61" s="67">
        <v>268.32</v>
      </c>
      <c r="E61" s="66">
        <v>324.63</v>
      </c>
      <c r="F61" s="59">
        <v>88.05</v>
      </c>
      <c r="G61" s="63">
        <v>1291.76888</v>
      </c>
      <c r="H61" s="66">
        <v>129.444</v>
      </c>
      <c r="I61" s="66"/>
      <c r="J61" s="66">
        <v>948.56</v>
      </c>
      <c r="K61" s="47">
        <f t="shared" si="13"/>
        <v>12755.014879999997</v>
      </c>
      <c r="M61" s="13"/>
      <c r="N61" s="12"/>
      <c r="O61" s="13"/>
    </row>
    <row r="62" spans="1:15" ht="15.75" hidden="1">
      <c r="A62" s="54" t="s">
        <v>14</v>
      </c>
      <c r="B62" s="71">
        <v>2560.95</v>
      </c>
      <c r="C62" s="65">
        <v>7507.9</v>
      </c>
      <c r="D62" s="67">
        <v>344.78</v>
      </c>
      <c r="E62" s="66">
        <v>264.45</v>
      </c>
      <c r="F62" s="59">
        <v>54.12</v>
      </c>
      <c r="G62" s="63">
        <v>937.66928</v>
      </c>
      <c r="H62" s="66">
        <v>122.496</v>
      </c>
      <c r="I62" s="66"/>
      <c r="J62" s="73" t="s">
        <v>23</v>
      </c>
      <c r="K62" s="47">
        <f t="shared" si="13"/>
        <v>11792.36528</v>
      </c>
      <c r="M62" s="13"/>
      <c r="N62" s="12"/>
      <c r="O62" s="13"/>
    </row>
    <row r="63" spans="1:15" ht="15.75" hidden="1">
      <c r="A63" s="54" t="s">
        <v>49</v>
      </c>
      <c r="B63" s="71">
        <v>3098.182</v>
      </c>
      <c r="C63" s="65">
        <v>4792.8</v>
      </c>
      <c r="D63" s="67">
        <v>338.13</v>
      </c>
      <c r="E63" s="66">
        <v>287.37</v>
      </c>
      <c r="F63" s="65">
        <v>67.53</v>
      </c>
      <c r="G63" s="66">
        <v>943.51558</v>
      </c>
      <c r="H63" s="63">
        <v>112.692</v>
      </c>
      <c r="I63" s="63"/>
      <c r="J63" s="66">
        <v>247.68</v>
      </c>
      <c r="K63" s="47">
        <f t="shared" si="13"/>
        <v>9887.89958</v>
      </c>
      <c r="M63" s="13"/>
      <c r="N63" s="12"/>
      <c r="O63" s="13"/>
    </row>
    <row r="64" spans="1:15" ht="15.75" hidden="1">
      <c r="A64" s="54" t="s">
        <v>50</v>
      </c>
      <c r="B64" s="71">
        <v>3495.9645</v>
      </c>
      <c r="C64" s="65">
        <v>3522.8</v>
      </c>
      <c r="D64" s="67">
        <v>357.46</v>
      </c>
      <c r="E64" s="66">
        <v>384.64</v>
      </c>
      <c r="F64" s="59">
        <v>184.02</v>
      </c>
      <c r="G64" s="66">
        <v>1090.8171</v>
      </c>
      <c r="H64" s="63">
        <v>110.028</v>
      </c>
      <c r="I64" s="89">
        <v>0</v>
      </c>
      <c r="J64" s="66">
        <v>524.71</v>
      </c>
      <c r="K64" s="47">
        <f t="shared" si="13"/>
        <v>9670.439600000002</v>
      </c>
      <c r="M64" s="13"/>
      <c r="N64" s="12"/>
      <c r="O64" s="13"/>
    </row>
    <row r="65" spans="1:15" ht="15.75" hidden="1">
      <c r="A65" s="54" t="s">
        <v>51</v>
      </c>
      <c r="B65" s="37">
        <v>4703.045</v>
      </c>
      <c r="C65" s="72">
        <v>3688.1</v>
      </c>
      <c r="D65" s="67">
        <v>410.89</v>
      </c>
      <c r="E65" s="66">
        <v>536.64</v>
      </c>
      <c r="F65" s="59">
        <v>227.415</v>
      </c>
      <c r="G65" s="66">
        <v>868.7759</v>
      </c>
      <c r="H65" s="63">
        <v>116.46</v>
      </c>
      <c r="I65" s="89">
        <v>0</v>
      </c>
      <c r="J65" s="66">
        <v>20.86</v>
      </c>
      <c r="K65" s="47">
        <f t="shared" si="13"/>
        <v>10572.1859</v>
      </c>
      <c r="M65" s="13"/>
      <c r="N65" s="12"/>
      <c r="O65" s="13"/>
    </row>
    <row r="66" spans="1:15" ht="15.75" hidden="1">
      <c r="A66" s="54" t="s">
        <v>46</v>
      </c>
      <c r="B66" s="74">
        <v>5460.682</v>
      </c>
      <c r="C66" s="72">
        <v>4378.1</v>
      </c>
      <c r="D66" s="67">
        <v>552.31</v>
      </c>
      <c r="E66" s="66">
        <v>578.9</v>
      </c>
      <c r="F66" s="59">
        <v>302.7</v>
      </c>
      <c r="G66" s="66">
        <v>783.46126</v>
      </c>
      <c r="H66" s="63">
        <v>141.036</v>
      </c>
      <c r="I66" s="89">
        <v>0</v>
      </c>
      <c r="J66" s="73" t="s">
        <v>23</v>
      </c>
      <c r="K66" s="47">
        <f t="shared" si="13"/>
        <v>12197.18926</v>
      </c>
      <c r="M66" s="13"/>
      <c r="N66" s="12"/>
      <c r="O66" s="13"/>
    </row>
    <row r="67" spans="1:15" ht="15.75" hidden="1">
      <c r="A67" s="54"/>
      <c r="B67" s="74"/>
      <c r="C67" s="72"/>
      <c r="D67" s="67"/>
      <c r="E67" s="66"/>
      <c r="F67" s="59"/>
      <c r="G67" s="66"/>
      <c r="H67" s="63"/>
      <c r="I67" s="63"/>
      <c r="J67" s="66"/>
      <c r="K67" s="47"/>
      <c r="M67" s="13"/>
      <c r="N67" s="12"/>
      <c r="O67" s="13"/>
    </row>
    <row r="68" spans="1:15" ht="15.75" hidden="1">
      <c r="A68" s="48" t="s">
        <v>37</v>
      </c>
      <c r="B68" s="74"/>
      <c r="C68" s="72"/>
      <c r="D68" s="67"/>
      <c r="E68" s="66"/>
      <c r="F68" s="59"/>
      <c r="G68" s="66"/>
      <c r="H68" s="63"/>
      <c r="I68" s="63"/>
      <c r="J68" s="66"/>
      <c r="K68" s="47"/>
      <c r="M68" s="13"/>
      <c r="N68" s="12"/>
      <c r="O68" s="13"/>
    </row>
    <row r="69" spans="1:15" ht="15.75" hidden="1">
      <c r="A69" s="54" t="s">
        <v>15</v>
      </c>
      <c r="B69" s="74">
        <v>4421.928</v>
      </c>
      <c r="C69" s="72">
        <v>6503.5</v>
      </c>
      <c r="D69" s="67">
        <v>373.83</v>
      </c>
      <c r="E69" s="66">
        <v>349.48</v>
      </c>
      <c r="F69" s="59">
        <v>110.49</v>
      </c>
      <c r="G69" s="66">
        <v>866.428</v>
      </c>
      <c r="H69" s="63">
        <v>144.924</v>
      </c>
      <c r="I69" s="89">
        <v>0</v>
      </c>
      <c r="J69" s="73" t="s">
        <v>23</v>
      </c>
      <c r="K69" s="47">
        <f aca="true" t="shared" si="14" ref="K69:K79">SUM(B69:J69)</f>
        <v>12770.58</v>
      </c>
      <c r="M69" s="13"/>
      <c r="N69" s="12"/>
      <c r="O69" s="13"/>
    </row>
    <row r="70" spans="1:15" ht="15.75" hidden="1">
      <c r="A70" s="54" t="s">
        <v>16</v>
      </c>
      <c r="B70" s="74">
        <v>5857.7085</v>
      </c>
      <c r="C70" s="72">
        <v>6224.9</v>
      </c>
      <c r="D70" s="67">
        <v>311.67</v>
      </c>
      <c r="E70" s="66">
        <v>493.25</v>
      </c>
      <c r="F70" s="59">
        <v>67.125</v>
      </c>
      <c r="G70" s="66">
        <v>858.116</v>
      </c>
      <c r="H70" s="63">
        <v>129.24</v>
      </c>
      <c r="I70" s="89">
        <v>0</v>
      </c>
      <c r="J70" s="73" t="s">
        <v>23</v>
      </c>
      <c r="K70" s="47">
        <f t="shared" si="14"/>
        <v>13942.009499999998</v>
      </c>
      <c r="M70" s="13"/>
      <c r="N70" s="12"/>
      <c r="O70" s="13"/>
    </row>
    <row r="71" spans="1:15" ht="15.75" hidden="1">
      <c r="A71" s="54" t="s">
        <v>17</v>
      </c>
      <c r="B71" s="75">
        <v>4750.032</v>
      </c>
      <c r="C71" s="75">
        <v>6243.9</v>
      </c>
      <c r="D71" s="67">
        <v>171.1</v>
      </c>
      <c r="E71" s="66">
        <v>674.79</v>
      </c>
      <c r="F71" s="59">
        <v>79.8</v>
      </c>
      <c r="G71" s="66">
        <v>679.621</v>
      </c>
      <c r="H71" s="63">
        <v>134.184</v>
      </c>
      <c r="I71" s="89">
        <v>0</v>
      </c>
      <c r="J71" s="73" t="s">
        <v>23</v>
      </c>
      <c r="K71" s="47">
        <f t="shared" si="14"/>
        <v>12733.426999999998</v>
      </c>
      <c r="M71" s="13"/>
      <c r="N71" s="12"/>
      <c r="O71" s="13"/>
    </row>
    <row r="72" spans="1:15" ht="15.75" hidden="1">
      <c r="A72" s="54" t="s">
        <v>12</v>
      </c>
      <c r="B72" s="74">
        <v>5104.407</v>
      </c>
      <c r="C72" s="75">
        <v>5507.7</v>
      </c>
      <c r="D72" s="67">
        <v>298.68</v>
      </c>
      <c r="E72" s="66">
        <v>534.74</v>
      </c>
      <c r="F72" s="59">
        <v>119.415</v>
      </c>
      <c r="G72" s="66">
        <v>672.567</v>
      </c>
      <c r="H72" s="63">
        <v>134.28</v>
      </c>
      <c r="I72" s="89">
        <v>0</v>
      </c>
      <c r="J72" s="73" t="s">
        <v>23</v>
      </c>
      <c r="K72" s="47">
        <f t="shared" si="14"/>
        <v>12371.789000000002</v>
      </c>
      <c r="M72" s="13"/>
      <c r="N72" s="12"/>
      <c r="O72" s="13"/>
    </row>
    <row r="73" spans="1:15" ht="15.75" hidden="1">
      <c r="A73" s="54" t="s">
        <v>53</v>
      </c>
      <c r="B73" s="74">
        <v>5481.441</v>
      </c>
      <c r="C73" s="75">
        <v>4751.8</v>
      </c>
      <c r="D73" s="67">
        <v>722.04</v>
      </c>
      <c r="E73" s="66">
        <v>631.09</v>
      </c>
      <c r="F73" s="59">
        <v>205.5</v>
      </c>
      <c r="G73" s="66">
        <v>851.801</v>
      </c>
      <c r="H73" s="63">
        <v>139.116</v>
      </c>
      <c r="I73" s="89">
        <v>0</v>
      </c>
      <c r="J73" s="73" t="s">
        <v>23</v>
      </c>
      <c r="K73" s="47">
        <f t="shared" si="14"/>
        <v>12782.787999999999</v>
      </c>
      <c r="M73" s="13"/>
      <c r="N73" s="12"/>
      <c r="O73" s="13"/>
    </row>
    <row r="74" spans="1:15" ht="15.75" hidden="1">
      <c r="A74" s="54" t="s">
        <v>18</v>
      </c>
      <c r="B74" s="74">
        <v>4054.134</v>
      </c>
      <c r="C74" s="75">
        <v>6001.8</v>
      </c>
      <c r="D74" s="67">
        <v>666.81</v>
      </c>
      <c r="E74" s="66">
        <v>533.67</v>
      </c>
      <c r="F74" s="65">
        <v>87.03</v>
      </c>
      <c r="G74" s="66">
        <v>823.309</v>
      </c>
      <c r="H74" s="66">
        <v>64.8</v>
      </c>
      <c r="I74" s="89">
        <v>0</v>
      </c>
      <c r="J74" s="66">
        <v>63.89</v>
      </c>
      <c r="K74" s="47">
        <f t="shared" si="14"/>
        <v>12295.443</v>
      </c>
      <c r="M74" s="13"/>
      <c r="N74" s="12"/>
      <c r="O74" s="13"/>
    </row>
    <row r="75" spans="1:15" ht="15.75" hidden="1">
      <c r="A75" s="54" t="s">
        <v>47</v>
      </c>
      <c r="B75" s="74">
        <v>3247.604</v>
      </c>
      <c r="C75" s="75">
        <v>5469.4</v>
      </c>
      <c r="D75" s="67">
        <v>699.42</v>
      </c>
      <c r="E75" s="66">
        <v>438.54</v>
      </c>
      <c r="F75" s="59">
        <v>95.205</v>
      </c>
      <c r="G75" s="66">
        <v>824.146</v>
      </c>
      <c r="H75" s="66">
        <v>65.004</v>
      </c>
      <c r="I75" s="89">
        <v>0</v>
      </c>
      <c r="J75" s="66">
        <v>367.54</v>
      </c>
      <c r="K75" s="47">
        <f t="shared" si="14"/>
        <v>11206.859000000002</v>
      </c>
      <c r="M75" s="13"/>
      <c r="N75" s="12"/>
      <c r="O75" s="13"/>
    </row>
    <row r="76" spans="1:15" ht="15.75" hidden="1">
      <c r="A76" s="54" t="s">
        <v>14</v>
      </c>
      <c r="B76" s="74">
        <v>2900.288</v>
      </c>
      <c r="C76" s="75">
        <v>5014.4</v>
      </c>
      <c r="D76" s="67">
        <v>549.83</v>
      </c>
      <c r="E76" s="66">
        <v>383.3</v>
      </c>
      <c r="F76" s="59">
        <v>75.66</v>
      </c>
      <c r="G76" s="66">
        <v>774.745</v>
      </c>
      <c r="H76" s="66">
        <v>104.436</v>
      </c>
      <c r="I76" s="89">
        <v>0</v>
      </c>
      <c r="J76" s="66">
        <v>573.92</v>
      </c>
      <c r="K76" s="47">
        <f t="shared" si="14"/>
        <v>10376.579</v>
      </c>
      <c r="M76" s="13"/>
      <c r="N76" s="12"/>
      <c r="O76" s="13"/>
    </row>
    <row r="77" spans="1:15" ht="15.75" hidden="1">
      <c r="A77" s="54" t="s">
        <v>49</v>
      </c>
      <c r="B77" s="74">
        <v>2948.295</v>
      </c>
      <c r="C77" s="75">
        <v>4688.5</v>
      </c>
      <c r="D77" s="67">
        <v>591.73</v>
      </c>
      <c r="E77" s="66">
        <v>368.6</v>
      </c>
      <c r="F77" s="59">
        <v>58.38</v>
      </c>
      <c r="G77" s="66">
        <v>545.487</v>
      </c>
      <c r="H77" s="66">
        <v>118.104</v>
      </c>
      <c r="I77" s="89">
        <v>0</v>
      </c>
      <c r="J77" s="66">
        <v>712.13</v>
      </c>
      <c r="K77" s="47">
        <f t="shared" si="14"/>
        <v>10031.225999999997</v>
      </c>
      <c r="M77" s="13"/>
      <c r="N77" s="12"/>
      <c r="O77" s="13"/>
    </row>
    <row r="78" spans="1:15" ht="15.75" hidden="1">
      <c r="A78" s="54" t="s">
        <v>50</v>
      </c>
      <c r="B78" s="74">
        <v>3881.829</v>
      </c>
      <c r="C78" s="75">
        <v>5046.1</v>
      </c>
      <c r="D78" s="67">
        <v>595.85</v>
      </c>
      <c r="E78" s="66">
        <v>366.65</v>
      </c>
      <c r="F78" s="59">
        <v>45.21</v>
      </c>
      <c r="G78" s="66">
        <v>745.346</v>
      </c>
      <c r="H78" s="66">
        <v>111.096</v>
      </c>
      <c r="I78" s="89">
        <v>0</v>
      </c>
      <c r="J78" s="66">
        <v>480.65</v>
      </c>
      <c r="K78" s="47">
        <f t="shared" si="14"/>
        <v>11272.730999999998</v>
      </c>
      <c r="L78" s="11"/>
      <c r="M78" s="13"/>
      <c r="N78" s="12"/>
      <c r="O78" s="13"/>
    </row>
    <row r="79" spans="1:15" ht="15.75" hidden="1">
      <c r="A79" s="54" t="s">
        <v>51</v>
      </c>
      <c r="B79" s="74">
        <v>3869.717</v>
      </c>
      <c r="C79" s="75">
        <v>4701.5</v>
      </c>
      <c r="D79" s="67">
        <v>746.03</v>
      </c>
      <c r="E79" s="66">
        <v>330.46</v>
      </c>
      <c r="F79" s="59">
        <v>108.48</v>
      </c>
      <c r="G79" s="66">
        <v>829.478</v>
      </c>
      <c r="H79" s="66">
        <v>114.696</v>
      </c>
      <c r="I79" s="89">
        <v>0</v>
      </c>
      <c r="J79" s="66">
        <v>248.47</v>
      </c>
      <c r="K79" s="47">
        <f t="shared" si="14"/>
        <v>10948.830999999998</v>
      </c>
      <c r="L79" s="11"/>
      <c r="M79" s="13"/>
      <c r="N79" s="12"/>
      <c r="O79" s="13"/>
    </row>
    <row r="80" spans="1:15" ht="15.75" hidden="1">
      <c r="A80" s="54" t="s">
        <v>46</v>
      </c>
      <c r="B80" s="37">
        <v>4811.394</v>
      </c>
      <c r="C80" s="75">
        <v>3579.3</v>
      </c>
      <c r="D80" s="67">
        <v>867.72</v>
      </c>
      <c r="E80" s="66">
        <v>135.58</v>
      </c>
      <c r="F80" s="65">
        <v>139.2</v>
      </c>
      <c r="G80" s="66">
        <v>854.401</v>
      </c>
      <c r="H80" s="66">
        <v>133.956</v>
      </c>
      <c r="I80" s="89">
        <v>0</v>
      </c>
      <c r="J80" s="66">
        <v>441</v>
      </c>
      <c r="K80" s="47">
        <f>SUM(B80:J80)</f>
        <v>10962.551</v>
      </c>
      <c r="L80" s="11"/>
      <c r="M80" s="13"/>
      <c r="N80" s="12"/>
      <c r="O80" s="13"/>
    </row>
    <row r="81" spans="1:15" ht="15.75" hidden="1">
      <c r="A81" s="54"/>
      <c r="B81" s="29"/>
      <c r="C81" s="75"/>
      <c r="D81" s="67"/>
      <c r="E81" s="66"/>
      <c r="F81" s="59"/>
      <c r="G81" s="66"/>
      <c r="H81" s="66"/>
      <c r="I81" s="66"/>
      <c r="J81" s="66"/>
      <c r="K81" s="47"/>
      <c r="L81" s="11"/>
      <c r="M81" s="13"/>
      <c r="N81" s="12"/>
      <c r="O81" s="13"/>
    </row>
    <row r="82" spans="1:15" ht="15.75" hidden="1">
      <c r="A82" s="48" t="s">
        <v>38</v>
      </c>
      <c r="B82" s="29"/>
      <c r="C82" s="75"/>
      <c r="D82" s="67"/>
      <c r="E82" s="66"/>
      <c r="F82" s="59"/>
      <c r="G82" s="66"/>
      <c r="H82" s="66"/>
      <c r="I82" s="66"/>
      <c r="J82" s="66"/>
      <c r="K82" s="47"/>
      <c r="L82" s="11"/>
      <c r="M82" s="13"/>
      <c r="N82" s="12"/>
      <c r="O82" s="13"/>
    </row>
    <row r="83" spans="1:15" ht="15.75" hidden="1">
      <c r="A83" s="54" t="s">
        <v>15</v>
      </c>
      <c r="B83" s="37">
        <v>4730.523</v>
      </c>
      <c r="C83" s="51">
        <v>3302.9</v>
      </c>
      <c r="D83" s="67">
        <v>666.54</v>
      </c>
      <c r="E83" s="66">
        <v>159.04</v>
      </c>
      <c r="F83" s="59">
        <v>219.255</v>
      </c>
      <c r="G83" s="66">
        <v>799.571</v>
      </c>
      <c r="H83" s="66">
        <v>90.768</v>
      </c>
      <c r="I83" s="89">
        <v>0</v>
      </c>
      <c r="J83" s="66">
        <v>483.83</v>
      </c>
      <c r="K83" s="47">
        <f aca="true" t="shared" si="15" ref="K83:K89">SUM(B83:J83)</f>
        <v>10452.427</v>
      </c>
      <c r="L83" s="11"/>
      <c r="M83" s="13"/>
      <c r="N83" s="12"/>
      <c r="O83" s="13"/>
    </row>
    <row r="84" spans="1:15" ht="15.75" hidden="1">
      <c r="A84" s="54" t="s">
        <v>16</v>
      </c>
      <c r="B84" s="51">
        <v>4185.783</v>
      </c>
      <c r="C84" s="51">
        <v>3583.4</v>
      </c>
      <c r="D84" s="67">
        <v>743.78</v>
      </c>
      <c r="E84" s="66">
        <v>465.18</v>
      </c>
      <c r="F84" s="59">
        <v>128.145</v>
      </c>
      <c r="G84" s="66">
        <v>702.294</v>
      </c>
      <c r="H84" s="66">
        <v>73.008</v>
      </c>
      <c r="I84" s="89">
        <v>0</v>
      </c>
      <c r="J84" s="66">
        <v>332.32</v>
      </c>
      <c r="K84" s="47">
        <f t="shared" si="15"/>
        <v>10213.910000000002</v>
      </c>
      <c r="L84" s="11"/>
      <c r="M84" s="13"/>
      <c r="N84" s="12"/>
      <c r="O84" s="13"/>
    </row>
    <row r="85" spans="1:15" ht="15.75" hidden="1">
      <c r="A85" s="54" t="s">
        <v>17</v>
      </c>
      <c r="B85" s="51">
        <v>4875.906</v>
      </c>
      <c r="C85" s="51">
        <v>5007.6</v>
      </c>
      <c r="D85" s="67">
        <v>945.43</v>
      </c>
      <c r="E85" s="66">
        <v>515.53</v>
      </c>
      <c r="F85" s="59">
        <v>134.625</v>
      </c>
      <c r="G85" s="66">
        <v>771.936</v>
      </c>
      <c r="H85" s="66">
        <v>90.576</v>
      </c>
      <c r="I85" s="89">
        <v>0</v>
      </c>
      <c r="J85" s="66">
        <v>485.85</v>
      </c>
      <c r="K85" s="47">
        <f t="shared" si="15"/>
        <v>12827.453000000001</v>
      </c>
      <c r="L85" s="11"/>
      <c r="M85" s="13"/>
      <c r="N85" s="12"/>
      <c r="O85" s="13"/>
    </row>
    <row r="86" spans="1:15" ht="15.75" hidden="1">
      <c r="A86" s="54" t="s">
        <v>12</v>
      </c>
      <c r="B86" s="51">
        <v>5674.095</v>
      </c>
      <c r="C86" s="51">
        <v>3416.3</v>
      </c>
      <c r="D86" s="67">
        <v>886.11</v>
      </c>
      <c r="E86" s="66">
        <v>456.98</v>
      </c>
      <c r="F86" s="59">
        <v>214.74</v>
      </c>
      <c r="G86" s="66">
        <v>813.953</v>
      </c>
      <c r="H86" s="66">
        <v>88.488</v>
      </c>
      <c r="I86" s="89">
        <v>0</v>
      </c>
      <c r="J86" s="66">
        <f>149.01+889.824</f>
        <v>1038.8339999999998</v>
      </c>
      <c r="K86" s="47">
        <f t="shared" si="15"/>
        <v>12589.5</v>
      </c>
      <c r="L86" s="11"/>
      <c r="M86" s="13"/>
      <c r="N86" s="12"/>
      <c r="O86" s="13"/>
    </row>
    <row r="87" spans="1:15" ht="15.75" hidden="1">
      <c r="A87" s="54" t="s">
        <v>53</v>
      </c>
      <c r="B87" s="51">
        <v>4844.637</v>
      </c>
      <c r="C87" s="51">
        <v>5774.2</v>
      </c>
      <c r="D87" s="67">
        <v>963.58</v>
      </c>
      <c r="E87" s="66">
        <v>43.59</v>
      </c>
      <c r="F87" s="59">
        <v>189.645</v>
      </c>
      <c r="G87" s="66">
        <v>657.445</v>
      </c>
      <c r="H87" s="66">
        <v>76.236</v>
      </c>
      <c r="I87" s="89">
        <v>0</v>
      </c>
      <c r="J87" s="66">
        <f>59.47+1391.387</f>
        <v>1450.857</v>
      </c>
      <c r="K87" s="47">
        <f t="shared" si="15"/>
        <v>14000.19</v>
      </c>
      <c r="L87" s="11"/>
      <c r="M87" s="13"/>
      <c r="N87" s="12"/>
      <c r="O87" s="13"/>
    </row>
    <row r="88" spans="1:15" ht="15.75" hidden="1">
      <c r="A88" s="54" t="s">
        <v>18</v>
      </c>
      <c r="B88" s="49">
        <v>3462.627</v>
      </c>
      <c r="C88" s="51">
        <v>5693.2</v>
      </c>
      <c r="D88" s="67">
        <v>823.14</v>
      </c>
      <c r="E88" s="66">
        <v>355.45</v>
      </c>
      <c r="F88" s="59">
        <v>130.77</v>
      </c>
      <c r="G88" s="66">
        <v>874.294</v>
      </c>
      <c r="H88" s="66">
        <v>82.296</v>
      </c>
      <c r="I88" s="89">
        <v>0</v>
      </c>
      <c r="J88" s="66">
        <f>92.04+1540.658</f>
        <v>1632.6979999999999</v>
      </c>
      <c r="K88" s="47">
        <f t="shared" si="15"/>
        <v>13054.475</v>
      </c>
      <c r="L88" s="11"/>
      <c r="M88" s="13"/>
      <c r="N88" s="12"/>
      <c r="O88" s="13"/>
    </row>
    <row r="89" spans="1:15" ht="15.75" hidden="1">
      <c r="A89" s="54" t="s">
        <v>47</v>
      </c>
      <c r="B89" s="49">
        <v>2921.016</v>
      </c>
      <c r="C89" s="51">
        <v>7093.8</v>
      </c>
      <c r="D89" s="67">
        <v>714.59</v>
      </c>
      <c r="E89" s="66">
        <v>358.85</v>
      </c>
      <c r="F89" s="59">
        <v>87.75</v>
      </c>
      <c r="G89" s="66">
        <v>709.558</v>
      </c>
      <c r="H89" s="66">
        <v>83.532</v>
      </c>
      <c r="I89" s="89">
        <v>0</v>
      </c>
      <c r="J89" s="66">
        <f>36.51+1552.156</f>
        <v>1588.666</v>
      </c>
      <c r="K89" s="47">
        <f t="shared" si="15"/>
        <v>13557.762</v>
      </c>
      <c r="L89" s="11"/>
      <c r="M89" s="13"/>
      <c r="N89" s="12"/>
      <c r="O89" s="13"/>
    </row>
    <row r="90" spans="1:15" ht="15.75" hidden="1">
      <c r="A90" s="54" t="s">
        <v>14</v>
      </c>
      <c r="B90" s="49">
        <v>2912.721</v>
      </c>
      <c r="C90" s="51">
        <v>7232.02</v>
      </c>
      <c r="D90" s="67">
        <v>655.1</v>
      </c>
      <c r="E90" s="66">
        <v>340.16</v>
      </c>
      <c r="F90" s="59">
        <v>52.38</v>
      </c>
      <c r="G90" s="66">
        <v>861.179</v>
      </c>
      <c r="H90" s="66">
        <v>70.776</v>
      </c>
      <c r="I90" s="89">
        <v>0</v>
      </c>
      <c r="J90" s="66">
        <f>689.282+1559.996</f>
        <v>2249.2780000000002</v>
      </c>
      <c r="K90" s="47">
        <f>SUM(B90:J90)</f>
        <v>14373.614</v>
      </c>
      <c r="L90" s="11"/>
      <c r="M90" s="13"/>
      <c r="N90" s="12"/>
      <c r="O90" s="13"/>
    </row>
    <row r="91" spans="1:15" ht="15.75" hidden="1">
      <c r="A91" s="54" t="s">
        <v>49</v>
      </c>
      <c r="B91" s="49">
        <v>2905.539</v>
      </c>
      <c r="C91" s="51">
        <v>6825</v>
      </c>
      <c r="D91" s="67">
        <v>546.82</v>
      </c>
      <c r="E91" s="66">
        <v>321.9</v>
      </c>
      <c r="F91" s="59">
        <v>34.365</v>
      </c>
      <c r="G91" s="66">
        <v>813.468</v>
      </c>
      <c r="H91" s="66">
        <v>81.684</v>
      </c>
      <c r="I91" s="89">
        <v>0</v>
      </c>
      <c r="J91" s="66">
        <f>1295.534+1492.039</f>
        <v>2787.5730000000003</v>
      </c>
      <c r="K91" s="47">
        <f>SUM(B91:J91)</f>
        <v>14316.349</v>
      </c>
      <c r="L91" s="11"/>
      <c r="M91" s="13"/>
      <c r="N91" s="12"/>
      <c r="O91" s="13"/>
    </row>
    <row r="92" spans="1:15" ht="15.75" hidden="1">
      <c r="A92" s="54" t="s">
        <v>50</v>
      </c>
      <c r="B92" s="49">
        <v>3148.74</v>
      </c>
      <c r="C92" s="51">
        <v>7431.9</v>
      </c>
      <c r="D92" s="67">
        <v>604.5</v>
      </c>
      <c r="E92" s="66">
        <v>347.43</v>
      </c>
      <c r="F92" s="59">
        <v>69.122</v>
      </c>
      <c r="G92" s="66">
        <v>781.229</v>
      </c>
      <c r="H92" s="66">
        <v>83.7</v>
      </c>
      <c r="I92" s="66">
        <v>181.685</v>
      </c>
      <c r="J92" s="66">
        <f>802.308+1371.764</f>
        <v>2174.072</v>
      </c>
      <c r="K92" s="47">
        <f>SUM(B92:J92)</f>
        <v>14822.377999999999</v>
      </c>
      <c r="L92" s="11"/>
      <c r="M92" s="13"/>
      <c r="N92" s="12"/>
      <c r="O92" s="13"/>
    </row>
    <row r="93" spans="1:15" ht="15.75" hidden="1">
      <c r="A93" s="54" t="s">
        <v>51</v>
      </c>
      <c r="B93" s="49">
        <v>4001.655</v>
      </c>
      <c r="C93" s="51">
        <v>4479.4</v>
      </c>
      <c r="D93" s="67">
        <v>623.02</v>
      </c>
      <c r="E93" s="66">
        <v>423.62</v>
      </c>
      <c r="F93" s="59">
        <v>115.075</v>
      </c>
      <c r="G93" s="66">
        <v>819.425</v>
      </c>
      <c r="H93" s="66">
        <v>79.764</v>
      </c>
      <c r="I93" s="66">
        <v>202.519</v>
      </c>
      <c r="J93" s="66">
        <f>54.017+2245.326</f>
        <v>2299.343</v>
      </c>
      <c r="K93" s="47">
        <f>SUM(B93:J93)</f>
        <v>13043.821</v>
      </c>
      <c r="L93" s="11"/>
      <c r="M93" s="13"/>
      <c r="N93" s="12"/>
      <c r="O93" s="13"/>
    </row>
    <row r="94" spans="1:15" ht="15.75" hidden="1">
      <c r="A94" s="54" t="s">
        <v>46</v>
      </c>
      <c r="B94" s="51">
        <v>5286.519</v>
      </c>
      <c r="C94" s="50">
        <v>4026.7</v>
      </c>
      <c r="D94" s="67">
        <v>426.65</v>
      </c>
      <c r="E94" s="66">
        <v>606.87</v>
      </c>
      <c r="F94" s="59">
        <v>201.945</v>
      </c>
      <c r="G94" s="66">
        <v>860.337</v>
      </c>
      <c r="H94" s="66">
        <v>90.756</v>
      </c>
      <c r="I94" s="66">
        <v>239.508</v>
      </c>
      <c r="J94" s="66">
        <f>41.791+2528.267+1559.676</f>
        <v>4129.734</v>
      </c>
      <c r="K94" s="47">
        <f>SUM(B94:J94)</f>
        <v>15869.019</v>
      </c>
      <c r="L94" s="11"/>
      <c r="M94" s="13"/>
      <c r="N94" s="12"/>
      <c r="O94" s="13"/>
    </row>
    <row r="95" spans="1:15" ht="15.75" hidden="1">
      <c r="A95" s="54"/>
      <c r="B95" s="51"/>
      <c r="C95" s="50"/>
      <c r="D95" s="67"/>
      <c r="E95" s="66"/>
      <c r="F95" s="59"/>
      <c r="G95" s="66"/>
      <c r="H95" s="66"/>
      <c r="I95" s="66"/>
      <c r="J95" s="66"/>
      <c r="K95" s="47"/>
      <c r="L95" s="11"/>
      <c r="M95" s="13"/>
      <c r="N95" s="12"/>
      <c r="O95" s="13"/>
    </row>
    <row r="96" spans="1:15" ht="15.75" hidden="1">
      <c r="A96" s="48" t="s">
        <v>39</v>
      </c>
      <c r="B96" s="51"/>
      <c r="C96" s="50"/>
      <c r="D96" s="67"/>
      <c r="E96" s="66"/>
      <c r="F96" s="59"/>
      <c r="G96" s="66"/>
      <c r="H96" s="66"/>
      <c r="I96" s="66"/>
      <c r="J96" s="66"/>
      <c r="K96" s="47"/>
      <c r="L96" s="11"/>
      <c r="M96" s="13"/>
      <c r="N96" s="12"/>
      <c r="O96" s="13"/>
    </row>
    <row r="97" spans="1:15" ht="15.75" hidden="1">
      <c r="A97" s="54" t="s">
        <v>15</v>
      </c>
      <c r="B97" s="51">
        <v>5472.432</v>
      </c>
      <c r="C97" s="51">
        <v>4534.1</v>
      </c>
      <c r="D97" s="67">
        <v>716.09</v>
      </c>
      <c r="E97" s="66">
        <v>580.19</v>
      </c>
      <c r="F97" s="59">
        <v>85.47</v>
      </c>
      <c r="G97" s="66">
        <v>995.162</v>
      </c>
      <c r="H97" s="66">
        <v>87.144</v>
      </c>
      <c r="I97" s="66">
        <v>258.929</v>
      </c>
      <c r="J97" s="66">
        <f>54.38+1192.329+1559.716</f>
        <v>2806.425</v>
      </c>
      <c r="K97" s="47">
        <f aca="true" t="shared" si="16" ref="K97:K107">SUM(B97:J97)</f>
        <v>15535.942</v>
      </c>
      <c r="L97" s="11"/>
      <c r="M97" s="13"/>
      <c r="N97" s="12"/>
      <c r="O97" s="13"/>
    </row>
    <row r="98" spans="1:15" ht="15.75" hidden="1">
      <c r="A98" s="54" t="s">
        <v>16</v>
      </c>
      <c r="B98" s="51">
        <v>5211.192</v>
      </c>
      <c r="C98" s="51">
        <v>6074.7</v>
      </c>
      <c r="D98" s="51">
        <v>762.79</v>
      </c>
      <c r="E98" s="51">
        <v>526.02</v>
      </c>
      <c r="F98" s="51">
        <v>160.455</v>
      </c>
      <c r="G98" s="51">
        <v>455.982</v>
      </c>
      <c r="H98" s="51">
        <v>76.668</v>
      </c>
      <c r="I98" s="51">
        <v>192.243</v>
      </c>
      <c r="J98" s="51">
        <f>96.95+220.786+1536.916</f>
        <v>1854.652</v>
      </c>
      <c r="K98" s="51">
        <f t="shared" si="16"/>
        <v>15314.702000000001</v>
      </c>
      <c r="L98" s="11"/>
      <c r="M98" s="13"/>
      <c r="N98" s="12"/>
      <c r="O98" s="13"/>
    </row>
    <row r="99" spans="1:15" ht="15.75" hidden="1">
      <c r="A99" s="54" t="s">
        <v>17</v>
      </c>
      <c r="B99" s="51">
        <v>5395.968</v>
      </c>
      <c r="C99" s="51">
        <v>6845.3</v>
      </c>
      <c r="D99" s="67">
        <v>818.9</v>
      </c>
      <c r="E99" s="66">
        <v>578.51</v>
      </c>
      <c r="F99" s="59">
        <v>148.935</v>
      </c>
      <c r="G99" s="66">
        <v>448.665</v>
      </c>
      <c r="H99" s="66">
        <v>91.968</v>
      </c>
      <c r="I99" s="66">
        <v>250.87</v>
      </c>
      <c r="J99" s="66">
        <f>554.971+1559.989</f>
        <v>2114.96</v>
      </c>
      <c r="K99" s="51">
        <f t="shared" si="16"/>
        <v>16694.076</v>
      </c>
      <c r="L99" s="11"/>
      <c r="M99" s="13"/>
      <c r="N99" s="12"/>
      <c r="O99" s="13"/>
    </row>
    <row r="100" spans="1:15" ht="15.75" hidden="1">
      <c r="A100" s="54" t="s">
        <v>12</v>
      </c>
      <c r="B100" s="51">
        <v>5607.187</v>
      </c>
      <c r="C100" s="51">
        <v>4814</v>
      </c>
      <c r="D100" s="67">
        <v>898.2</v>
      </c>
      <c r="E100" s="66">
        <v>658.97</v>
      </c>
      <c r="F100" s="59">
        <v>82.05</v>
      </c>
      <c r="G100" s="66">
        <v>670.69</v>
      </c>
      <c r="H100" s="66">
        <v>71.892</v>
      </c>
      <c r="I100" s="66">
        <v>236.42</v>
      </c>
      <c r="J100" s="66">
        <f>88.11+704.179+1559.256</f>
        <v>2351.545</v>
      </c>
      <c r="K100" s="51">
        <f t="shared" si="16"/>
        <v>15390.954</v>
      </c>
      <c r="L100" s="11"/>
      <c r="M100" s="13"/>
      <c r="N100" s="12"/>
      <c r="O100" s="13"/>
    </row>
    <row r="101" spans="1:15" ht="15.75" hidden="1">
      <c r="A101" s="54" t="s">
        <v>53</v>
      </c>
      <c r="B101" s="51">
        <v>4477.838</v>
      </c>
      <c r="C101" s="51">
        <v>5576.4</v>
      </c>
      <c r="D101" s="67">
        <v>693.9</v>
      </c>
      <c r="E101" s="66">
        <v>528.3</v>
      </c>
      <c r="F101" s="59">
        <v>76</v>
      </c>
      <c r="G101" s="66">
        <v>1681.583</v>
      </c>
      <c r="H101" s="66">
        <v>88.332</v>
      </c>
      <c r="I101" s="66">
        <v>228.867</v>
      </c>
      <c r="J101" s="66">
        <f>444.12+415.727+1559.639</f>
        <v>2419.486</v>
      </c>
      <c r="K101" s="51">
        <f t="shared" si="16"/>
        <v>15770.705999999998</v>
      </c>
      <c r="L101" s="11"/>
      <c r="M101" s="13"/>
      <c r="N101" s="12"/>
      <c r="O101" s="13"/>
    </row>
    <row r="102" spans="1:15" ht="15.75" hidden="1">
      <c r="A102" s="54" t="s">
        <v>18</v>
      </c>
      <c r="B102" s="49">
        <v>3921.732</v>
      </c>
      <c r="C102" s="51">
        <v>4945.92</v>
      </c>
      <c r="D102" s="67">
        <v>656.9</v>
      </c>
      <c r="E102" s="66">
        <v>347.27</v>
      </c>
      <c r="F102" s="59">
        <v>64.8</v>
      </c>
      <c r="G102" s="66">
        <v>1760.47</v>
      </c>
      <c r="H102" s="66">
        <v>123.3</v>
      </c>
      <c r="I102" s="66">
        <v>254.775</v>
      </c>
      <c r="J102" s="66">
        <f>70.94+464.73+1559.999</f>
        <v>2095.669</v>
      </c>
      <c r="K102" s="51">
        <f t="shared" si="16"/>
        <v>14170.835999999998</v>
      </c>
      <c r="L102" s="11"/>
      <c r="M102" s="13"/>
      <c r="N102" s="12"/>
      <c r="O102" s="13"/>
    </row>
    <row r="103" spans="1:15" ht="15.75" hidden="1">
      <c r="A103" s="54" t="s">
        <v>47</v>
      </c>
      <c r="B103" s="51">
        <v>3120.336</v>
      </c>
      <c r="C103" s="50">
        <v>4210.1</v>
      </c>
      <c r="D103" s="67">
        <v>574.1</v>
      </c>
      <c r="E103" s="66">
        <v>335.83</v>
      </c>
      <c r="F103" s="59">
        <v>81.33</v>
      </c>
      <c r="G103" s="66">
        <v>1912.839</v>
      </c>
      <c r="H103" s="66">
        <v>122.4</v>
      </c>
      <c r="I103" s="66">
        <v>161.283</v>
      </c>
      <c r="J103" s="66">
        <f>125.94+511.129+1559.998</f>
        <v>2197.067</v>
      </c>
      <c r="K103" s="51">
        <f t="shared" si="16"/>
        <v>12715.285</v>
      </c>
      <c r="L103" s="11"/>
      <c r="M103" s="13"/>
      <c r="N103" s="12"/>
      <c r="O103" s="13"/>
    </row>
    <row r="104" spans="1:15" ht="15.75" hidden="1">
      <c r="A104" s="54" t="s">
        <v>14</v>
      </c>
      <c r="B104" s="51">
        <v>3048.57</v>
      </c>
      <c r="C104" s="50">
        <v>3279.5</v>
      </c>
      <c r="D104" s="67">
        <v>166.6</v>
      </c>
      <c r="E104" s="66">
        <v>287.33</v>
      </c>
      <c r="F104" s="59">
        <v>0</v>
      </c>
      <c r="G104" s="66">
        <v>1783.259</v>
      </c>
      <c r="H104" s="66">
        <v>104.676</v>
      </c>
      <c r="I104" s="66">
        <v>120.7</v>
      </c>
      <c r="J104" s="66">
        <f>57.1+355.51+3153.757</f>
        <v>3566.367</v>
      </c>
      <c r="K104" s="51">
        <f t="shared" si="16"/>
        <v>12357.002</v>
      </c>
      <c r="L104" s="11"/>
      <c r="M104" s="13"/>
      <c r="N104" s="12"/>
      <c r="O104" s="13"/>
    </row>
    <row r="105" spans="1:15" ht="15.75" hidden="1">
      <c r="A105" s="54" t="s">
        <v>49</v>
      </c>
      <c r="B105" s="51">
        <v>3387.72</v>
      </c>
      <c r="C105" s="50">
        <v>3072.4</v>
      </c>
      <c r="D105" s="67">
        <v>602.6</v>
      </c>
      <c r="E105" s="66">
        <v>351.97</v>
      </c>
      <c r="F105" s="59">
        <v>70.635</v>
      </c>
      <c r="G105" s="66">
        <v>1703.761</v>
      </c>
      <c r="H105" s="66">
        <v>108.12</v>
      </c>
      <c r="I105" s="66">
        <v>257.8</v>
      </c>
      <c r="J105" s="66">
        <f>19.91+13.535+3219.679</f>
        <v>3253.1240000000003</v>
      </c>
      <c r="K105" s="51">
        <f t="shared" si="16"/>
        <v>12808.130000000001</v>
      </c>
      <c r="L105" s="11"/>
      <c r="M105" s="13"/>
      <c r="N105" s="12"/>
      <c r="O105" s="13"/>
    </row>
    <row r="106" spans="1:15" ht="15.75" hidden="1">
      <c r="A106" s="54" t="s">
        <v>50</v>
      </c>
      <c r="B106" s="51">
        <v>4230.114</v>
      </c>
      <c r="C106" s="50">
        <v>3243.9</v>
      </c>
      <c r="D106" s="67">
        <v>762.4</v>
      </c>
      <c r="E106" s="66">
        <v>507.39</v>
      </c>
      <c r="F106" s="59">
        <v>93.825</v>
      </c>
      <c r="G106" s="66">
        <v>1356.635</v>
      </c>
      <c r="H106" s="66">
        <v>78.816</v>
      </c>
      <c r="I106" s="66">
        <v>264.8</v>
      </c>
      <c r="J106" s="66">
        <f>293.733+3219.231</f>
        <v>3512.9640000000004</v>
      </c>
      <c r="K106" s="51">
        <f t="shared" si="16"/>
        <v>14050.844</v>
      </c>
      <c r="L106" s="11"/>
      <c r="M106" s="13"/>
      <c r="N106" s="12"/>
      <c r="O106" s="13"/>
    </row>
    <row r="107" spans="1:15" ht="15.75" hidden="1">
      <c r="A107" s="54" t="s">
        <v>51</v>
      </c>
      <c r="B107" s="51">
        <v>3983.196</v>
      </c>
      <c r="C107" s="50">
        <v>3450.6</v>
      </c>
      <c r="D107" s="67">
        <v>665</v>
      </c>
      <c r="E107" s="66">
        <v>512.74</v>
      </c>
      <c r="F107" s="59">
        <v>53.235</v>
      </c>
      <c r="G107" s="66">
        <v>1051.644</v>
      </c>
      <c r="H107" s="66">
        <v>85.283</v>
      </c>
      <c r="I107" s="66">
        <v>268</v>
      </c>
      <c r="J107" s="66">
        <f>525.542+3138.307</f>
        <v>3663.8489999999997</v>
      </c>
      <c r="K107" s="51">
        <f t="shared" si="16"/>
        <v>13733.547</v>
      </c>
      <c r="L107" s="11"/>
      <c r="M107" s="13"/>
      <c r="N107" s="12"/>
      <c r="O107" s="13"/>
    </row>
    <row r="108" spans="1:15" ht="15.75" hidden="1">
      <c r="A108" s="54" t="s">
        <v>46</v>
      </c>
      <c r="B108" s="51">
        <v>4955.559</v>
      </c>
      <c r="C108" s="50">
        <v>3907</v>
      </c>
      <c r="D108" s="67">
        <v>831.8</v>
      </c>
      <c r="E108" s="66">
        <v>562.29</v>
      </c>
      <c r="F108" s="59">
        <v>127.95</v>
      </c>
      <c r="G108" s="66">
        <v>973.683</v>
      </c>
      <c r="H108" s="66">
        <v>95.22</v>
      </c>
      <c r="I108" s="66">
        <v>168.6</v>
      </c>
      <c r="J108" s="66">
        <f>470.145+3214.033</f>
        <v>3684.178</v>
      </c>
      <c r="K108" s="51">
        <f>SUM(B108:J108)</f>
        <v>15306.280000000002</v>
      </c>
      <c r="L108" s="11"/>
      <c r="M108" s="13"/>
      <c r="N108" s="12"/>
      <c r="O108" s="13"/>
    </row>
    <row r="109" spans="1:15" ht="15.75" hidden="1">
      <c r="A109" s="54"/>
      <c r="B109" s="51"/>
      <c r="C109" s="50"/>
      <c r="D109" s="67"/>
      <c r="E109" s="66"/>
      <c r="F109" s="59"/>
      <c r="G109" s="66"/>
      <c r="H109" s="66"/>
      <c r="I109" s="66"/>
      <c r="J109" s="66"/>
      <c r="K109" s="51"/>
      <c r="L109" s="11"/>
      <c r="M109" s="13"/>
      <c r="N109" s="12"/>
      <c r="O109" s="13"/>
    </row>
    <row r="110" spans="1:15" ht="15.75">
      <c r="A110" s="48" t="s">
        <v>40</v>
      </c>
      <c r="B110" s="51"/>
      <c r="C110" s="50"/>
      <c r="D110" s="67"/>
      <c r="E110" s="66"/>
      <c r="F110" s="59"/>
      <c r="G110" s="66"/>
      <c r="H110" s="66"/>
      <c r="I110" s="66"/>
      <c r="J110" s="66"/>
      <c r="K110" s="51"/>
      <c r="L110" s="11"/>
      <c r="M110" s="13"/>
      <c r="N110" s="12"/>
      <c r="O110" s="13"/>
    </row>
    <row r="111" spans="1:15" ht="15.75" hidden="1">
      <c r="A111" s="54" t="s">
        <v>15</v>
      </c>
      <c r="B111" s="51">
        <v>5146.617</v>
      </c>
      <c r="C111" s="50">
        <v>4863.3</v>
      </c>
      <c r="D111" s="67">
        <v>883.9</v>
      </c>
      <c r="E111" s="66">
        <v>667.9</v>
      </c>
      <c r="F111" s="59">
        <v>101.01</v>
      </c>
      <c r="G111" s="66">
        <v>807.543</v>
      </c>
      <c r="H111" s="66">
        <v>86.316</v>
      </c>
      <c r="I111" s="66">
        <v>159</v>
      </c>
      <c r="J111" s="66">
        <f>248.612+1559.998</f>
        <v>1808.6100000000001</v>
      </c>
      <c r="K111" s="51">
        <f aca="true" t="shared" si="17" ref="K111:K122">SUM(B111:J111)</f>
        <v>14524.196000000002</v>
      </c>
      <c r="L111" s="11"/>
      <c r="M111" s="13"/>
      <c r="N111" s="12"/>
      <c r="O111" s="13"/>
    </row>
    <row r="112" spans="1:15" ht="15.75" hidden="1">
      <c r="A112" s="54" t="s">
        <v>16</v>
      </c>
      <c r="B112" s="51">
        <v>4683.735</v>
      </c>
      <c r="C112" s="50">
        <v>5216.4</v>
      </c>
      <c r="D112" s="67">
        <v>791.7</v>
      </c>
      <c r="E112" s="66">
        <v>591.36</v>
      </c>
      <c r="F112" s="59">
        <v>88.995</v>
      </c>
      <c r="G112" s="66">
        <v>327.677</v>
      </c>
      <c r="H112" s="66">
        <v>81.54</v>
      </c>
      <c r="I112" s="66">
        <v>204.4</v>
      </c>
      <c r="J112" s="66">
        <f>220.515+1559.999</f>
        <v>1780.5140000000001</v>
      </c>
      <c r="K112" s="51">
        <f t="shared" si="17"/>
        <v>13766.321</v>
      </c>
      <c r="L112" s="11"/>
      <c r="M112" s="13"/>
      <c r="N112" s="12"/>
      <c r="O112" s="13"/>
    </row>
    <row r="113" spans="1:15" ht="15.75" hidden="1">
      <c r="A113" s="54" t="s">
        <v>17</v>
      </c>
      <c r="B113" s="51">
        <v>4666.935</v>
      </c>
      <c r="C113" s="50">
        <v>5970</v>
      </c>
      <c r="D113" s="67">
        <v>863.8</v>
      </c>
      <c r="E113" s="66">
        <v>653.56</v>
      </c>
      <c r="F113" s="59">
        <v>90</v>
      </c>
      <c r="G113" s="66">
        <v>852.447</v>
      </c>
      <c r="H113" s="66">
        <v>82.068</v>
      </c>
      <c r="I113" s="66">
        <v>192.1</v>
      </c>
      <c r="J113" s="66">
        <f>83.61+1559.989</f>
        <v>1643.599</v>
      </c>
      <c r="K113" s="51">
        <f t="shared" si="17"/>
        <v>15014.509</v>
      </c>
      <c r="L113" s="11"/>
      <c r="M113" s="13"/>
      <c r="N113" s="12"/>
      <c r="O113" s="13"/>
    </row>
    <row r="114" spans="1:15" ht="15.75">
      <c r="A114" s="54" t="s">
        <v>12</v>
      </c>
      <c r="B114" s="51">
        <v>5841.927</v>
      </c>
      <c r="C114" s="50">
        <v>4874.2</v>
      </c>
      <c r="D114" s="67">
        <v>893.7</v>
      </c>
      <c r="E114" s="66">
        <v>671.55</v>
      </c>
      <c r="F114" s="59">
        <v>167.7</v>
      </c>
      <c r="G114" s="66">
        <v>1274.691</v>
      </c>
      <c r="H114" s="66">
        <v>53.976</v>
      </c>
      <c r="I114" s="66">
        <v>147.4</v>
      </c>
      <c r="J114" s="66">
        <v>1489.284</v>
      </c>
      <c r="K114" s="51">
        <f t="shared" si="17"/>
        <v>15414.428000000002</v>
      </c>
      <c r="L114" s="11"/>
      <c r="M114" s="13"/>
      <c r="N114" s="12"/>
      <c r="O114" s="13"/>
    </row>
    <row r="115" spans="1:15" ht="15.75">
      <c r="A115" s="54" t="s">
        <v>53</v>
      </c>
      <c r="B115" s="51">
        <v>5612.652</v>
      </c>
      <c r="C115" s="50">
        <v>3596.9</v>
      </c>
      <c r="D115" s="67">
        <v>883.2</v>
      </c>
      <c r="E115" s="66">
        <v>697.58</v>
      </c>
      <c r="F115" s="59">
        <v>239.55</v>
      </c>
      <c r="G115" s="66">
        <v>1494.074</v>
      </c>
      <c r="H115" s="66">
        <v>0</v>
      </c>
      <c r="I115" s="66">
        <v>306</v>
      </c>
      <c r="J115" s="66">
        <v>1536.023</v>
      </c>
      <c r="K115" s="51">
        <f t="shared" si="17"/>
        <v>14365.979</v>
      </c>
      <c r="L115" s="11"/>
      <c r="M115" s="13"/>
      <c r="N115" s="12"/>
      <c r="O115" s="13"/>
    </row>
    <row r="116" spans="1:15" ht="15.75">
      <c r="A116" s="54" t="s">
        <v>18</v>
      </c>
      <c r="B116" s="51">
        <v>4581.216</v>
      </c>
      <c r="C116" s="50">
        <v>4789</v>
      </c>
      <c r="D116" s="67">
        <v>660.583</v>
      </c>
      <c r="E116" s="66">
        <v>620.57</v>
      </c>
      <c r="F116" s="59">
        <v>120.96</v>
      </c>
      <c r="G116" s="66">
        <v>1202.679</v>
      </c>
      <c r="H116" s="66">
        <v>0</v>
      </c>
      <c r="I116" s="66">
        <v>265.5</v>
      </c>
      <c r="J116" s="66">
        <v>1559.99</v>
      </c>
      <c r="K116" s="51">
        <f t="shared" si="17"/>
        <v>13800.498</v>
      </c>
      <c r="L116" s="11"/>
      <c r="M116" s="13"/>
      <c r="N116" s="12"/>
      <c r="O116" s="13"/>
    </row>
    <row r="117" spans="1:15" ht="15.75">
      <c r="A117" s="54" t="s">
        <v>47</v>
      </c>
      <c r="B117" s="51">
        <v>3935.862</v>
      </c>
      <c r="C117" s="50">
        <v>6221.1</v>
      </c>
      <c r="D117" s="67">
        <v>512.7</v>
      </c>
      <c r="E117" s="66">
        <v>407.08</v>
      </c>
      <c r="F117" s="59">
        <v>90.825</v>
      </c>
      <c r="G117" s="66">
        <v>1219.963</v>
      </c>
      <c r="H117" s="66">
        <v>0</v>
      </c>
      <c r="I117" s="66">
        <v>262.7</v>
      </c>
      <c r="J117" s="66">
        <f>16.187+1559.994</f>
        <v>1576.1809999999998</v>
      </c>
      <c r="K117" s="51">
        <f t="shared" si="17"/>
        <v>14226.411000000002</v>
      </c>
      <c r="L117" s="11"/>
      <c r="M117" s="13"/>
      <c r="N117" s="12"/>
      <c r="O117" s="13"/>
    </row>
    <row r="118" spans="1:15" ht="15.75">
      <c r="A118" s="54" t="s">
        <v>14</v>
      </c>
      <c r="B118" s="51">
        <v>3935.872</v>
      </c>
      <c r="C118" s="50">
        <v>5299.8</v>
      </c>
      <c r="D118" s="67">
        <v>385.3</v>
      </c>
      <c r="E118" s="66">
        <v>333.58</v>
      </c>
      <c r="F118" s="59">
        <v>61.95</v>
      </c>
      <c r="G118" s="66">
        <v>979.01</v>
      </c>
      <c r="H118" s="66">
        <v>0</v>
      </c>
      <c r="I118" s="66">
        <v>234</v>
      </c>
      <c r="J118" s="66">
        <f>195.137+2484.732</f>
        <v>2679.869</v>
      </c>
      <c r="K118" s="51">
        <f t="shared" si="17"/>
        <v>13909.381000000001</v>
      </c>
      <c r="L118" s="11"/>
      <c r="M118" s="13"/>
      <c r="N118" s="12"/>
      <c r="O118" s="13"/>
    </row>
    <row r="119" spans="1:15" ht="15.75">
      <c r="A119" s="54" t="s">
        <v>49</v>
      </c>
      <c r="B119" s="51">
        <v>2997.5198</v>
      </c>
      <c r="C119" s="50">
        <v>3032.2</v>
      </c>
      <c r="D119" s="67">
        <v>463.6</v>
      </c>
      <c r="E119" s="66">
        <v>299.08</v>
      </c>
      <c r="F119" s="59">
        <v>31.65</v>
      </c>
      <c r="G119" s="66">
        <v>480.358</v>
      </c>
      <c r="H119" s="66">
        <v>0</v>
      </c>
      <c r="I119" s="66">
        <v>213.4</v>
      </c>
      <c r="J119" s="66">
        <f>797.788+2988.042</f>
        <v>3785.83</v>
      </c>
      <c r="K119" s="51">
        <f t="shared" si="17"/>
        <v>11303.6378</v>
      </c>
      <c r="L119" s="11"/>
      <c r="M119" s="13"/>
      <c r="N119" s="12"/>
      <c r="O119" s="13"/>
    </row>
    <row r="120" spans="1:15" ht="15.75">
      <c r="A120" s="54" t="s">
        <v>50</v>
      </c>
      <c r="B120" s="51">
        <v>2889.8</v>
      </c>
      <c r="C120" s="50">
        <v>3919.5</v>
      </c>
      <c r="D120" s="67">
        <v>480.6</v>
      </c>
      <c r="E120" s="66">
        <v>503.33</v>
      </c>
      <c r="F120" s="59">
        <v>36.03</v>
      </c>
      <c r="G120" s="66">
        <v>494.58</v>
      </c>
      <c r="H120" s="66">
        <v>0</v>
      </c>
      <c r="I120" s="66">
        <v>252.3</v>
      </c>
      <c r="J120" s="66">
        <f>755.333+3353.39</f>
        <v>4108.723</v>
      </c>
      <c r="K120" s="51">
        <f t="shared" si="17"/>
        <v>12684.863</v>
      </c>
      <c r="L120" s="11"/>
      <c r="M120" s="13"/>
      <c r="N120" s="12"/>
      <c r="O120" s="13"/>
    </row>
    <row r="121" spans="1:15" ht="15.75">
      <c r="A121" s="54" t="s">
        <v>51</v>
      </c>
      <c r="B121" s="51">
        <v>4932.312</v>
      </c>
      <c r="C121" s="50">
        <v>2216.1</v>
      </c>
      <c r="D121" s="67">
        <v>631.4</v>
      </c>
      <c r="E121" s="66">
        <v>636.2</v>
      </c>
      <c r="F121" s="59">
        <v>93.405</v>
      </c>
      <c r="G121" s="66">
        <v>672.204</v>
      </c>
      <c r="H121" s="66">
        <v>0</v>
      </c>
      <c r="I121" s="66">
        <v>237.5</v>
      </c>
      <c r="J121" s="66">
        <f>509.282+3078.256</f>
        <v>3587.538</v>
      </c>
      <c r="K121" s="51">
        <f t="shared" si="17"/>
        <v>13006.659000000001</v>
      </c>
      <c r="L121" s="11"/>
      <c r="M121" s="13"/>
      <c r="N121" s="12"/>
      <c r="O121" s="13"/>
    </row>
    <row r="122" spans="1:15" ht="15.75">
      <c r="A122" s="54" t="s">
        <v>46</v>
      </c>
      <c r="B122" s="51">
        <v>5122.026</v>
      </c>
      <c r="C122" s="51">
        <v>3226.4</v>
      </c>
      <c r="D122" s="67">
        <v>784.2</v>
      </c>
      <c r="E122" s="66">
        <v>683.61</v>
      </c>
      <c r="F122" s="59">
        <v>188.34</v>
      </c>
      <c r="G122" s="66">
        <v>563.328</v>
      </c>
      <c r="H122" s="66">
        <v>0</v>
      </c>
      <c r="I122" s="66">
        <v>257.5</v>
      </c>
      <c r="J122" s="66">
        <f>128.251+3014.046</f>
        <v>3142.297</v>
      </c>
      <c r="K122" s="51">
        <f t="shared" si="17"/>
        <v>13967.701000000001</v>
      </c>
      <c r="L122" s="11"/>
      <c r="M122" s="13"/>
      <c r="N122" s="12"/>
      <c r="O122" s="13"/>
    </row>
    <row r="123" spans="1:15" ht="15.75">
      <c r="A123" s="54"/>
      <c r="B123" s="49"/>
      <c r="C123" s="51"/>
      <c r="D123" s="67"/>
      <c r="E123" s="66"/>
      <c r="F123" s="59"/>
      <c r="G123" s="66"/>
      <c r="H123" s="66"/>
      <c r="I123" s="66"/>
      <c r="J123" s="66"/>
      <c r="K123" s="51"/>
      <c r="L123" s="11"/>
      <c r="M123" s="13"/>
      <c r="N123" s="12"/>
      <c r="O123" s="13"/>
    </row>
    <row r="124" spans="1:15" ht="15.75">
      <c r="A124" s="48" t="s">
        <v>41</v>
      </c>
      <c r="B124" s="49"/>
      <c r="C124" s="51"/>
      <c r="D124" s="67"/>
      <c r="E124" s="66"/>
      <c r="F124" s="59"/>
      <c r="G124" s="66"/>
      <c r="H124" s="66"/>
      <c r="I124" s="66"/>
      <c r="J124" s="66"/>
      <c r="K124" s="51"/>
      <c r="L124" s="11"/>
      <c r="M124" s="13"/>
      <c r="N124" s="12"/>
      <c r="O124" s="13"/>
    </row>
    <row r="125" spans="1:15" ht="15.75">
      <c r="A125" s="54" t="s">
        <v>15</v>
      </c>
      <c r="B125" s="49">
        <v>5158.86</v>
      </c>
      <c r="C125" s="51">
        <v>3656.4</v>
      </c>
      <c r="D125" s="67">
        <v>640.2</v>
      </c>
      <c r="E125" s="66">
        <v>636.52</v>
      </c>
      <c r="F125" s="59">
        <v>81.63</v>
      </c>
      <c r="G125" s="66">
        <v>925.28</v>
      </c>
      <c r="H125" s="66">
        <v>0</v>
      </c>
      <c r="I125" s="66">
        <v>200.6</v>
      </c>
      <c r="J125" s="66">
        <f>72.348+1700.348</f>
        <v>1772.696</v>
      </c>
      <c r="K125" s="51">
        <f aca="true" t="shared" si="18" ref="K125:K136">SUM(B125:J125)</f>
        <v>13072.186000000002</v>
      </c>
      <c r="L125" s="11"/>
      <c r="M125" s="13"/>
      <c r="N125" s="12"/>
      <c r="O125" s="13"/>
    </row>
    <row r="126" spans="1:15" ht="15.75">
      <c r="A126" s="54" t="s">
        <v>16</v>
      </c>
      <c r="B126" s="49">
        <v>4699.8</v>
      </c>
      <c r="C126" s="51">
        <v>3594.5</v>
      </c>
      <c r="D126" s="67">
        <v>0</v>
      </c>
      <c r="E126" s="66">
        <v>672.87</v>
      </c>
      <c r="F126" s="59">
        <v>150.99</v>
      </c>
      <c r="G126" s="66">
        <v>828.167</v>
      </c>
      <c r="H126" s="66">
        <v>0</v>
      </c>
      <c r="I126" s="66">
        <v>196.3</v>
      </c>
      <c r="J126" s="66">
        <f>34.768+1559.897</f>
        <v>1594.665</v>
      </c>
      <c r="K126" s="51">
        <f t="shared" si="18"/>
        <v>11737.291999999998</v>
      </c>
      <c r="L126" s="11"/>
      <c r="M126" s="13"/>
      <c r="N126" s="12"/>
      <c r="O126" s="13"/>
    </row>
    <row r="127" spans="1:15" ht="15.75">
      <c r="A127" s="54" t="s">
        <v>17</v>
      </c>
      <c r="B127" s="49">
        <v>5232.633</v>
      </c>
      <c r="C127" s="51">
        <v>5465.6</v>
      </c>
      <c r="D127" s="67">
        <v>0</v>
      </c>
      <c r="E127" s="66">
        <v>724.5</v>
      </c>
      <c r="F127" s="59">
        <v>131.67</v>
      </c>
      <c r="G127" s="66">
        <v>642.529</v>
      </c>
      <c r="H127" s="66">
        <v>0</v>
      </c>
      <c r="I127" s="66">
        <v>255.8</v>
      </c>
      <c r="J127" s="66">
        <f>132.654+1273.849</f>
        <v>1406.503</v>
      </c>
      <c r="K127" s="51">
        <f t="shared" si="18"/>
        <v>13859.235</v>
      </c>
      <c r="L127" s="11"/>
      <c r="M127" s="13"/>
      <c r="N127" s="12"/>
      <c r="O127" s="13"/>
    </row>
    <row r="128" spans="1:15" ht="15.75">
      <c r="A128" s="54" t="s">
        <v>12</v>
      </c>
      <c r="B128" s="49">
        <v>5168.457</v>
      </c>
      <c r="C128" s="51">
        <v>7835.9</v>
      </c>
      <c r="D128" s="67">
        <v>359.2</v>
      </c>
      <c r="E128" s="66">
        <v>457.48</v>
      </c>
      <c r="F128" s="59">
        <v>131.805</v>
      </c>
      <c r="G128" s="66">
        <v>741.875</v>
      </c>
      <c r="H128" s="66">
        <v>0</v>
      </c>
      <c r="I128" s="66">
        <v>248.4</v>
      </c>
      <c r="J128" s="66">
        <f>97.977+366.688</f>
        <v>464.66499999999996</v>
      </c>
      <c r="K128" s="51">
        <f t="shared" si="18"/>
        <v>15407.782</v>
      </c>
      <c r="L128" s="11"/>
      <c r="M128" s="13"/>
      <c r="N128" s="12"/>
      <c r="O128" s="13"/>
    </row>
    <row r="129" spans="1:15" ht="15.75">
      <c r="A129" s="54" t="s">
        <v>53</v>
      </c>
      <c r="B129" s="49">
        <v>5100.123</v>
      </c>
      <c r="C129" s="51">
        <v>7499.6</v>
      </c>
      <c r="D129" s="67">
        <v>630.2</v>
      </c>
      <c r="E129" s="66">
        <v>597.46</v>
      </c>
      <c r="F129" s="59">
        <v>132.495</v>
      </c>
      <c r="G129" s="66">
        <v>606.51104</v>
      </c>
      <c r="H129" s="66">
        <v>0</v>
      </c>
      <c r="I129" s="66">
        <v>308.8</v>
      </c>
      <c r="J129" s="66">
        <f>64.292+620.182</f>
        <v>684.474</v>
      </c>
      <c r="K129" s="51">
        <f t="shared" si="18"/>
        <v>15559.663040000001</v>
      </c>
      <c r="L129" s="11"/>
      <c r="M129" s="13"/>
      <c r="N129" s="12"/>
      <c r="O129" s="13"/>
    </row>
    <row r="130" spans="1:15" ht="15.75">
      <c r="A130" s="54" t="s">
        <v>18</v>
      </c>
      <c r="B130" s="49">
        <v>3489.84</v>
      </c>
      <c r="C130" s="51">
        <v>6311.2</v>
      </c>
      <c r="D130" s="67">
        <v>613.3</v>
      </c>
      <c r="E130" s="66">
        <v>328.5</v>
      </c>
      <c r="F130" s="59">
        <v>75.54</v>
      </c>
      <c r="G130" s="66">
        <v>828.2454</v>
      </c>
      <c r="H130" s="66">
        <v>9.336</v>
      </c>
      <c r="I130" s="66">
        <v>276.4</v>
      </c>
      <c r="J130" s="66">
        <f>77.88+1452.552</f>
        <v>1530.4319999999998</v>
      </c>
      <c r="K130" s="51">
        <f t="shared" si="18"/>
        <v>13462.793399999999</v>
      </c>
      <c r="L130" s="11"/>
      <c r="M130" s="13"/>
      <c r="N130" s="12"/>
      <c r="O130" s="13"/>
    </row>
    <row r="131" spans="1:15" ht="15.75">
      <c r="A131" s="54" t="s">
        <v>47</v>
      </c>
      <c r="B131" s="49">
        <v>3154.176</v>
      </c>
      <c r="C131" s="51">
        <v>7393.2</v>
      </c>
      <c r="D131" s="67">
        <v>692</v>
      </c>
      <c r="E131" s="66">
        <v>363.5</v>
      </c>
      <c r="F131" s="59">
        <v>75.195</v>
      </c>
      <c r="G131" s="66">
        <v>712.68544</v>
      </c>
      <c r="H131" s="66">
        <v>0</v>
      </c>
      <c r="I131" s="66">
        <v>287.9</v>
      </c>
      <c r="J131" s="66">
        <f>165.989+1559.859</f>
        <v>1725.848</v>
      </c>
      <c r="K131" s="51">
        <f t="shared" si="18"/>
        <v>14404.504439999999</v>
      </c>
      <c r="L131" s="11"/>
      <c r="M131" s="13"/>
      <c r="N131" s="12"/>
      <c r="O131" s="13"/>
    </row>
    <row r="132" spans="1:15" ht="15.75">
      <c r="A132" s="54" t="s">
        <v>14</v>
      </c>
      <c r="B132" s="49">
        <v>2516.619</v>
      </c>
      <c r="C132" s="51">
        <v>6810.4</v>
      </c>
      <c r="D132" s="67">
        <v>595.7</v>
      </c>
      <c r="E132" s="66">
        <v>332.94</v>
      </c>
      <c r="F132" s="59">
        <v>41.895</v>
      </c>
      <c r="G132" s="66">
        <v>1168.21024</v>
      </c>
      <c r="H132" s="66">
        <v>0</v>
      </c>
      <c r="I132" s="66">
        <v>267</v>
      </c>
      <c r="J132" s="66">
        <f>160.385+2242.066</f>
        <v>2402.451</v>
      </c>
      <c r="K132" s="51">
        <f t="shared" si="18"/>
        <v>14135.215240000001</v>
      </c>
      <c r="L132" s="11"/>
      <c r="M132" s="13"/>
      <c r="N132" s="12"/>
      <c r="O132" s="13"/>
    </row>
    <row r="133" spans="1:15" ht="15.75">
      <c r="A133" s="54" t="s">
        <v>49</v>
      </c>
      <c r="B133" s="49">
        <v>2500.113</v>
      </c>
      <c r="C133" s="51">
        <v>5881.9</v>
      </c>
      <c r="D133" s="67">
        <v>347.3</v>
      </c>
      <c r="E133" s="66">
        <v>299.36</v>
      </c>
      <c r="F133" s="59">
        <v>0</v>
      </c>
      <c r="G133" s="66">
        <v>1115.28396</v>
      </c>
      <c r="H133" s="66">
        <v>0</v>
      </c>
      <c r="I133" s="66">
        <v>116.845</v>
      </c>
      <c r="J133" s="66">
        <f>144.385+2790.069</f>
        <v>2934.4539999999997</v>
      </c>
      <c r="K133" s="51">
        <f t="shared" si="18"/>
        <v>13195.255959999999</v>
      </c>
      <c r="L133" s="11"/>
      <c r="M133" s="13"/>
      <c r="N133" s="12"/>
      <c r="O133" s="13"/>
    </row>
    <row r="134" spans="1:15" ht="15.75">
      <c r="A134" s="54" t="s">
        <v>50</v>
      </c>
      <c r="B134" s="49">
        <v>2965.683</v>
      </c>
      <c r="C134" s="51">
        <v>5717</v>
      </c>
      <c r="D134" s="67">
        <v>430.7</v>
      </c>
      <c r="E134" s="66">
        <v>401.39</v>
      </c>
      <c r="F134" s="59">
        <v>71.025</v>
      </c>
      <c r="G134" s="66">
        <v>1190.35472</v>
      </c>
      <c r="H134" s="66">
        <v>0</v>
      </c>
      <c r="I134" s="66">
        <v>225.8</v>
      </c>
      <c r="J134" s="66">
        <f>269.801+2856.764</f>
        <v>3126.565</v>
      </c>
      <c r="K134" s="51">
        <f t="shared" si="18"/>
        <v>14128.51772</v>
      </c>
      <c r="L134" s="11"/>
      <c r="M134" s="13"/>
      <c r="N134" s="12"/>
      <c r="O134" s="13"/>
    </row>
    <row r="135" spans="1:15" ht="15.75">
      <c r="A135" s="54" t="s">
        <v>51</v>
      </c>
      <c r="B135" s="49">
        <v>3020.199</v>
      </c>
      <c r="C135" s="51">
        <v>5333.8</v>
      </c>
      <c r="D135" s="67">
        <v>539.3</v>
      </c>
      <c r="E135" s="66">
        <v>448.16</v>
      </c>
      <c r="F135" s="59">
        <v>50.94</v>
      </c>
      <c r="G135" s="66">
        <v>1157.14788</v>
      </c>
      <c r="H135" s="66">
        <v>12.984</v>
      </c>
      <c r="I135" s="66">
        <v>252.6</v>
      </c>
      <c r="J135" s="66">
        <f>270.702+3040.159</f>
        <v>3310.861</v>
      </c>
      <c r="K135" s="51">
        <f t="shared" si="18"/>
        <v>14125.991880000001</v>
      </c>
      <c r="L135" s="11"/>
      <c r="M135" s="13"/>
      <c r="N135" s="12"/>
      <c r="O135" s="13"/>
    </row>
    <row r="136" spans="1:15" ht="15.75">
      <c r="A136" s="54" t="s">
        <v>46</v>
      </c>
      <c r="B136" s="49">
        <v>3573.696</v>
      </c>
      <c r="C136" s="51">
        <v>5027.6</v>
      </c>
      <c r="D136" s="67">
        <v>578.1</v>
      </c>
      <c r="E136" s="66">
        <v>418.73</v>
      </c>
      <c r="F136" s="59">
        <v>63.675</v>
      </c>
      <c r="G136" s="66">
        <v>1234.9894</v>
      </c>
      <c r="H136" s="66">
        <v>18.816</v>
      </c>
      <c r="I136" s="66">
        <v>260</v>
      </c>
      <c r="J136" s="66">
        <f>325.269+2806.916</f>
        <v>3132.1850000000004</v>
      </c>
      <c r="K136" s="51">
        <f t="shared" si="18"/>
        <v>14307.791400000002</v>
      </c>
      <c r="L136" s="11"/>
      <c r="M136" s="13"/>
      <c r="N136" s="12"/>
      <c r="O136" s="13"/>
    </row>
    <row r="137" spans="1:15" ht="15.75">
      <c r="A137" s="54"/>
      <c r="B137" s="49"/>
      <c r="C137" s="51"/>
      <c r="D137" s="67"/>
      <c r="E137" s="66"/>
      <c r="F137" s="59"/>
      <c r="G137" s="66"/>
      <c r="H137" s="66"/>
      <c r="I137" s="66"/>
      <c r="J137" s="66"/>
      <c r="K137" s="51"/>
      <c r="L137" s="11"/>
      <c r="M137" s="13"/>
      <c r="N137" s="12"/>
      <c r="O137" s="13"/>
    </row>
    <row r="138" spans="1:15" ht="15.75">
      <c r="A138" s="48" t="s">
        <v>42</v>
      </c>
      <c r="B138" s="49"/>
      <c r="C138" s="51"/>
      <c r="D138" s="67"/>
      <c r="E138" s="66"/>
      <c r="F138" s="59"/>
      <c r="G138" s="66"/>
      <c r="H138" s="66"/>
      <c r="I138" s="66"/>
      <c r="J138" s="66"/>
      <c r="K138" s="51"/>
      <c r="L138" s="11"/>
      <c r="M138" s="13"/>
      <c r="N138" s="12"/>
      <c r="O138" s="13"/>
    </row>
    <row r="139" spans="1:15" ht="15.75">
      <c r="A139" s="54" t="s">
        <v>15</v>
      </c>
      <c r="B139" s="49">
        <v>4270.413</v>
      </c>
      <c r="C139" s="51">
        <v>3273</v>
      </c>
      <c r="D139" s="67">
        <v>586.07</v>
      </c>
      <c r="E139" s="66">
        <v>545.38</v>
      </c>
      <c r="F139" s="59">
        <v>35.415</v>
      </c>
      <c r="G139" s="66">
        <v>1296.45152</v>
      </c>
      <c r="H139" s="66">
        <v>0</v>
      </c>
      <c r="I139" s="66">
        <v>260.9</v>
      </c>
      <c r="J139" s="66">
        <f>336.913+2965.146</f>
        <v>3302.059</v>
      </c>
      <c r="K139" s="51">
        <f>SUM(B139:J139)</f>
        <v>13569.68852</v>
      </c>
      <c r="L139" s="11"/>
      <c r="M139" s="13"/>
      <c r="N139" s="12"/>
      <c r="O139" s="13"/>
    </row>
    <row r="140" spans="1:15" ht="15.75">
      <c r="A140" s="54" t="s">
        <v>16</v>
      </c>
      <c r="B140" s="49">
        <v>3695.055</v>
      </c>
      <c r="C140" s="51">
        <v>3033.22</v>
      </c>
      <c r="D140" s="67">
        <v>534.23</v>
      </c>
      <c r="E140" s="66">
        <v>461.98</v>
      </c>
      <c r="F140" s="59">
        <v>35.19</v>
      </c>
      <c r="G140" s="66">
        <v>1333.33777</v>
      </c>
      <c r="H140" s="66">
        <v>0</v>
      </c>
      <c r="I140" s="66">
        <v>248.8</v>
      </c>
      <c r="J140" s="66">
        <f>324.647+2831.452</f>
        <v>3156.099</v>
      </c>
      <c r="K140" s="51">
        <f>SUM(B140:J140)</f>
        <v>12497.911769999997</v>
      </c>
      <c r="L140" s="11"/>
      <c r="M140" s="13"/>
      <c r="N140" s="12"/>
      <c r="O140" s="13"/>
    </row>
    <row r="141" spans="1:15" ht="15.75">
      <c r="A141" s="54" t="s">
        <v>17</v>
      </c>
      <c r="B141" s="49">
        <v>4778.991</v>
      </c>
      <c r="C141" s="51">
        <v>3443</v>
      </c>
      <c r="D141" s="67">
        <v>423.6</v>
      </c>
      <c r="E141" s="66">
        <v>634.86</v>
      </c>
      <c r="F141" s="59">
        <v>178.86</v>
      </c>
      <c r="G141" s="66">
        <v>1036.9706</v>
      </c>
      <c r="H141" s="66">
        <v>0</v>
      </c>
      <c r="I141" s="66">
        <v>269</v>
      </c>
      <c r="J141" s="66">
        <f>396.811+3199.873</f>
        <v>3596.684</v>
      </c>
      <c r="K141" s="51">
        <f>SUM(B141:J141)</f>
        <v>14361.965600000003</v>
      </c>
      <c r="L141" s="11"/>
      <c r="M141" s="13"/>
      <c r="N141" s="12"/>
      <c r="O141" s="13"/>
    </row>
    <row r="142" spans="1:15" ht="15.75">
      <c r="A142" s="54" t="s">
        <v>12</v>
      </c>
      <c r="B142" s="49">
        <v>3906</v>
      </c>
      <c r="C142" s="51">
        <v>3596</v>
      </c>
      <c r="D142" s="67">
        <v>307.2</v>
      </c>
      <c r="E142" s="66">
        <v>562.4</v>
      </c>
      <c r="F142" s="59">
        <v>100.44</v>
      </c>
      <c r="G142" s="66">
        <v>1478.53222</v>
      </c>
      <c r="H142" s="66">
        <v>0</v>
      </c>
      <c r="I142" s="66">
        <v>215.8</v>
      </c>
      <c r="J142" s="66">
        <f>150.302+2599.913</f>
        <v>2750.215</v>
      </c>
      <c r="K142" s="51">
        <f>SUM(B142:J142)</f>
        <v>12916.587220000001</v>
      </c>
      <c r="L142" s="11"/>
      <c r="M142" s="13"/>
      <c r="N142" s="12"/>
      <c r="O142" s="13"/>
    </row>
    <row r="143" spans="1:14" ht="15.75">
      <c r="A143" s="54"/>
      <c r="B143" s="76"/>
      <c r="C143" s="77"/>
      <c r="D143" s="78"/>
      <c r="E143" s="79"/>
      <c r="F143" s="78"/>
      <c r="G143" s="80"/>
      <c r="H143" s="81"/>
      <c r="I143" s="81"/>
      <c r="J143" s="81"/>
      <c r="K143" s="82"/>
      <c r="M143" s="12"/>
      <c r="N143" s="13"/>
    </row>
    <row r="144" spans="1:15" ht="15.75">
      <c r="A144" s="43"/>
      <c r="B144" s="83"/>
      <c r="C144" s="83"/>
      <c r="D144" s="83"/>
      <c r="E144" s="83"/>
      <c r="F144" s="84"/>
      <c r="G144" s="83"/>
      <c r="H144" s="83"/>
      <c r="I144" s="83"/>
      <c r="J144" s="83"/>
      <c r="K144" s="90"/>
      <c r="M144" s="13"/>
      <c r="N144" s="13"/>
      <c r="O144" s="13"/>
    </row>
    <row r="145" spans="1:15" ht="15.75">
      <c r="A145" s="94" t="s">
        <v>19</v>
      </c>
      <c r="B145" s="29"/>
      <c r="C145" s="29"/>
      <c r="D145" s="29"/>
      <c r="E145" s="29"/>
      <c r="F145" s="29"/>
      <c r="G145" s="85"/>
      <c r="H145" s="85"/>
      <c r="I145" s="85"/>
      <c r="J145" s="85"/>
      <c r="K145" s="30"/>
      <c r="L145" s="16"/>
      <c r="O145" s="13"/>
    </row>
    <row r="146" spans="1:13" ht="15.75" hidden="1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30"/>
      <c r="L146" s="11"/>
      <c r="M146" s="22"/>
    </row>
    <row r="147" spans="1:15" ht="15.75">
      <c r="A147" s="31"/>
      <c r="B147" s="32"/>
      <c r="C147" s="32"/>
      <c r="D147" s="86"/>
      <c r="E147" s="87"/>
      <c r="F147" s="86"/>
      <c r="G147" s="86"/>
      <c r="H147" s="86"/>
      <c r="I147" s="86"/>
      <c r="J147" s="86"/>
      <c r="K147" s="88"/>
      <c r="O147" s="16"/>
    </row>
    <row r="148" spans="5:14" ht="15.75">
      <c r="E148" s="3"/>
      <c r="K148" s="2"/>
      <c r="N148" s="13"/>
    </row>
    <row r="149" spans="2:15" ht="15.75">
      <c r="B149" s="18"/>
      <c r="C149" s="13"/>
      <c r="D149" s="13"/>
      <c r="E149" s="18"/>
      <c r="F149" s="18"/>
      <c r="G149" s="18"/>
      <c r="H149" s="18"/>
      <c r="I149" s="18"/>
      <c r="J149" s="18"/>
      <c r="N149" s="13"/>
      <c r="O149" s="16"/>
    </row>
    <row r="150" spans="2:14" ht="15.75">
      <c r="B150" s="18"/>
      <c r="C150" s="13"/>
      <c r="D150" s="13"/>
      <c r="E150" s="19"/>
      <c r="F150" s="13"/>
      <c r="G150" s="18"/>
      <c r="H150" s="18"/>
      <c r="I150" s="18"/>
      <c r="J150" s="18"/>
      <c r="N150" s="16"/>
    </row>
    <row r="151" spans="4:11" ht="15.75">
      <c r="D151" s="93"/>
      <c r="E151" s="3"/>
      <c r="F151" s="16"/>
      <c r="G151" s="11"/>
      <c r="H151" s="13"/>
      <c r="I151" s="13"/>
      <c r="J151" s="13"/>
      <c r="K151" s="3"/>
    </row>
    <row r="152" spans="3:11" ht="15.75">
      <c r="C152" s="12"/>
      <c r="D152" s="93"/>
      <c r="E152" s="3"/>
      <c r="F152" s="18"/>
      <c r="G152" s="12"/>
      <c r="K152" s="15"/>
    </row>
    <row r="153" spans="3:11" ht="15.75">
      <c r="C153" s="8"/>
      <c r="D153" s="8"/>
      <c r="E153" s="24"/>
      <c r="F153" s="8"/>
      <c r="G153" s="20"/>
      <c r="H153" s="14"/>
      <c r="I153" s="14"/>
      <c r="J153" s="14"/>
      <c r="K153" s="24"/>
    </row>
    <row r="154" spans="3:14" ht="15.75">
      <c r="C154" s="8"/>
      <c r="D154" s="8"/>
      <c r="E154" s="25"/>
      <c r="F154" s="8"/>
      <c r="G154" s="8"/>
      <c r="H154" s="8"/>
      <c r="I154" s="8"/>
      <c r="J154" s="92"/>
      <c r="K154" s="91"/>
      <c r="N154" s="13"/>
    </row>
    <row r="155" spans="3:14" ht="15.75">
      <c r="C155" s="27"/>
      <c r="D155" s="8"/>
      <c r="E155" s="24"/>
      <c r="F155" s="8"/>
      <c r="G155" s="8"/>
      <c r="H155" s="8"/>
      <c r="I155" s="8"/>
      <c r="J155" s="8"/>
      <c r="K155" s="26"/>
      <c r="N155" s="13"/>
    </row>
    <row r="156" spans="3:11" ht="15.75">
      <c r="C156" s="8"/>
      <c r="D156" s="8"/>
      <c r="E156" s="8"/>
      <c r="F156" s="8"/>
      <c r="G156" s="8"/>
      <c r="H156" s="8"/>
      <c r="I156" s="8"/>
      <c r="J156" s="8"/>
      <c r="K156" s="8"/>
    </row>
    <row r="157" spans="3:11" ht="15.75">
      <c r="C157" s="8"/>
      <c r="D157" s="8"/>
      <c r="E157" s="8"/>
      <c r="F157" s="8"/>
      <c r="G157" s="8"/>
      <c r="H157" s="8"/>
      <c r="I157" s="8"/>
      <c r="J157" s="8"/>
      <c r="K157" s="8"/>
    </row>
    <row r="158" spans="3:11" ht="15.75">
      <c r="C158" s="8"/>
      <c r="D158" s="8"/>
      <c r="E158" s="8"/>
      <c r="F158" s="8"/>
      <c r="G158" s="8"/>
      <c r="H158" s="8"/>
      <c r="I158" s="8"/>
      <c r="J158" s="8"/>
      <c r="K158" s="8"/>
    </row>
    <row r="160" spans="3:4" ht="15.75">
      <c r="C160" s="23"/>
      <c r="D160" s="13"/>
    </row>
    <row r="161" ht="15.75">
      <c r="C161" s="13"/>
    </row>
  </sheetData>
  <sheetProtection/>
  <mergeCells count="2">
    <mergeCell ref="A4:K4"/>
    <mergeCell ref="A5:K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2017-01-17T07:16:08Z</cp:lastPrinted>
  <dcterms:created xsi:type="dcterms:W3CDTF">2000-08-22T08:23:40Z</dcterms:created>
  <dcterms:modified xsi:type="dcterms:W3CDTF">2017-07-11T14:47:55Z</dcterms:modified>
  <cp:category/>
  <cp:version/>
  <cp:contentType/>
  <cp:contentStatus/>
</cp:coreProperties>
</file>