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BLEAUX STATISTIQUES\BM 03 2017 Anglais\"/>
    </mc:Choice>
  </mc:AlternateContent>
  <bookViews>
    <workbookView xWindow="0" yWindow="0" windowWidth="20490" windowHeight="7755"/>
  </bookViews>
  <sheets>
    <sheet name="II_2_2 Liabilities BRB" sheetId="1" r:id="rId1"/>
  </sheets>
  <externalReferences>
    <externalReference r:id="rId2"/>
  </externalReferences>
  <definedNames>
    <definedName name="Zone_impres_MI">'[1]II_1 Net foreign assets'!$A$1:$Q$177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L16" i="1"/>
  <c r="T16" i="1" s="1"/>
  <c r="I17" i="1"/>
  <c r="L17" i="1"/>
  <c r="T17" i="1"/>
  <c r="I18" i="1"/>
  <c r="L18" i="1"/>
  <c r="T18" i="1" s="1"/>
  <c r="I19" i="1"/>
  <c r="L19" i="1"/>
  <c r="T19" i="1"/>
  <c r="I20" i="1"/>
  <c r="L20" i="1"/>
  <c r="T20" i="1" s="1"/>
  <c r="I21" i="1"/>
  <c r="L21" i="1"/>
  <c r="T21" i="1"/>
  <c r="I22" i="1"/>
  <c r="L22" i="1"/>
  <c r="S22" i="1"/>
  <c r="T22" i="1"/>
  <c r="I23" i="1"/>
  <c r="L23" i="1"/>
  <c r="S23" i="1"/>
  <c r="T23" i="1"/>
  <c r="I24" i="1"/>
  <c r="L24" i="1"/>
  <c r="S24" i="1"/>
  <c r="T24" i="1"/>
  <c r="I26" i="1"/>
  <c r="L26" i="1"/>
  <c r="S26" i="1"/>
  <c r="T26" i="1"/>
  <c r="I27" i="1"/>
  <c r="L27" i="1"/>
  <c r="S27" i="1"/>
  <c r="T27" i="1"/>
  <c r="I28" i="1"/>
  <c r="L28" i="1"/>
  <c r="S28" i="1"/>
  <c r="T28" i="1"/>
  <c r="I29" i="1"/>
  <c r="L29" i="1"/>
  <c r="S29" i="1"/>
  <c r="T29" i="1"/>
  <c r="I31" i="1"/>
  <c r="L31" i="1"/>
  <c r="S31" i="1"/>
  <c r="T31" i="1"/>
  <c r="I32" i="1"/>
  <c r="L32" i="1"/>
  <c r="S32" i="1"/>
  <c r="T32" i="1"/>
  <c r="I33" i="1"/>
  <c r="L33" i="1"/>
  <c r="S33" i="1"/>
  <c r="T33" i="1"/>
  <c r="I34" i="1"/>
  <c r="L34" i="1"/>
  <c r="S34" i="1"/>
  <c r="T34" i="1"/>
  <c r="I41" i="1"/>
  <c r="L41" i="1"/>
  <c r="S41" i="1"/>
  <c r="T41" i="1"/>
  <c r="I43" i="1"/>
  <c r="L43" i="1"/>
  <c r="T43" i="1" s="1"/>
  <c r="I44" i="1"/>
  <c r="L44" i="1"/>
  <c r="T44" i="1"/>
  <c r="I45" i="1"/>
  <c r="L45" i="1"/>
  <c r="T45" i="1" s="1"/>
  <c r="I46" i="1"/>
  <c r="L46" i="1"/>
  <c r="T46" i="1"/>
  <c r="I47" i="1"/>
  <c r="L47" i="1"/>
  <c r="T47" i="1" s="1"/>
  <c r="I48" i="1"/>
  <c r="L48" i="1"/>
  <c r="T48" i="1"/>
  <c r="I49" i="1"/>
  <c r="L49" i="1"/>
  <c r="T49" i="1" s="1"/>
  <c r="I50" i="1"/>
  <c r="L50" i="1"/>
  <c r="T50" i="1"/>
  <c r="I51" i="1"/>
  <c r="L51" i="1"/>
  <c r="T51" i="1" s="1"/>
  <c r="I52" i="1"/>
  <c r="L52" i="1"/>
  <c r="T52" i="1"/>
  <c r="I53" i="1"/>
  <c r="L53" i="1"/>
  <c r="T53" i="1" s="1"/>
  <c r="I54" i="1"/>
  <c r="L54" i="1"/>
  <c r="T54" i="1"/>
  <c r="I56" i="1"/>
  <c r="L56" i="1"/>
  <c r="T56" i="1" s="1"/>
  <c r="I57" i="1"/>
  <c r="L57" i="1"/>
  <c r="T57" i="1"/>
  <c r="I58" i="1"/>
  <c r="L58" i="1"/>
  <c r="T58" i="1" s="1"/>
  <c r="I59" i="1"/>
  <c r="L59" i="1"/>
  <c r="T59" i="1"/>
  <c r="I60" i="1"/>
  <c r="L60" i="1"/>
  <c r="T60" i="1" s="1"/>
  <c r="I61" i="1"/>
  <c r="L61" i="1"/>
  <c r="T61" i="1"/>
  <c r="I62" i="1"/>
  <c r="L62" i="1"/>
  <c r="T62" i="1" s="1"/>
  <c r="I63" i="1"/>
  <c r="L63" i="1"/>
  <c r="T63" i="1"/>
  <c r="I64" i="1"/>
  <c r="L64" i="1"/>
  <c r="T64" i="1" s="1"/>
  <c r="I65" i="1"/>
  <c r="L65" i="1"/>
  <c r="T65" i="1"/>
  <c r="I66" i="1"/>
  <c r="L66" i="1"/>
  <c r="T66" i="1" s="1"/>
  <c r="I67" i="1"/>
  <c r="L67" i="1"/>
  <c r="T67" i="1"/>
  <c r="I69" i="1"/>
  <c r="L69" i="1"/>
  <c r="T69" i="1" s="1"/>
  <c r="I70" i="1"/>
  <c r="L70" i="1"/>
  <c r="T70" i="1"/>
  <c r="I71" i="1"/>
  <c r="L71" i="1"/>
  <c r="T71" i="1" s="1"/>
  <c r="I72" i="1"/>
  <c r="L72" i="1"/>
  <c r="T72" i="1"/>
  <c r="I73" i="1"/>
  <c r="L73" i="1"/>
  <c r="T73" i="1" s="1"/>
  <c r="I74" i="1"/>
  <c r="L74" i="1"/>
  <c r="T74" i="1"/>
  <c r="I75" i="1"/>
  <c r="L75" i="1"/>
  <c r="T75" i="1" s="1"/>
  <c r="I76" i="1"/>
  <c r="L76" i="1"/>
  <c r="T76" i="1"/>
  <c r="I77" i="1"/>
  <c r="L77" i="1"/>
  <c r="T77" i="1" s="1"/>
  <c r="I78" i="1"/>
  <c r="L78" i="1"/>
  <c r="T78" i="1"/>
  <c r="I79" i="1"/>
  <c r="L79" i="1"/>
  <c r="T79" i="1" s="1"/>
  <c r="I80" i="1"/>
  <c r="L80" i="1"/>
  <c r="T80" i="1"/>
  <c r="I82" i="1"/>
  <c r="L82" i="1"/>
  <c r="T82" i="1" s="1"/>
  <c r="I83" i="1"/>
  <c r="L83" i="1"/>
  <c r="T83" i="1"/>
  <c r="I84" i="1"/>
  <c r="L84" i="1"/>
  <c r="T84" i="1" s="1"/>
  <c r="I85" i="1"/>
  <c r="L85" i="1"/>
  <c r="T85" i="1"/>
  <c r="I86" i="1"/>
  <c r="L86" i="1"/>
  <c r="T86" i="1" s="1"/>
  <c r="I87" i="1"/>
  <c r="L87" i="1"/>
  <c r="T87" i="1"/>
  <c r="I88" i="1"/>
  <c r="L88" i="1"/>
  <c r="T88" i="1" s="1"/>
  <c r="I89" i="1"/>
  <c r="L89" i="1"/>
  <c r="T89" i="1"/>
  <c r="I90" i="1"/>
  <c r="L90" i="1"/>
  <c r="T90" i="1" s="1"/>
  <c r="I91" i="1"/>
  <c r="L91" i="1"/>
  <c r="T91" i="1"/>
  <c r="I92" i="1"/>
  <c r="L92" i="1"/>
  <c r="T92" i="1" s="1"/>
  <c r="I93" i="1"/>
  <c r="L93" i="1"/>
  <c r="T93" i="1"/>
  <c r="I95" i="1"/>
  <c r="L95" i="1"/>
  <c r="S95" i="1"/>
  <c r="T95" i="1"/>
  <c r="I96" i="1"/>
  <c r="L96" i="1"/>
  <c r="S96" i="1"/>
  <c r="T96" i="1"/>
  <c r="I97" i="1"/>
  <c r="L97" i="1"/>
  <c r="S97" i="1"/>
  <c r="T97" i="1"/>
  <c r="I98" i="1"/>
  <c r="L98" i="1"/>
  <c r="S98" i="1"/>
  <c r="T98" i="1"/>
  <c r="I99" i="1"/>
  <c r="L99" i="1"/>
  <c r="T99" i="1" s="1"/>
  <c r="I100" i="1"/>
  <c r="L100" i="1"/>
  <c r="T100" i="1"/>
  <c r="I101" i="1"/>
  <c r="L101" i="1"/>
  <c r="S101" i="1"/>
  <c r="T101" i="1"/>
  <c r="I102" i="1"/>
  <c r="L102" i="1"/>
  <c r="T102" i="1" s="1"/>
  <c r="I103" i="1"/>
  <c r="L103" i="1"/>
  <c r="T103" i="1"/>
  <c r="I104" i="1"/>
  <c r="L104" i="1"/>
  <c r="S104" i="1"/>
  <c r="T104" i="1"/>
  <c r="I105" i="1"/>
  <c r="L105" i="1"/>
  <c r="S105" i="1"/>
  <c r="T105" i="1"/>
  <c r="I106" i="1"/>
  <c r="L106" i="1"/>
  <c r="T106" i="1" s="1"/>
  <c r="I108" i="1"/>
  <c r="L108" i="1"/>
  <c r="T108" i="1"/>
  <c r="I109" i="1"/>
  <c r="L109" i="1"/>
  <c r="T109" i="1" s="1"/>
  <c r="I110" i="1"/>
  <c r="L110" i="1"/>
  <c r="T110" i="1"/>
  <c r="I111" i="1"/>
  <c r="L111" i="1"/>
  <c r="T111" i="1" s="1"/>
  <c r="I112" i="1"/>
  <c r="L112" i="1"/>
  <c r="T112" i="1"/>
  <c r="I113" i="1"/>
  <c r="L113" i="1"/>
  <c r="T113" i="1" s="1"/>
  <c r="I114" i="1"/>
  <c r="L114" i="1"/>
  <c r="T114" i="1"/>
  <c r="I115" i="1"/>
  <c r="L115" i="1"/>
  <c r="T115" i="1" s="1"/>
  <c r="I116" i="1"/>
  <c r="L116" i="1"/>
  <c r="T116" i="1"/>
  <c r="I117" i="1"/>
  <c r="L117" i="1"/>
  <c r="T117" i="1" s="1"/>
  <c r="I118" i="1"/>
  <c r="L118" i="1"/>
  <c r="T118" i="1"/>
  <c r="I119" i="1"/>
  <c r="L119" i="1"/>
  <c r="T119" i="1" s="1"/>
  <c r="I121" i="1"/>
  <c r="L121" i="1"/>
  <c r="T121" i="1"/>
  <c r="I122" i="1"/>
  <c r="L122" i="1"/>
  <c r="S122" i="1"/>
  <c r="T122" i="1"/>
  <c r="I123" i="1"/>
  <c r="L123" i="1"/>
  <c r="S123" i="1"/>
  <c r="T123" i="1"/>
  <c r="I124" i="1"/>
  <c r="L124" i="1"/>
  <c r="S124" i="1"/>
  <c r="T124" i="1"/>
  <c r="I125" i="1"/>
  <c r="L125" i="1"/>
  <c r="S125" i="1"/>
  <c r="T125" i="1"/>
  <c r="I126" i="1"/>
  <c r="L126" i="1"/>
  <c r="S126" i="1"/>
  <c r="T126" i="1"/>
  <c r="I127" i="1"/>
  <c r="L127" i="1"/>
  <c r="S127" i="1"/>
  <c r="T127" i="1"/>
  <c r="I128" i="1"/>
  <c r="L128" i="1"/>
  <c r="S128" i="1"/>
  <c r="T128" i="1"/>
  <c r="I129" i="1"/>
  <c r="L129" i="1"/>
  <c r="S129" i="1"/>
  <c r="T129" i="1"/>
  <c r="I130" i="1"/>
  <c r="L130" i="1"/>
  <c r="S130" i="1"/>
  <c r="T130" i="1"/>
  <c r="I131" i="1"/>
  <c r="L131" i="1"/>
  <c r="S131" i="1"/>
  <c r="T131" i="1"/>
  <c r="I132" i="1"/>
  <c r="L132" i="1"/>
  <c r="S132" i="1"/>
  <c r="T132" i="1"/>
  <c r="I134" i="1"/>
  <c r="L134" i="1"/>
  <c r="S134" i="1"/>
  <c r="T134" i="1"/>
  <c r="I135" i="1"/>
  <c r="L135" i="1"/>
  <c r="S135" i="1"/>
  <c r="T135" i="1"/>
  <c r="I136" i="1"/>
  <c r="L136" i="1"/>
  <c r="S136" i="1"/>
  <c r="T136" i="1"/>
  <c r="I137" i="1"/>
  <c r="L137" i="1"/>
  <c r="S137" i="1"/>
  <c r="T137" i="1"/>
  <c r="I138" i="1"/>
  <c r="L138" i="1"/>
  <c r="S138" i="1"/>
  <c r="T138" i="1"/>
  <c r="I139" i="1"/>
  <c r="L139" i="1"/>
  <c r="S139" i="1"/>
  <c r="T139" i="1"/>
  <c r="I140" i="1"/>
  <c r="L140" i="1"/>
  <c r="S140" i="1"/>
  <c r="T140" i="1"/>
  <c r="I141" i="1"/>
  <c r="L141" i="1"/>
  <c r="S141" i="1"/>
  <c r="T141" i="1"/>
  <c r="I142" i="1"/>
  <c r="L142" i="1"/>
  <c r="S142" i="1"/>
  <c r="T142" i="1"/>
  <c r="I143" i="1"/>
  <c r="L143" i="1"/>
  <c r="S143" i="1"/>
  <c r="T143" i="1"/>
  <c r="I144" i="1"/>
  <c r="L144" i="1"/>
  <c r="S144" i="1"/>
  <c r="T144" i="1"/>
  <c r="I145" i="1"/>
  <c r="L145" i="1"/>
  <c r="S145" i="1"/>
  <c r="T145" i="1"/>
  <c r="I147" i="1"/>
  <c r="L147" i="1"/>
  <c r="S147" i="1"/>
  <c r="T147" i="1"/>
  <c r="I148" i="1"/>
  <c r="L148" i="1"/>
  <c r="S148" i="1"/>
  <c r="T148" i="1"/>
  <c r="I149" i="1"/>
  <c r="L149" i="1"/>
  <c r="S149" i="1"/>
  <c r="T149" i="1"/>
  <c r="I150" i="1"/>
  <c r="L150" i="1"/>
  <c r="T150" i="1" s="1"/>
  <c r="I151" i="1"/>
  <c r="T151" i="1" s="1"/>
  <c r="L151" i="1"/>
  <c r="S151" i="1"/>
  <c r="I152" i="1"/>
  <c r="T152" i="1" s="1"/>
  <c r="L152" i="1"/>
  <c r="S152" i="1"/>
  <c r="I153" i="1"/>
  <c r="T153" i="1" s="1"/>
  <c r="L153" i="1"/>
  <c r="S153" i="1"/>
  <c r="I154" i="1"/>
  <c r="T154" i="1" s="1"/>
  <c r="L154" i="1"/>
  <c r="S154" i="1"/>
  <c r="I155" i="1"/>
  <c r="T155" i="1" s="1"/>
  <c r="L155" i="1"/>
  <c r="S155" i="1"/>
  <c r="I156" i="1"/>
  <c r="T156" i="1" s="1"/>
  <c r="L156" i="1"/>
  <c r="S156" i="1"/>
  <c r="I157" i="1"/>
  <c r="T157" i="1" s="1"/>
  <c r="L157" i="1"/>
  <c r="S157" i="1"/>
  <c r="I158" i="1"/>
  <c r="T158" i="1" s="1"/>
  <c r="L158" i="1"/>
  <c r="S158" i="1"/>
  <c r="I160" i="1"/>
  <c r="T160" i="1" s="1"/>
  <c r="L160" i="1"/>
  <c r="S160" i="1"/>
  <c r="I161" i="1"/>
  <c r="T161" i="1" s="1"/>
  <c r="L161" i="1"/>
  <c r="S161" i="1"/>
  <c r="I162" i="1"/>
  <c r="T162" i="1" s="1"/>
  <c r="L162" i="1"/>
  <c r="S162" i="1"/>
  <c r="I167" i="1"/>
  <c r="L167" i="1"/>
  <c r="T167" i="1"/>
</calcChain>
</file>

<file path=xl/sharedStrings.xml><?xml version="1.0" encoding="utf-8"?>
<sst xmlns="http://schemas.openxmlformats.org/spreadsheetml/2006/main" count="333" uniqueCount="86">
  <si>
    <t>Source: BRB</t>
  </si>
  <si>
    <t>-</t>
  </si>
  <si>
    <t xml:space="preserve">         March</t>
  </si>
  <si>
    <t xml:space="preserve">         February</t>
  </si>
  <si>
    <t>2017 January</t>
  </si>
  <si>
    <t xml:space="preserve">          December</t>
  </si>
  <si>
    <t xml:space="preserve">          November</t>
  </si>
  <si>
    <t xml:space="preserve">          October</t>
  </si>
  <si>
    <t xml:space="preserve">          September</t>
  </si>
  <si>
    <t xml:space="preserve">          August</t>
  </si>
  <si>
    <t xml:space="preserve">          Jully</t>
  </si>
  <si>
    <t xml:space="preserve">          June</t>
  </si>
  <si>
    <t xml:space="preserve">          May</t>
  </si>
  <si>
    <t xml:space="preserve">          April</t>
  </si>
  <si>
    <t xml:space="preserve">          March</t>
  </si>
  <si>
    <t xml:space="preserve">          February        </t>
  </si>
  <si>
    <t>2016 January</t>
  </si>
  <si>
    <t>2015 March</t>
  </si>
  <si>
    <t xml:space="preserve">2015 February        </t>
  </si>
  <si>
    <t>2015 January</t>
  </si>
  <si>
    <t>2014 January</t>
  </si>
  <si>
    <t>2013 January</t>
  </si>
  <si>
    <t>2012 January</t>
  </si>
  <si>
    <t>2011 January</t>
  </si>
  <si>
    <t>2010 January</t>
  </si>
  <si>
    <t>2009 January</t>
  </si>
  <si>
    <t>2008 January</t>
  </si>
  <si>
    <t>2017 March</t>
  </si>
  <si>
    <t>2016 March</t>
  </si>
  <si>
    <t xml:space="preserve">         December</t>
  </si>
  <si>
    <t xml:space="preserve">         September</t>
  </si>
  <si>
    <t xml:space="preserve">         June</t>
  </si>
  <si>
    <t>2014 March</t>
  </si>
  <si>
    <t>2016</t>
  </si>
  <si>
    <t>2015</t>
  </si>
  <si>
    <t>2014</t>
  </si>
  <si>
    <t>2013</t>
  </si>
  <si>
    <t>2012</t>
  </si>
  <si>
    <t xml:space="preserve">2011   </t>
  </si>
  <si>
    <t xml:space="preserve">2010 </t>
  </si>
  <si>
    <t xml:space="preserve">2009 </t>
  </si>
  <si>
    <t xml:space="preserve">2008 </t>
  </si>
  <si>
    <t>deposits</t>
  </si>
  <si>
    <t>bank</t>
  </si>
  <si>
    <t xml:space="preserve"> </t>
  </si>
  <si>
    <t>corporation</t>
  </si>
  <si>
    <t>out of central</t>
  </si>
  <si>
    <t>agency</t>
  </si>
  <si>
    <t>government</t>
  </si>
  <si>
    <t>non-financial</t>
  </si>
  <si>
    <t>financial</t>
  </si>
  <si>
    <t>in circulation</t>
  </si>
  <si>
    <t>Total</t>
  </si>
  <si>
    <t>Governmental</t>
  </si>
  <si>
    <t>Treasury</t>
  </si>
  <si>
    <t xml:space="preserve">        Total</t>
  </si>
  <si>
    <t>Other</t>
  </si>
  <si>
    <t>Local</t>
  </si>
  <si>
    <t>Public</t>
  </si>
  <si>
    <t>Microfinance</t>
  </si>
  <si>
    <t>Bank</t>
  </si>
  <si>
    <t>Currency</t>
  </si>
  <si>
    <t>Period</t>
  </si>
  <si>
    <t>reserves</t>
  </si>
  <si>
    <t xml:space="preserve">  </t>
  </si>
  <si>
    <t>non-residents</t>
  </si>
  <si>
    <t>LIABILITIES</t>
  </si>
  <si>
    <t>Liabilities</t>
  </si>
  <si>
    <t>and</t>
  </si>
  <si>
    <t xml:space="preserve">  extérieurs</t>
  </si>
  <si>
    <t>to</t>
  </si>
  <si>
    <t>liquidity</t>
  </si>
  <si>
    <t>TOTAL</t>
  </si>
  <si>
    <t>Result</t>
  </si>
  <si>
    <t>Equity</t>
  </si>
  <si>
    <t>Engagements</t>
  </si>
  <si>
    <t xml:space="preserve">Liabilities </t>
  </si>
  <si>
    <t>Import</t>
  </si>
  <si>
    <t>Withdrawal</t>
  </si>
  <si>
    <t>Government sector deposits</t>
  </si>
  <si>
    <t>Monetary base</t>
  </si>
  <si>
    <t xml:space="preserve">            Description</t>
  </si>
  <si>
    <t>(In million of BIF)</t>
  </si>
  <si>
    <t>II.2.2</t>
  </si>
  <si>
    <t>MONTHLY BALANCE SHEETS OF THE BANK OF THE REPUBLIC OF BURUNDI</t>
  </si>
  <si>
    <t xml:space="preserve">           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</si>
</sst>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\(#,##0.0\)"/>
    <numFmt numFmtId="165" formatCode="#,##0.0"/>
  </numFmts>
  <fonts count="3" x14ac:knownFonts="1">
    <font>
      <sz val="12"/>
      <name val="Helv"/>
    </font>
    <font>
      <sz val="10"/>
      <name val="Helv"/>
    </font>
    <font>
      <b/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164" fontId="0" fillId="0" borderId="0"/>
  </cellStyleXfs>
  <cellXfs count="112">
    <xf numFmtId="164" fontId="0" fillId="0" borderId="0" xfId="0"/>
    <xf numFmtId="165" fontId="1" fillId="0" borderId="0" xfId="0" applyNumberFormat="1" applyFont="1"/>
    <xf numFmtId="165" fontId="1" fillId="0" borderId="0" xfId="0" applyNumberFormat="1" applyFont="1" applyAlignment="1"/>
    <xf numFmtId="165" fontId="1" fillId="2" borderId="0" xfId="0" applyNumberFormat="1" applyFont="1" applyFill="1" applyBorder="1" applyAlignment="1"/>
    <xf numFmtId="165" fontId="1" fillId="2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0" xfId="0" applyNumberFormat="1" applyFont="1" applyBorder="1" applyAlignment="1"/>
    <xf numFmtId="165" fontId="1" fillId="0" borderId="0" xfId="0" applyNumberFormat="1" applyFont="1" applyFill="1" applyBorder="1" applyAlignment="1"/>
    <xf numFmtId="165" fontId="1" fillId="0" borderId="0" xfId="0" applyNumberFormat="1" applyFont="1" applyBorder="1"/>
    <xf numFmtId="165" fontId="1" fillId="0" borderId="1" xfId="0" applyNumberFormat="1" applyFont="1" applyBorder="1" applyAlignment="1">
      <alignment horizontal="centerContinuous"/>
    </xf>
    <xf numFmtId="165" fontId="1" fillId="0" borderId="2" xfId="0" applyNumberFormat="1" applyFont="1" applyBorder="1" applyAlignment="1">
      <alignment horizontal="centerContinuous"/>
    </xf>
    <xf numFmtId="165" fontId="1" fillId="2" borderId="2" xfId="0" applyNumberFormat="1" applyFont="1" applyFill="1" applyBorder="1" applyAlignment="1">
      <alignment horizontal="centerContinuous"/>
    </xf>
    <xf numFmtId="165" fontId="1" fillId="0" borderId="2" xfId="0" applyNumberFormat="1" applyFont="1" applyFill="1" applyBorder="1" applyAlignment="1">
      <alignment horizontal="centerContinuous"/>
    </xf>
    <xf numFmtId="165" fontId="2" fillId="0" borderId="3" xfId="0" applyNumberFormat="1" applyFont="1" applyBorder="1"/>
    <xf numFmtId="165" fontId="1" fillId="0" borderId="4" xfId="0" applyNumberFormat="1" applyFont="1" applyBorder="1" applyAlignment="1"/>
    <xf numFmtId="165" fontId="1" fillId="0" borderId="5" xfId="0" applyNumberFormat="1" applyFont="1" applyBorder="1" applyAlignment="1"/>
    <xf numFmtId="165" fontId="1" fillId="2" borderId="5" xfId="0" applyNumberFormat="1" applyFont="1" applyFill="1" applyBorder="1" applyAlignment="1"/>
    <xf numFmtId="165" fontId="1" fillId="0" borderId="5" xfId="0" applyNumberFormat="1" applyFont="1" applyFill="1" applyBorder="1" applyAlignment="1"/>
    <xf numFmtId="165" fontId="1" fillId="0" borderId="6" xfId="0" applyNumberFormat="1" applyFont="1" applyBorder="1"/>
    <xf numFmtId="165" fontId="1" fillId="2" borderId="7" xfId="0" applyNumberFormat="1" applyFont="1" applyFill="1" applyBorder="1" applyAlignment="1" applyProtection="1">
      <alignment horizontal="right"/>
    </xf>
    <xf numFmtId="165" fontId="1" fillId="0" borderId="7" xfId="0" applyNumberFormat="1" applyFont="1" applyBorder="1" applyAlignment="1">
      <alignment horizontal="right"/>
    </xf>
    <xf numFmtId="165" fontId="1" fillId="2" borderId="8" xfId="0" applyNumberFormat="1" applyFont="1" applyFill="1" applyBorder="1" applyAlignment="1" applyProtection="1">
      <alignment horizontal="right"/>
    </xf>
    <xf numFmtId="165" fontId="1" fillId="0" borderId="7" xfId="0" applyNumberFormat="1" applyFont="1" applyFill="1" applyBorder="1" applyAlignment="1" applyProtection="1">
      <alignment horizontal="right"/>
    </xf>
    <xf numFmtId="165" fontId="1" fillId="0" borderId="8" xfId="0" applyNumberFormat="1" applyFont="1" applyBorder="1" applyAlignment="1" applyProtection="1">
      <alignment horizontal="right"/>
    </xf>
    <xf numFmtId="165" fontId="1" fillId="0" borderId="7" xfId="0" applyNumberFormat="1" applyFont="1" applyBorder="1" applyAlignment="1" applyProtection="1">
      <alignment horizontal="right"/>
    </xf>
    <xf numFmtId="165" fontId="1" fillId="0" borderId="7" xfId="0" applyNumberFormat="1" applyFont="1" applyFill="1" applyBorder="1" applyAlignment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>
      <alignment horizontal="left"/>
    </xf>
    <xf numFmtId="165" fontId="1" fillId="2" borderId="9" xfId="0" applyNumberFormat="1" applyFont="1" applyFill="1" applyBorder="1" applyAlignment="1" applyProtection="1">
      <alignment horizontal="right"/>
    </xf>
    <xf numFmtId="165" fontId="1" fillId="0" borderId="9" xfId="0" applyNumberFormat="1" applyFont="1" applyBorder="1" applyAlignment="1">
      <alignment horizontal="right"/>
    </xf>
    <xf numFmtId="165" fontId="1" fillId="2" borderId="1" xfId="0" applyNumberFormat="1" applyFont="1" applyFill="1" applyBorder="1" applyAlignment="1" applyProtection="1">
      <alignment horizontal="right"/>
    </xf>
    <xf numFmtId="165" fontId="1" fillId="0" borderId="9" xfId="0" applyNumberFormat="1" applyFont="1" applyFill="1" applyBorder="1" applyAlignment="1" applyProtection="1">
      <alignment horizontal="right"/>
    </xf>
    <xf numFmtId="165" fontId="1" fillId="0" borderId="1" xfId="0" applyNumberFormat="1" applyFont="1" applyBorder="1" applyAlignment="1" applyProtection="1">
      <alignment horizontal="right"/>
    </xf>
    <xf numFmtId="165" fontId="1" fillId="0" borderId="9" xfId="0" applyNumberFormat="1" applyFont="1" applyBorder="1" applyAlignment="1" applyProtection="1">
      <alignment horizontal="right"/>
    </xf>
    <xf numFmtId="165" fontId="1" fillId="0" borderId="9" xfId="0" applyNumberFormat="1" applyFont="1" applyFill="1" applyBorder="1" applyAlignment="1">
      <alignment horizontal="right"/>
    </xf>
    <xf numFmtId="165" fontId="1" fillId="0" borderId="0" xfId="0" applyNumberFormat="1" applyFont="1" applyFill="1" applyBorder="1"/>
    <xf numFmtId="165" fontId="1" fillId="0" borderId="8" xfId="0" applyNumberFormat="1" applyFont="1" applyFill="1" applyBorder="1" applyAlignment="1" applyProtection="1">
      <alignment horizontal="right"/>
    </xf>
    <xf numFmtId="165" fontId="1" fillId="2" borderId="7" xfId="0" quotePrefix="1" applyNumberFormat="1" applyFont="1" applyFill="1" applyBorder="1" applyAlignment="1" applyProtection="1">
      <alignment horizontal="right"/>
    </xf>
    <xf numFmtId="164" fontId="1" fillId="0" borderId="10" xfId="0" applyNumberFormat="1" applyFont="1" applyBorder="1" applyAlignment="1" applyProtection="1">
      <alignment horizontal="left"/>
    </xf>
    <xf numFmtId="164" fontId="1" fillId="0" borderId="10" xfId="0" applyNumberFormat="1" applyFont="1" applyFill="1" applyBorder="1" applyAlignment="1" applyProtection="1">
      <alignment horizontal="left"/>
    </xf>
    <xf numFmtId="165" fontId="1" fillId="2" borderId="0" xfId="0" applyNumberFormat="1" applyFont="1" applyFill="1" applyBorder="1"/>
    <xf numFmtId="165" fontId="1" fillId="2" borderId="7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 applyProtection="1">
      <alignment horizontal="right"/>
    </xf>
    <xf numFmtId="165" fontId="1" fillId="0" borderId="10" xfId="0" applyNumberFormat="1" applyFont="1" applyBorder="1" applyAlignment="1">
      <alignment horizontal="left"/>
    </xf>
    <xf numFmtId="165" fontId="1" fillId="0" borderId="10" xfId="0" quotePrefix="1" applyNumberFormat="1" applyFont="1" applyBorder="1" applyAlignment="1">
      <alignment horizontal="left"/>
    </xf>
    <xf numFmtId="165" fontId="1" fillId="2" borderId="10" xfId="0" quotePrefix="1" applyNumberFormat="1" applyFont="1" applyFill="1" applyBorder="1" applyAlignment="1" applyProtection="1">
      <alignment horizontal="left"/>
    </xf>
    <xf numFmtId="165" fontId="1" fillId="0" borderId="10" xfId="0" quotePrefix="1" applyNumberFormat="1" applyFont="1" applyFill="1" applyBorder="1" applyAlignment="1" applyProtection="1">
      <alignment horizontal="left"/>
    </xf>
    <xf numFmtId="165" fontId="1" fillId="0" borderId="7" xfId="0" applyNumberFormat="1" applyFont="1" applyBorder="1" applyAlignment="1" applyProtection="1"/>
    <xf numFmtId="165" fontId="1" fillId="2" borderId="0" xfId="0" applyNumberFormat="1" applyFont="1" applyFill="1" applyBorder="1" applyAlignment="1" applyProtection="1"/>
    <xf numFmtId="165" fontId="1" fillId="2" borderId="7" xfId="0" applyNumberFormat="1" applyFont="1" applyFill="1" applyBorder="1" applyAlignment="1" applyProtection="1"/>
    <xf numFmtId="165" fontId="1" fillId="0" borderId="7" xfId="0" applyNumberFormat="1" applyFont="1" applyFill="1" applyBorder="1" applyAlignment="1" applyProtection="1"/>
    <xf numFmtId="165" fontId="1" fillId="0" borderId="8" xfId="0" applyNumberFormat="1" applyFont="1" applyBorder="1" applyAlignment="1" applyProtection="1"/>
    <xf numFmtId="165" fontId="1" fillId="0" borderId="0" xfId="0" applyNumberFormat="1" applyFont="1" applyBorder="1" applyAlignment="1" applyProtection="1"/>
    <xf numFmtId="165" fontId="1" fillId="0" borderId="0" xfId="0" applyNumberFormat="1" applyFont="1" applyFill="1" applyBorder="1" applyAlignment="1" applyProtection="1"/>
    <xf numFmtId="165" fontId="1" fillId="0" borderId="6" xfId="0" applyNumberFormat="1" applyFont="1" applyBorder="1" applyProtection="1"/>
    <xf numFmtId="165" fontId="1" fillId="0" borderId="9" xfId="0" applyNumberFormat="1" applyFont="1" applyBorder="1" applyAlignment="1" applyProtection="1"/>
    <xf numFmtId="165" fontId="1" fillId="2" borderId="9" xfId="0" applyNumberFormat="1" applyFont="1" applyFill="1" applyBorder="1" applyAlignment="1" applyProtection="1"/>
    <xf numFmtId="165" fontId="1" fillId="0" borderId="3" xfId="0" applyNumberFormat="1" applyFont="1" applyFill="1" applyBorder="1" applyAlignment="1" applyProtection="1"/>
    <xf numFmtId="165" fontId="1" fillId="0" borderId="2" xfId="0" applyNumberFormat="1" applyFont="1" applyBorder="1" applyAlignment="1" applyProtection="1"/>
    <xf numFmtId="165" fontId="1" fillId="0" borderId="1" xfId="0" applyNumberFormat="1" applyFont="1" applyBorder="1" applyAlignment="1" applyProtection="1"/>
    <xf numFmtId="165" fontId="1" fillId="0" borderId="3" xfId="0" applyNumberFormat="1" applyFont="1" applyBorder="1" applyAlignment="1" applyProtection="1"/>
    <xf numFmtId="165" fontId="1" fillId="0" borderId="9" xfId="0" applyNumberFormat="1" applyFont="1" applyBorder="1" applyAlignment="1" applyProtection="1">
      <alignment horizontal="center"/>
    </xf>
    <xf numFmtId="165" fontId="1" fillId="0" borderId="1" xfId="0" applyNumberFormat="1" applyFont="1" applyBorder="1" applyAlignment="1" applyProtection="1">
      <alignment horizontal="center"/>
    </xf>
    <xf numFmtId="165" fontId="1" fillId="0" borderId="9" xfId="0" applyNumberFormat="1" applyFont="1" applyFill="1" applyBorder="1" applyAlignment="1" applyProtection="1">
      <alignment horizontal="center"/>
    </xf>
    <xf numFmtId="165" fontId="1" fillId="0" borderId="2" xfId="0" applyNumberFormat="1" applyFont="1" applyBorder="1" applyAlignment="1" applyProtection="1">
      <alignment horizontal="center"/>
    </xf>
    <xf numFmtId="165" fontId="1" fillId="0" borderId="10" xfId="0" applyNumberFormat="1" applyFont="1" applyFill="1" applyBorder="1" applyAlignment="1" applyProtection="1"/>
    <xf numFmtId="165" fontId="1" fillId="0" borderId="10" xfId="0" applyNumberFormat="1" applyFont="1" applyBorder="1" applyAlignment="1" applyProtection="1"/>
    <xf numFmtId="165" fontId="1" fillId="0" borderId="7" xfId="0" applyNumberFormat="1" applyFont="1" applyBorder="1" applyAlignment="1" applyProtection="1">
      <alignment horizontal="center"/>
    </xf>
    <xf numFmtId="165" fontId="1" fillId="0" borderId="10" xfId="0" applyNumberFormat="1" applyFont="1" applyFill="1" applyBorder="1" applyAlignment="1" applyProtection="1">
      <alignment horizontal="center"/>
    </xf>
    <xf numFmtId="165" fontId="1" fillId="0" borderId="8" xfId="0" applyNumberFormat="1" applyFont="1" applyBorder="1" applyAlignment="1" applyProtection="1">
      <alignment horizontal="center"/>
    </xf>
    <xf numFmtId="165" fontId="1" fillId="0" borderId="7" xfId="0" applyNumberFormat="1" applyFont="1" applyFill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5" fontId="2" fillId="0" borderId="10" xfId="0" applyNumberFormat="1" applyFont="1" applyBorder="1" applyProtection="1"/>
    <xf numFmtId="165" fontId="1" fillId="0" borderId="7" xfId="0" applyNumberFormat="1" applyFont="1" applyBorder="1" applyAlignment="1"/>
    <xf numFmtId="165" fontId="1" fillId="0" borderId="10" xfId="0" applyNumberFormat="1" applyFont="1" applyBorder="1" applyAlignment="1"/>
    <xf numFmtId="165" fontId="1" fillId="0" borderId="0" xfId="0" applyNumberFormat="1" applyFont="1" applyBorder="1" applyAlignment="1">
      <alignment horizontal="center"/>
    </xf>
    <xf numFmtId="165" fontId="1" fillId="0" borderId="7" xfId="0" applyNumberFormat="1" applyFont="1" applyBorder="1" applyAlignment="1" applyProtection="1">
      <alignment horizontal="center" vertical="center"/>
    </xf>
    <xf numFmtId="165" fontId="1" fillId="0" borderId="7" xfId="0" applyNumberFormat="1" applyFont="1" applyBorder="1" applyAlignment="1" applyProtection="1">
      <alignment horizontal="centerContinuous"/>
    </xf>
    <xf numFmtId="165" fontId="1" fillId="0" borderId="10" xfId="0" applyNumberFormat="1" applyFont="1" applyBorder="1" applyAlignment="1" applyProtection="1">
      <alignment horizontal="center"/>
    </xf>
    <xf numFmtId="165" fontId="1" fillId="2" borderId="7" xfId="0" applyNumberFormat="1" applyFont="1" applyFill="1" applyBorder="1" applyAlignment="1" applyProtection="1">
      <alignment horizontal="center"/>
    </xf>
    <xf numFmtId="165" fontId="1" fillId="0" borderId="1" xfId="0" applyNumberFormat="1" applyFont="1" applyBorder="1" applyAlignment="1" applyProtection="1">
      <alignment horizontal="fill"/>
    </xf>
    <xf numFmtId="165" fontId="1" fillId="0" borderId="2" xfId="0" applyNumberFormat="1" applyFont="1" applyBorder="1" applyAlignment="1" applyProtection="1">
      <alignment horizontal="fill"/>
    </xf>
    <xf numFmtId="165" fontId="1" fillId="0" borderId="3" xfId="0" applyNumberFormat="1" applyFont="1" applyFill="1" applyBorder="1" applyAlignment="1" applyProtection="1">
      <alignment horizontal="fill"/>
    </xf>
    <xf numFmtId="165" fontId="1" fillId="0" borderId="2" xfId="0" applyNumberFormat="1" applyFont="1" applyFill="1" applyBorder="1" applyAlignment="1" applyProtection="1">
      <alignment horizontal="fill"/>
    </xf>
    <xf numFmtId="165" fontId="1" fillId="0" borderId="3" xfId="0" applyNumberFormat="1" applyFont="1" applyBorder="1" applyAlignment="1" applyProtection="1">
      <alignment horizontal="fill"/>
    </xf>
    <xf numFmtId="165" fontId="2" fillId="0" borderId="7" xfId="0" applyNumberFormat="1" applyFont="1" applyBorder="1" applyAlignment="1" applyProtection="1">
      <alignment horizontal="fill"/>
    </xf>
    <xf numFmtId="165" fontId="2" fillId="0" borderId="7" xfId="0" applyNumberFormat="1" applyFont="1" applyBorder="1" applyAlignment="1" applyProtection="1">
      <alignment horizontal="center"/>
    </xf>
    <xf numFmtId="165" fontId="2" fillId="0" borderId="7" xfId="0" applyNumberFormat="1" applyFont="1" applyBorder="1" applyProtection="1"/>
    <xf numFmtId="165" fontId="1" fillId="2" borderId="7" xfId="0" applyNumberFormat="1" applyFont="1" applyFill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8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>
      <alignment horizontal="center"/>
    </xf>
    <xf numFmtId="165" fontId="1" fillId="0" borderId="10" xfId="0" applyNumberFormat="1" applyFont="1" applyFill="1" applyBorder="1" applyAlignment="1" applyProtection="1">
      <alignment horizontal="center"/>
    </xf>
    <xf numFmtId="165" fontId="1" fillId="0" borderId="8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5" fontId="1" fillId="0" borderId="10" xfId="0" applyNumberFormat="1" applyFont="1" applyBorder="1" applyAlignment="1" applyProtection="1">
      <alignment horizontal="center"/>
    </xf>
    <xf numFmtId="165" fontId="1" fillId="0" borderId="11" xfId="0" applyNumberFormat="1" applyFont="1" applyBorder="1" applyAlignment="1" applyProtection="1"/>
    <xf numFmtId="165" fontId="1" fillId="2" borderId="11" xfId="0" applyNumberFormat="1" applyFont="1" applyFill="1" applyBorder="1" applyAlignment="1" applyProtection="1"/>
    <xf numFmtId="165" fontId="1" fillId="0" borderId="6" xfId="0" applyNumberFormat="1" applyFont="1" applyFill="1" applyBorder="1" applyAlignment="1" applyProtection="1"/>
    <xf numFmtId="165" fontId="1" fillId="0" borderId="5" xfId="0" applyNumberFormat="1" applyFont="1" applyBorder="1" applyAlignment="1" applyProtection="1"/>
    <xf numFmtId="165" fontId="1" fillId="0" borderId="4" xfId="0" applyNumberFormat="1" applyFont="1" applyBorder="1" applyAlignment="1" applyProtection="1"/>
    <xf numFmtId="165" fontId="1" fillId="0" borderId="5" xfId="0" applyNumberFormat="1" applyFont="1" applyFill="1" applyBorder="1" applyAlignment="1" applyProtection="1"/>
    <xf numFmtId="165" fontId="1" fillId="0" borderId="6" xfId="0" applyNumberFormat="1" applyFont="1" applyBorder="1" applyAlignment="1" applyProtection="1"/>
    <xf numFmtId="165" fontId="2" fillId="0" borderId="11" xfId="0" applyNumberFormat="1" applyFont="1" applyBorder="1" applyProtection="1"/>
    <xf numFmtId="165" fontId="1" fillId="2" borderId="2" xfId="0" applyNumberFormat="1" applyFont="1" applyFill="1" applyBorder="1" applyAlignment="1" applyProtection="1"/>
    <xf numFmtId="165" fontId="1" fillId="0" borderId="2" xfId="0" applyNumberFormat="1" applyFont="1" applyFill="1" applyBorder="1" applyAlignment="1" applyProtection="1"/>
    <xf numFmtId="165" fontId="1" fillId="0" borderId="3" xfId="0" applyNumberFormat="1" applyFont="1" applyBorder="1" applyAlignment="1" applyProtection="1">
      <alignment horizontal="left"/>
    </xf>
    <xf numFmtId="165" fontId="2" fillId="0" borderId="8" xfId="0" applyNumberFormat="1" applyFont="1" applyBorder="1" applyAlignment="1" applyProtection="1"/>
    <xf numFmtId="165" fontId="2" fillId="0" borderId="0" xfId="0" applyNumberFormat="1" applyFont="1" applyBorder="1" applyAlignment="1" applyProtection="1">
      <alignment horizontal="center"/>
    </xf>
    <xf numFmtId="165" fontId="1" fillId="0" borderId="10" xfId="0" applyNumberFormat="1" applyFont="1" applyBorder="1"/>
    <xf numFmtId="165" fontId="2" fillId="0" borderId="10" xfId="0" applyNumberFormat="1" applyFont="1" applyBorder="1" applyAlignment="1" applyProtection="1">
      <alignment horizontal="left"/>
    </xf>
    <xf numFmtId="165" fontId="1" fillId="2" borderId="5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0</xdr:col>
      <xdr:colOff>1914525</xdr:colOff>
      <xdr:row>13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9525" y="809625"/>
          <a:ext cx="752475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I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_1 Net foreign assets"/>
    </sheetNames>
    <sheetDataSet>
      <sheetData sheetId="0">
        <row r="2">
          <cell r="I2" t="str">
            <v xml:space="preserve"> </v>
          </cell>
          <cell r="Q2" t="str">
            <v>II.1</v>
          </cell>
        </row>
        <row r="3">
          <cell r="A3" t="str">
            <v>NET FOREIGN ASSETS</v>
          </cell>
        </row>
        <row r="4">
          <cell r="A4" t="str">
            <v>(In million of BIF)</v>
          </cell>
        </row>
        <row r="7">
          <cell r="A7" t="str">
            <v xml:space="preserve">             Description</v>
          </cell>
          <cell r="B7" t="str">
            <v>CENTRAL BANK</v>
          </cell>
          <cell r="K7" t="str">
            <v>COMMERCIAL BANKS</v>
          </cell>
          <cell r="N7" t="str">
            <v>MICROFINANCE INSTITUTIONS</v>
          </cell>
          <cell r="Q7" t="str">
            <v>NET FOREIGN</v>
          </cell>
        </row>
        <row r="8">
          <cell r="Q8" t="str">
            <v>ASSETS</v>
          </cell>
        </row>
        <row r="10">
          <cell r="E10" t="str">
            <v>Foreign assets</v>
          </cell>
        </row>
        <row r="11">
          <cell r="I11" t="str">
            <v>Foreign</v>
          </cell>
          <cell r="J11" t="str">
            <v>Net foreign</v>
          </cell>
          <cell r="K11" t="str">
            <v>Foreign</v>
          </cell>
          <cell r="L11" t="str">
            <v>Foreign</v>
          </cell>
          <cell r="M11" t="str">
            <v>Net foreign</v>
          </cell>
          <cell r="N11" t="str">
            <v>Foreign</v>
          </cell>
          <cell r="O11" t="str">
            <v>Foreign</v>
          </cell>
          <cell r="P11" t="str">
            <v>Net foreign</v>
          </cell>
        </row>
        <row r="12">
          <cell r="B12" t="str">
            <v>Official Reserves</v>
          </cell>
          <cell r="G12" t="str">
            <v>other foreign</v>
          </cell>
          <cell r="H12" t="str">
            <v>Total</v>
          </cell>
          <cell r="I12" t="str">
            <v>liabilities</v>
          </cell>
          <cell r="J12" t="str">
            <v>assets</v>
          </cell>
          <cell r="K12" t="str">
            <v>assets</v>
          </cell>
          <cell r="L12" t="str">
            <v>liabilities</v>
          </cell>
          <cell r="M12" t="str">
            <v>assets</v>
          </cell>
          <cell r="N12" t="str">
            <v>assets</v>
          </cell>
          <cell r="O12" t="str">
            <v>liabilities</v>
          </cell>
          <cell r="P12" t="str">
            <v>assets</v>
          </cell>
        </row>
        <row r="13">
          <cell r="G13" t="str">
            <v>assets</v>
          </cell>
        </row>
        <row r="14">
          <cell r="A14" t="str">
            <v>Period</v>
          </cell>
          <cell r="B14" t="str">
            <v>Monetary</v>
          </cell>
          <cell r="C14" t="str">
            <v>SDRs</v>
          </cell>
          <cell r="D14" t="str">
            <v>Reserve</v>
          </cell>
          <cell r="E14" t="str">
            <v>Foreign currency</v>
          </cell>
          <cell r="F14" t="str">
            <v xml:space="preserve">   Total</v>
          </cell>
        </row>
        <row r="15">
          <cell r="B15" t="str">
            <v>gold</v>
          </cell>
          <cell r="D15" t="str">
            <v>position in IMF</v>
          </cell>
          <cell r="E15" t="str">
            <v>(Cash+deposits)</v>
          </cell>
        </row>
        <row r="17">
          <cell r="D17" t="str">
            <v>réserve FMI</v>
          </cell>
        </row>
        <row r="19">
          <cell r="A19" t="str">
            <v>2008</v>
          </cell>
          <cell r="B19">
            <v>1033.4000000000001</v>
          </cell>
          <cell r="C19">
            <v>181.7</v>
          </cell>
          <cell r="D19">
            <v>688.7</v>
          </cell>
          <cell r="E19">
            <v>327362.5</v>
          </cell>
          <cell r="F19">
            <v>329266.3</v>
          </cell>
          <cell r="G19">
            <v>5223.6000000000004</v>
          </cell>
          <cell r="H19">
            <v>334489.89999999997</v>
          </cell>
          <cell r="I19">
            <v>175397.7</v>
          </cell>
          <cell r="J19">
            <v>159092.19999999995</v>
          </cell>
          <cell r="K19">
            <v>125768.90000000001</v>
          </cell>
          <cell r="L19">
            <v>30009.400000000009</v>
          </cell>
          <cell r="M19">
            <v>95759.5</v>
          </cell>
          <cell r="N19">
            <v>125768.90000000001</v>
          </cell>
          <cell r="O19">
            <v>30009.400000000009</v>
          </cell>
          <cell r="P19">
            <v>95759.5</v>
          </cell>
          <cell r="Q19">
            <v>254851.69999999995</v>
          </cell>
        </row>
        <row r="20">
          <cell r="A20" t="str">
            <v>2009</v>
          </cell>
          <cell r="B20">
            <v>1304.8</v>
          </cell>
          <cell r="C20">
            <v>128093.7</v>
          </cell>
          <cell r="D20">
            <v>692.5</v>
          </cell>
          <cell r="E20">
            <v>267404.7</v>
          </cell>
          <cell r="F20">
            <v>397495.7</v>
          </cell>
          <cell r="G20">
            <v>3455.6000000000004</v>
          </cell>
          <cell r="H20">
            <v>400951.3</v>
          </cell>
          <cell r="I20">
            <v>255985.09999999998</v>
          </cell>
          <cell r="J20">
            <v>144966.20000000001</v>
          </cell>
          <cell r="K20">
            <v>155769.00000000003</v>
          </cell>
          <cell r="L20">
            <v>36237.599999999999</v>
          </cell>
          <cell r="M20">
            <v>119531.40000000002</v>
          </cell>
          <cell r="N20">
            <v>155769.00000000003</v>
          </cell>
          <cell r="O20">
            <v>36237.599999999999</v>
          </cell>
          <cell r="P20">
            <v>119531.40000000002</v>
          </cell>
          <cell r="Q20">
            <v>264497.60000000003</v>
          </cell>
        </row>
        <row r="21">
          <cell r="A21" t="str">
            <v>2010</v>
          </cell>
          <cell r="B21">
            <v>1678.2</v>
          </cell>
          <cell r="C21">
            <v>139030.6</v>
          </cell>
          <cell r="D21">
            <v>686.7</v>
          </cell>
          <cell r="E21">
            <v>268109.8</v>
          </cell>
          <cell r="F21">
            <v>409505.30000000005</v>
          </cell>
          <cell r="G21">
            <v>8766.9</v>
          </cell>
          <cell r="H21">
            <v>418272.20000000007</v>
          </cell>
          <cell r="I21">
            <v>276658.60000000003</v>
          </cell>
          <cell r="J21">
            <v>141613.60000000003</v>
          </cell>
          <cell r="K21">
            <v>162923</v>
          </cell>
          <cell r="L21">
            <v>50485.599999999991</v>
          </cell>
          <cell r="M21">
            <v>112437.40000000001</v>
          </cell>
          <cell r="N21">
            <v>162923</v>
          </cell>
          <cell r="O21">
            <v>50485.599999999991</v>
          </cell>
          <cell r="P21">
            <v>112437.40000000001</v>
          </cell>
          <cell r="Q21">
            <v>254051.00000000006</v>
          </cell>
        </row>
        <row r="22">
          <cell r="A22" t="str">
            <v>2011</v>
          </cell>
          <cell r="B22">
            <v>2045.5</v>
          </cell>
          <cell r="C22">
            <v>164634.5</v>
          </cell>
          <cell r="D22">
            <v>750.6</v>
          </cell>
          <cell r="E22">
            <v>235199.30000000002</v>
          </cell>
          <cell r="F22">
            <v>402629.9</v>
          </cell>
          <cell r="G22">
            <v>10113.9</v>
          </cell>
          <cell r="H22">
            <v>412743.80000000005</v>
          </cell>
          <cell r="I22">
            <v>330449.80000000005</v>
          </cell>
          <cell r="J22">
            <v>82294</v>
          </cell>
          <cell r="K22">
            <v>173267.6</v>
          </cell>
          <cell r="L22">
            <v>50036.000000000007</v>
          </cell>
          <cell r="M22">
            <v>123231.6</v>
          </cell>
          <cell r="N22">
            <v>173267.6</v>
          </cell>
          <cell r="O22">
            <v>50036.000000000007</v>
          </cell>
          <cell r="P22">
            <v>123231.6</v>
          </cell>
          <cell r="Q22">
            <v>205525.6</v>
          </cell>
        </row>
        <row r="23">
          <cell r="A23" t="str">
            <v>2012</v>
          </cell>
          <cell r="B23">
            <v>2482.1</v>
          </cell>
          <cell r="C23">
            <v>199698.5</v>
          </cell>
          <cell r="D23">
            <v>856</v>
          </cell>
          <cell r="E23">
            <v>274465.8</v>
          </cell>
          <cell r="F23">
            <v>477502.4</v>
          </cell>
          <cell r="G23">
            <v>7523.1</v>
          </cell>
          <cell r="H23">
            <v>485025.5</v>
          </cell>
          <cell r="I23">
            <v>418096.6</v>
          </cell>
          <cell r="J23">
            <v>66928.900000000023</v>
          </cell>
          <cell r="K23">
            <v>192680.5</v>
          </cell>
          <cell r="L23">
            <v>62971.7</v>
          </cell>
          <cell r="M23">
            <v>129708.8</v>
          </cell>
          <cell r="N23">
            <v>0</v>
          </cell>
          <cell r="O23">
            <v>0</v>
          </cell>
          <cell r="P23">
            <v>0</v>
          </cell>
          <cell r="Q23">
            <v>196637.7</v>
          </cell>
        </row>
        <row r="24">
          <cell r="A24" t="str">
            <v>2013</v>
          </cell>
          <cell r="B24">
            <v>1943.7</v>
          </cell>
          <cell r="C24">
            <v>182851.4</v>
          </cell>
          <cell r="D24">
            <v>858.19999999998254</v>
          </cell>
          <cell r="E24">
            <v>309703.29999999993</v>
          </cell>
          <cell r="F24">
            <v>495356.59999999992</v>
          </cell>
          <cell r="G24">
            <v>5966.9</v>
          </cell>
          <cell r="H24">
            <v>501323.49999999994</v>
          </cell>
          <cell r="I24">
            <v>383189.69999999995</v>
          </cell>
          <cell r="J24">
            <v>118133.79999999999</v>
          </cell>
          <cell r="K24">
            <v>201411.19999999998</v>
          </cell>
          <cell r="L24">
            <v>89788.900000000009</v>
          </cell>
          <cell r="M24">
            <v>111622.29999999997</v>
          </cell>
          <cell r="N24">
            <v>0</v>
          </cell>
          <cell r="O24">
            <v>97.2</v>
          </cell>
          <cell r="P24">
            <v>-97.2</v>
          </cell>
          <cell r="Q24">
            <v>229658.89999999997</v>
          </cell>
        </row>
        <row r="25">
          <cell r="A25" t="str">
            <v>2014</v>
          </cell>
          <cell r="B25">
            <v>1802</v>
          </cell>
          <cell r="C25">
            <v>183917.8</v>
          </cell>
          <cell r="D25">
            <v>810.4</v>
          </cell>
          <cell r="E25">
            <v>306201</v>
          </cell>
          <cell r="F25">
            <v>492731.19999999995</v>
          </cell>
          <cell r="G25">
            <v>8483.5</v>
          </cell>
          <cell r="H25">
            <v>501214.69999999995</v>
          </cell>
          <cell r="I25">
            <v>372538.8</v>
          </cell>
          <cell r="J25">
            <v>128675.89999999997</v>
          </cell>
          <cell r="K25">
            <v>199601.2</v>
          </cell>
          <cell r="L25">
            <v>147751.79999999999</v>
          </cell>
          <cell r="M25">
            <v>51849.4</v>
          </cell>
          <cell r="N25">
            <v>0</v>
          </cell>
          <cell r="O25">
            <v>48.6</v>
          </cell>
          <cell r="P25">
            <v>-48.6</v>
          </cell>
          <cell r="Q25">
            <v>180476.69999999995</v>
          </cell>
        </row>
        <row r="26">
          <cell r="A26" t="str">
            <v>2015</v>
          </cell>
          <cell r="B26">
            <v>1660.3</v>
          </cell>
          <cell r="C26">
            <v>88116.1</v>
          </cell>
          <cell r="D26">
            <v>808.1</v>
          </cell>
          <cell r="E26">
            <v>129945.5</v>
          </cell>
          <cell r="F26">
            <v>220530</v>
          </cell>
          <cell r="G26">
            <v>1299.6000000000001</v>
          </cell>
          <cell r="H26">
            <v>221829.6</v>
          </cell>
          <cell r="I26">
            <v>354815.2</v>
          </cell>
          <cell r="J26">
            <v>-132985.60000000001</v>
          </cell>
          <cell r="K26">
            <v>207089</v>
          </cell>
          <cell r="L26">
            <v>149973.5</v>
          </cell>
          <cell r="M26">
            <v>57115.5</v>
          </cell>
          <cell r="N26">
            <v>0</v>
          </cell>
          <cell r="O26">
            <v>0</v>
          </cell>
          <cell r="P26">
            <v>0</v>
          </cell>
          <cell r="Q26">
            <v>-75870.100000000006</v>
          </cell>
        </row>
        <row r="27">
          <cell r="A27" t="str">
            <v>2016</v>
          </cell>
          <cell r="B27">
            <v>1893.1</v>
          </cell>
          <cell r="C27">
            <v>19330.2</v>
          </cell>
          <cell r="D27">
            <v>44971.7</v>
          </cell>
          <cell r="E27">
            <v>94816.000000000015</v>
          </cell>
          <cell r="F27">
            <v>161011</v>
          </cell>
          <cell r="G27">
            <v>5423.7000000000007</v>
          </cell>
          <cell r="H27">
            <v>166434.70000000001</v>
          </cell>
          <cell r="I27">
            <v>328508.5</v>
          </cell>
          <cell r="J27">
            <v>-162073.79999999999</v>
          </cell>
          <cell r="K27">
            <v>125486.1</v>
          </cell>
          <cell r="L27">
            <v>139935.4</v>
          </cell>
          <cell r="M27">
            <v>-14449.299999999988</v>
          </cell>
          <cell r="P27">
            <v>0</v>
          </cell>
          <cell r="Q27">
            <v>-176523.09999999998</v>
          </cell>
        </row>
        <row r="29">
          <cell r="P29">
            <v>0</v>
          </cell>
        </row>
        <row r="30">
          <cell r="A30" t="str">
            <v>2010 décembre</v>
          </cell>
          <cell r="B30">
            <v>1678.2</v>
          </cell>
          <cell r="C30">
            <v>139030.6</v>
          </cell>
          <cell r="D30">
            <v>686.7</v>
          </cell>
          <cell r="E30">
            <v>268109.8</v>
          </cell>
          <cell r="F30">
            <v>409505.30000000005</v>
          </cell>
          <cell r="G30">
            <v>8766.9</v>
          </cell>
          <cell r="H30">
            <v>418272.20000000007</v>
          </cell>
          <cell r="I30">
            <v>276658.60000000003</v>
          </cell>
          <cell r="J30">
            <v>141613.60000000003</v>
          </cell>
          <cell r="K30">
            <v>162923</v>
          </cell>
          <cell r="L30">
            <v>50485.599999999991</v>
          </cell>
          <cell r="M30">
            <v>112437.40000000001</v>
          </cell>
          <cell r="P30">
            <v>0</v>
          </cell>
          <cell r="Q30">
            <v>254051.00000000006</v>
          </cell>
        </row>
        <row r="31">
          <cell r="P31">
            <v>0</v>
          </cell>
        </row>
        <row r="32">
          <cell r="P32">
            <v>0</v>
          </cell>
        </row>
        <row r="33">
          <cell r="A33" t="str">
            <v>2012 Décembre</v>
          </cell>
          <cell r="B33">
            <v>2482.1</v>
          </cell>
          <cell r="C33">
            <v>199698.5</v>
          </cell>
          <cell r="D33">
            <v>856</v>
          </cell>
          <cell r="E33">
            <v>274465.8</v>
          </cell>
          <cell r="F33">
            <v>477502.4</v>
          </cell>
          <cell r="G33">
            <v>7523.1</v>
          </cell>
          <cell r="H33">
            <v>485025.5</v>
          </cell>
          <cell r="I33">
            <v>418096.6</v>
          </cell>
          <cell r="J33">
            <v>66928.900000000023</v>
          </cell>
          <cell r="K33">
            <v>192680.5</v>
          </cell>
          <cell r="L33">
            <v>62971.7</v>
          </cell>
          <cell r="M33">
            <v>129708.8</v>
          </cell>
          <cell r="P33">
            <v>0</v>
          </cell>
          <cell r="Q33">
            <v>196637.7</v>
          </cell>
        </row>
        <row r="34">
          <cell r="A34" t="str">
            <v>2013 Mars</v>
          </cell>
          <cell r="B34">
            <v>2438.9</v>
          </cell>
          <cell r="C34">
            <v>179366.6</v>
          </cell>
          <cell r="D34">
            <v>848.2</v>
          </cell>
          <cell r="E34">
            <v>269294.7</v>
          </cell>
          <cell r="F34">
            <v>451948.4</v>
          </cell>
          <cell r="G34">
            <v>4627.2000000000007</v>
          </cell>
          <cell r="H34">
            <v>456575.60000000003</v>
          </cell>
          <cell r="I34">
            <v>407828.7</v>
          </cell>
          <cell r="J34">
            <v>48746.900000000023</v>
          </cell>
          <cell r="K34">
            <v>213236.8</v>
          </cell>
          <cell r="L34">
            <v>64129.799999999996</v>
          </cell>
          <cell r="M34">
            <v>149107</v>
          </cell>
          <cell r="P34">
            <v>0</v>
          </cell>
          <cell r="Q34">
            <v>197853.90000000002</v>
          </cell>
        </row>
        <row r="35">
          <cell r="A35" t="str">
            <v>2013 Juin</v>
          </cell>
          <cell r="B35">
            <v>1942.6</v>
          </cell>
          <cell r="C35">
            <v>176058.5</v>
          </cell>
          <cell r="D35">
            <v>832.5</v>
          </cell>
          <cell r="E35">
            <v>246048.1</v>
          </cell>
          <cell r="F35">
            <v>424881.7</v>
          </cell>
          <cell r="G35">
            <v>2913.4</v>
          </cell>
          <cell r="H35">
            <v>427795.10000000003</v>
          </cell>
          <cell r="I35">
            <v>370829.69999999995</v>
          </cell>
          <cell r="J35">
            <v>56965.400000000081</v>
          </cell>
          <cell r="K35">
            <v>165969.40000000002</v>
          </cell>
          <cell r="L35">
            <v>64040.999999999993</v>
          </cell>
          <cell r="M35">
            <v>101928.40000000002</v>
          </cell>
          <cell r="P35">
            <v>0</v>
          </cell>
          <cell r="Q35">
            <v>158893.8000000001</v>
          </cell>
        </row>
        <row r="36">
          <cell r="A36" t="str">
            <v>2013 Septembre</v>
          </cell>
          <cell r="B36">
            <v>2032</v>
          </cell>
          <cell r="C36">
            <v>182398.6</v>
          </cell>
          <cell r="D36">
            <v>850</v>
          </cell>
          <cell r="E36">
            <v>270941.5</v>
          </cell>
          <cell r="F36">
            <v>456222.1</v>
          </cell>
          <cell r="G36">
            <v>3132.1000000000004</v>
          </cell>
          <cell r="H36">
            <v>459354.19999999995</v>
          </cell>
          <cell r="I36">
            <v>380943.4</v>
          </cell>
          <cell r="J36">
            <v>78410.79999999993</v>
          </cell>
          <cell r="K36">
            <v>183463.6</v>
          </cell>
          <cell r="L36">
            <v>97088.099999999991</v>
          </cell>
          <cell r="M36">
            <v>86375.500000000015</v>
          </cell>
          <cell r="P36">
            <v>0</v>
          </cell>
          <cell r="Q36">
            <v>164786.29999999993</v>
          </cell>
        </row>
        <row r="37">
          <cell r="A37" t="str">
            <v>2013 Décembre</v>
          </cell>
          <cell r="B37">
            <v>1943.7</v>
          </cell>
          <cell r="C37">
            <v>182851.4</v>
          </cell>
          <cell r="D37">
            <v>858.19999999998254</v>
          </cell>
          <cell r="E37">
            <v>309703.29999999993</v>
          </cell>
          <cell r="F37">
            <v>495356.59999999992</v>
          </cell>
          <cell r="G37">
            <v>5966.9</v>
          </cell>
          <cell r="H37">
            <v>501323.49999999994</v>
          </cell>
          <cell r="I37">
            <v>383189.69999999995</v>
          </cell>
          <cell r="J37">
            <v>118133.79999999999</v>
          </cell>
          <cell r="K37">
            <v>201411.19999999998</v>
          </cell>
          <cell r="L37">
            <v>89788.900000000009</v>
          </cell>
          <cell r="M37">
            <v>111622.29999999997</v>
          </cell>
          <cell r="P37">
            <v>0</v>
          </cell>
          <cell r="Q37">
            <v>229756.09999999998</v>
          </cell>
        </row>
        <row r="38">
          <cell r="P38">
            <v>0</v>
          </cell>
        </row>
        <row r="39">
          <cell r="A39" t="str">
            <v>2014 March</v>
          </cell>
          <cell r="B39">
            <v>1933.3</v>
          </cell>
          <cell r="C39">
            <v>196400.6</v>
          </cell>
          <cell r="D39">
            <v>859</v>
          </cell>
          <cell r="E39">
            <v>287470.3</v>
          </cell>
          <cell r="F39">
            <v>486663.19999999995</v>
          </cell>
          <cell r="G39">
            <v>4899.7000000000007</v>
          </cell>
          <cell r="H39">
            <v>491562.89999999997</v>
          </cell>
          <cell r="I39">
            <v>396544.3</v>
          </cell>
          <cell r="J39">
            <v>95018.599999999977</v>
          </cell>
          <cell r="K39">
            <v>216698.30000000002</v>
          </cell>
          <cell r="L39">
            <v>100768.8</v>
          </cell>
          <cell r="M39">
            <v>115929.50000000001</v>
          </cell>
          <cell r="N39">
            <v>0</v>
          </cell>
          <cell r="O39">
            <v>97.2</v>
          </cell>
          <cell r="P39">
            <v>-97.2</v>
          </cell>
          <cell r="Q39">
            <v>210850.89999999997</v>
          </cell>
        </row>
        <row r="40">
          <cell r="A40" t="str">
            <v xml:space="preserve">         June</v>
          </cell>
          <cell r="B40">
            <v>1967.1</v>
          </cell>
          <cell r="C40">
            <v>196712.9</v>
          </cell>
          <cell r="D40">
            <v>860.4</v>
          </cell>
          <cell r="E40">
            <v>284533.90000000002</v>
          </cell>
          <cell r="F40">
            <v>484074.30000000005</v>
          </cell>
          <cell r="G40">
            <v>2530</v>
          </cell>
          <cell r="H40">
            <v>486604.30000000005</v>
          </cell>
          <cell r="I40">
            <v>397532.8</v>
          </cell>
          <cell r="J40">
            <v>89071.500000000058</v>
          </cell>
          <cell r="K40">
            <v>198408.8</v>
          </cell>
          <cell r="L40">
            <v>102707.5</v>
          </cell>
          <cell r="M40">
            <v>95701.299999999988</v>
          </cell>
          <cell r="N40">
            <v>0</v>
          </cell>
          <cell r="O40">
            <v>97.1</v>
          </cell>
          <cell r="P40">
            <v>-97.1</v>
          </cell>
          <cell r="Q40">
            <v>184675.70000000004</v>
          </cell>
        </row>
        <row r="41">
          <cell r="A41" t="str">
            <v xml:space="preserve">         September</v>
          </cell>
          <cell r="B41">
            <v>1822.1</v>
          </cell>
          <cell r="C41">
            <v>188332.9</v>
          </cell>
          <cell r="D41">
            <v>829.8</v>
          </cell>
          <cell r="E41">
            <v>325731.40000000002</v>
          </cell>
          <cell r="F41">
            <v>516716.2</v>
          </cell>
          <cell r="G41">
            <v>8188.6</v>
          </cell>
          <cell r="H41">
            <v>524904.80000000005</v>
          </cell>
          <cell r="I41">
            <v>382067.5</v>
          </cell>
          <cell r="J41">
            <v>142837.30000000005</v>
          </cell>
          <cell r="K41">
            <v>193925</v>
          </cell>
          <cell r="L41">
            <v>123903.5</v>
          </cell>
          <cell r="M41">
            <v>70021.5</v>
          </cell>
          <cell r="N41">
            <v>0</v>
          </cell>
          <cell r="O41">
            <v>72.900000000000006</v>
          </cell>
          <cell r="P41">
            <v>-72.900000000000006</v>
          </cell>
          <cell r="Q41">
            <v>212785.90000000005</v>
          </cell>
        </row>
        <row r="42">
          <cell r="A42" t="str">
            <v xml:space="preserve">         December</v>
          </cell>
          <cell r="B42">
            <v>1802</v>
          </cell>
          <cell r="C42">
            <v>183917.8</v>
          </cell>
          <cell r="D42">
            <v>810.4</v>
          </cell>
          <cell r="E42">
            <v>306201</v>
          </cell>
          <cell r="F42">
            <v>492731.19999999995</v>
          </cell>
          <cell r="G42">
            <v>8483.5</v>
          </cell>
          <cell r="H42">
            <v>501214.69999999995</v>
          </cell>
          <cell r="I42">
            <v>372538.8</v>
          </cell>
          <cell r="J42">
            <v>128675.89999999997</v>
          </cell>
          <cell r="K42">
            <v>199601.2</v>
          </cell>
          <cell r="L42">
            <v>147751.79999999999</v>
          </cell>
          <cell r="M42">
            <v>51849.4</v>
          </cell>
          <cell r="N42">
            <v>0</v>
          </cell>
          <cell r="O42">
            <v>48.6</v>
          </cell>
          <cell r="P42">
            <v>-48.6</v>
          </cell>
          <cell r="Q42">
            <v>180476.69999999995</v>
          </cell>
        </row>
        <row r="44">
          <cell r="A44" t="str">
            <v>2015 March</v>
          </cell>
          <cell r="B44">
            <v>1778.4</v>
          </cell>
          <cell r="C44">
            <v>174701.8</v>
          </cell>
          <cell r="D44">
            <v>775.5</v>
          </cell>
          <cell r="E44">
            <v>292147.59999999998</v>
          </cell>
          <cell r="F44">
            <v>469403.29999999993</v>
          </cell>
          <cell r="G44">
            <v>3107.7</v>
          </cell>
          <cell r="H44">
            <v>472510.99999999994</v>
          </cell>
          <cell r="I44">
            <v>356984.6</v>
          </cell>
          <cell r="J44">
            <v>115526.39999999997</v>
          </cell>
          <cell r="K44">
            <v>191610</v>
          </cell>
          <cell r="L44">
            <v>146245.4</v>
          </cell>
          <cell r="M44">
            <v>45364.600000000006</v>
          </cell>
          <cell r="N44">
            <v>0</v>
          </cell>
          <cell r="O44">
            <v>24.3</v>
          </cell>
          <cell r="P44">
            <v>-24.3</v>
          </cell>
          <cell r="Q44">
            <v>160866.69999999998</v>
          </cell>
        </row>
        <row r="45">
          <cell r="A45" t="str">
            <v xml:space="preserve">          June</v>
          </cell>
          <cell r="B45">
            <v>1781.7</v>
          </cell>
          <cell r="C45">
            <v>176983.9</v>
          </cell>
          <cell r="D45">
            <v>792.1</v>
          </cell>
          <cell r="E45">
            <v>191644.69999999998</v>
          </cell>
          <cell r="F45">
            <v>371202.4</v>
          </cell>
          <cell r="G45">
            <v>2014.8000000000002</v>
          </cell>
          <cell r="H45">
            <v>373217.2</v>
          </cell>
          <cell r="I45">
            <v>361289.7</v>
          </cell>
          <cell r="J45">
            <v>11927.5</v>
          </cell>
          <cell r="K45">
            <v>192773.59999999998</v>
          </cell>
          <cell r="L45">
            <v>139562.5</v>
          </cell>
          <cell r="M45">
            <v>53211.099999999977</v>
          </cell>
          <cell r="N45">
            <v>0</v>
          </cell>
          <cell r="O45">
            <v>0</v>
          </cell>
          <cell r="P45">
            <v>0</v>
          </cell>
          <cell r="Q45">
            <v>65138.599999999977</v>
          </cell>
        </row>
        <row r="46">
          <cell r="A46" t="str">
            <v xml:space="preserve">          September</v>
          </cell>
          <cell r="B46">
            <v>1720.4</v>
          </cell>
          <cell r="C46">
            <v>165076</v>
          </cell>
          <cell r="D46">
            <v>800.5</v>
          </cell>
          <cell r="E46">
            <v>105121.8</v>
          </cell>
          <cell r="F46">
            <v>272718.7</v>
          </cell>
          <cell r="G46">
            <v>1536</v>
          </cell>
          <cell r="H46">
            <v>274254.7</v>
          </cell>
          <cell r="I46">
            <v>351304.8</v>
          </cell>
          <cell r="J46">
            <v>-77050.100000000006</v>
          </cell>
          <cell r="K46">
            <v>179072.1</v>
          </cell>
          <cell r="L46">
            <v>135266.6</v>
          </cell>
          <cell r="M46">
            <v>43805.5</v>
          </cell>
          <cell r="N46">
            <v>0</v>
          </cell>
          <cell r="O46">
            <v>0</v>
          </cell>
          <cell r="P46">
            <v>0</v>
          </cell>
          <cell r="Q46">
            <v>-33244.600000000006</v>
          </cell>
        </row>
        <row r="47">
          <cell r="A47" t="str">
            <v xml:space="preserve">          December</v>
          </cell>
          <cell r="B47">
            <v>1660.3</v>
          </cell>
          <cell r="C47">
            <v>88116.1</v>
          </cell>
          <cell r="D47">
            <v>808.1</v>
          </cell>
          <cell r="E47">
            <v>129945.5</v>
          </cell>
          <cell r="F47">
            <v>220530</v>
          </cell>
          <cell r="G47">
            <v>1299.6000000000001</v>
          </cell>
          <cell r="H47">
            <v>221829.6</v>
          </cell>
          <cell r="I47">
            <v>354815.2</v>
          </cell>
          <cell r="J47">
            <v>-132985.60000000001</v>
          </cell>
          <cell r="K47">
            <v>207089</v>
          </cell>
          <cell r="L47">
            <v>149973.5</v>
          </cell>
          <cell r="M47">
            <v>57115.5</v>
          </cell>
          <cell r="N47">
            <v>0</v>
          </cell>
          <cell r="O47">
            <v>0</v>
          </cell>
          <cell r="P47">
            <v>0</v>
          </cell>
          <cell r="Q47">
            <v>-75870.100000000006</v>
          </cell>
        </row>
        <row r="49">
          <cell r="A49" t="str">
            <v>2016 March</v>
          </cell>
          <cell r="B49">
            <v>1943</v>
          </cell>
          <cell r="C49">
            <v>31919</v>
          </cell>
          <cell r="D49">
            <v>45023.1</v>
          </cell>
          <cell r="E49">
            <v>73905.5</v>
          </cell>
          <cell r="F49">
            <v>152790.6</v>
          </cell>
          <cell r="G49">
            <v>2429.1999999999998</v>
          </cell>
          <cell r="H49">
            <v>155219.80000000002</v>
          </cell>
          <cell r="I49">
            <v>350173.8</v>
          </cell>
          <cell r="J49">
            <v>-194953.99999999997</v>
          </cell>
          <cell r="K49">
            <v>182809.69999999998</v>
          </cell>
          <cell r="L49">
            <v>148879.5</v>
          </cell>
          <cell r="M49">
            <v>33930.199999999983</v>
          </cell>
          <cell r="N49">
            <v>0</v>
          </cell>
          <cell r="O49">
            <v>0</v>
          </cell>
          <cell r="P49">
            <v>0</v>
          </cell>
          <cell r="Q49">
            <v>-161023.79999999999</v>
          </cell>
        </row>
        <row r="50">
          <cell r="A50" t="str">
            <v xml:space="preserve">          June</v>
          </cell>
          <cell r="B50">
            <v>2102.1999999999998</v>
          </cell>
          <cell r="C50">
            <v>31971.9</v>
          </cell>
          <cell r="D50">
            <v>45217.4</v>
          </cell>
          <cell r="E50">
            <v>84217.1</v>
          </cell>
          <cell r="F50">
            <v>163508.6</v>
          </cell>
          <cell r="G50">
            <v>2326.8000000000002</v>
          </cell>
          <cell r="H50">
            <v>165835.4</v>
          </cell>
          <cell r="I50">
            <v>351838.8</v>
          </cell>
          <cell r="J50">
            <v>-186003.4</v>
          </cell>
          <cell r="K50">
            <v>163223.69999999998</v>
          </cell>
          <cell r="L50">
            <v>143107</v>
          </cell>
          <cell r="M50">
            <v>20116.699999999983</v>
          </cell>
          <cell r="N50">
            <v>0</v>
          </cell>
          <cell r="O50">
            <v>0</v>
          </cell>
          <cell r="P50">
            <v>0</v>
          </cell>
          <cell r="Q50">
            <v>-165886.70000000001</v>
          </cell>
        </row>
        <row r="51">
          <cell r="A51" t="str">
            <v xml:space="preserve">          September</v>
          </cell>
          <cell r="B51">
            <v>2139.1999999999998</v>
          </cell>
          <cell r="C51">
            <v>16443.5</v>
          </cell>
          <cell r="D51">
            <v>45578.3</v>
          </cell>
          <cell r="E51">
            <v>88668.4</v>
          </cell>
          <cell r="F51">
            <v>152829.4</v>
          </cell>
          <cell r="G51">
            <v>4564.1000000000004</v>
          </cell>
          <cell r="H51">
            <v>157393.5</v>
          </cell>
          <cell r="I51">
            <v>338994.5</v>
          </cell>
          <cell r="J51">
            <v>-181601</v>
          </cell>
          <cell r="K51">
            <v>129120.3</v>
          </cell>
          <cell r="L51">
            <v>139965.1</v>
          </cell>
          <cell r="M51">
            <v>-10844.800000000003</v>
          </cell>
          <cell r="N51">
            <v>0</v>
          </cell>
          <cell r="O51">
            <v>0</v>
          </cell>
          <cell r="P51">
            <v>0</v>
          </cell>
          <cell r="Q51">
            <v>-192445.8</v>
          </cell>
        </row>
        <row r="52">
          <cell r="A52" t="str">
            <v xml:space="preserve">          December</v>
          </cell>
          <cell r="B52">
            <v>1893.1</v>
          </cell>
          <cell r="C52">
            <v>19330.2</v>
          </cell>
          <cell r="D52">
            <v>44971.7</v>
          </cell>
          <cell r="E52">
            <v>94816.000000000015</v>
          </cell>
          <cell r="F52">
            <v>161011</v>
          </cell>
          <cell r="G52">
            <v>5423.7000000000007</v>
          </cell>
          <cell r="H52">
            <v>166434.70000000001</v>
          </cell>
          <cell r="I52">
            <v>328508.5</v>
          </cell>
          <cell r="J52">
            <v>-162073.79999999999</v>
          </cell>
          <cell r="K52">
            <v>125486.1</v>
          </cell>
          <cell r="L52">
            <v>139935.4</v>
          </cell>
          <cell r="M52">
            <v>-14449.299999999988</v>
          </cell>
          <cell r="N52">
            <v>0</v>
          </cell>
          <cell r="O52">
            <v>0</v>
          </cell>
          <cell r="P52">
            <v>0</v>
          </cell>
          <cell r="Q52">
            <v>-176523.09999999998</v>
          </cell>
        </row>
        <row r="54">
          <cell r="A54" t="str">
            <v>2017 March</v>
          </cell>
          <cell r="B54">
            <v>2063.9</v>
          </cell>
          <cell r="C54">
            <v>5656.1</v>
          </cell>
          <cell r="D54">
            <v>45880.6</v>
          </cell>
          <cell r="E54">
            <v>121117.99999999999</v>
          </cell>
          <cell r="F54">
            <v>174718.59999999998</v>
          </cell>
          <cell r="G54">
            <v>20073.7</v>
          </cell>
          <cell r="H54">
            <v>194792.3</v>
          </cell>
          <cell r="I54">
            <v>320951.90000000002</v>
          </cell>
          <cell r="J54">
            <v>-126159.60000000003</v>
          </cell>
          <cell r="K54">
            <v>118563.4</v>
          </cell>
          <cell r="L54">
            <v>150057.70000000001</v>
          </cell>
          <cell r="M54">
            <v>-31494.300000000017</v>
          </cell>
          <cell r="N54">
            <v>0</v>
          </cell>
          <cell r="O54">
            <v>0</v>
          </cell>
          <cell r="P54">
            <v>0</v>
          </cell>
          <cell r="Q54">
            <v>-157653.90000000005</v>
          </cell>
        </row>
        <row r="56">
          <cell r="A56" t="str">
            <v>2008 January</v>
          </cell>
          <cell r="B56">
            <v>1037</v>
          </cell>
          <cell r="C56">
            <v>443.4</v>
          </cell>
          <cell r="D56">
            <v>663.5</v>
          </cell>
          <cell r="E56">
            <v>222234.69999999998</v>
          </cell>
          <cell r="F56">
            <v>224378.59999999998</v>
          </cell>
          <cell r="G56">
            <v>4182.3999999999996</v>
          </cell>
          <cell r="H56">
            <v>228560.99999999997</v>
          </cell>
          <cell r="I56">
            <v>157560.9</v>
          </cell>
          <cell r="J56">
            <v>71000.099999999977</v>
          </cell>
          <cell r="K56">
            <v>95638.2</v>
          </cell>
          <cell r="L56">
            <v>23113.4</v>
          </cell>
          <cell r="M56">
            <v>72524.799999999988</v>
          </cell>
          <cell r="P56">
            <v>0</v>
          </cell>
          <cell r="Q56">
            <v>143524.89999999997</v>
          </cell>
        </row>
        <row r="57">
          <cell r="A57" t="str">
            <v xml:space="preserve">          February        </v>
          </cell>
          <cell r="B57">
            <v>1096.4000000000001</v>
          </cell>
          <cell r="C57">
            <v>225.9</v>
          </cell>
          <cell r="D57">
            <v>671.2</v>
          </cell>
          <cell r="E57">
            <v>215986.7</v>
          </cell>
          <cell r="F57">
            <v>217980.2</v>
          </cell>
          <cell r="G57">
            <v>3924.2</v>
          </cell>
          <cell r="H57">
            <v>221904.40000000002</v>
          </cell>
          <cell r="I57">
            <v>159092.1</v>
          </cell>
          <cell r="J57">
            <v>62812.300000000017</v>
          </cell>
          <cell r="K57">
            <v>103195.6</v>
          </cell>
          <cell r="L57">
            <v>21733.699999999997</v>
          </cell>
          <cell r="M57">
            <v>81461.900000000009</v>
          </cell>
          <cell r="P57">
            <v>0</v>
          </cell>
          <cell r="Q57">
            <v>144274.20000000001</v>
          </cell>
        </row>
        <row r="58">
          <cell r="A58" t="str">
            <v xml:space="preserve">          March</v>
          </cell>
          <cell r="B58">
            <v>1068.4000000000001</v>
          </cell>
          <cell r="C58">
            <v>235.3</v>
          </cell>
          <cell r="D58">
            <v>699.3</v>
          </cell>
          <cell r="E58">
            <v>222758.3</v>
          </cell>
          <cell r="F58">
            <v>224761.3</v>
          </cell>
          <cell r="G58">
            <v>3933.7</v>
          </cell>
          <cell r="H58">
            <v>228695</v>
          </cell>
          <cell r="I58">
            <v>168291.5</v>
          </cell>
          <cell r="J58">
            <v>60403.5</v>
          </cell>
          <cell r="K58">
            <v>116002.2</v>
          </cell>
          <cell r="L58">
            <v>27821.300000000003</v>
          </cell>
          <cell r="M58">
            <v>88180.9</v>
          </cell>
          <cell r="P58">
            <v>0</v>
          </cell>
          <cell r="Q58">
            <v>148584.4</v>
          </cell>
        </row>
        <row r="59">
          <cell r="A59" t="str">
            <v xml:space="preserve">          April</v>
          </cell>
          <cell r="B59">
            <v>989.7</v>
          </cell>
          <cell r="C59">
            <v>231.2</v>
          </cell>
          <cell r="D59">
            <v>687</v>
          </cell>
          <cell r="E59">
            <v>223435.59999999998</v>
          </cell>
          <cell r="F59">
            <v>225343.49999999997</v>
          </cell>
          <cell r="G59">
            <v>3770</v>
          </cell>
          <cell r="H59">
            <v>229113.49999999997</v>
          </cell>
          <cell r="I59">
            <v>163484.1</v>
          </cell>
          <cell r="J59">
            <v>65629.399999999965</v>
          </cell>
          <cell r="K59">
            <v>109956.69999999998</v>
          </cell>
          <cell r="L59">
            <v>25249.1</v>
          </cell>
          <cell r="M59">
            <v>84707.599999999977</v>
          </cell>
          <cell r="P59">
            <v>0</v>
          </cell>
          <cell r="Q59">
            <v>150336.99999999994</v>
          </cell>
        </row>
        <row r="60">
          <cell r="A60" t="str">
            <v xml:space="preserve">          May</v>
          </cell>
          <cell r="B60">
            <v>994.6</v>
          </cell>
          <cell r="C60">
            <v>50.7</v>
          </cell>
          <cell r="D60">
            <v>689.8</v>
          </cell>
          <cell r="E60">
            <v>219617.2</v>
          </cell>
          <cell r="F60">
            <v>221352.30000000002</v>
          </cell>
          <cell r="G60">
            <v>3685.1000000000004</v>
          </cell>
          <cell r="H60">
            <v>225037.40000000002</v>
          </cell>
          <cell r="I60">
            <v>163549.40000000002</v>
          </cell>
          <cell r="J60">
            <v>61488</v>
          </cell>
          <cell r="K60">
            <v>103309.4</v>
          </cell>
          <cell r="L60">
            <v>24010.900000000005</v>
          </cell>
          <cell r="M60">
            <v>79298.499999999985</v>
          </cell>
          <cell r="P60">
            <v>0</v>
          </cell>
          <cell r="Q60">
            <v>140786.5</v>
          </cell>
        </row>
        <row r="61">
          <cell r="A61" t="str">
            <v xml:space="preserve">          June</v>
          </cell>
          <cell r="B61">
            <v>1072.5999999999999</v>
          </cell>
          <cell r="C61">
            <v>888.8</v>
          </cell>
          <cell r="D61">
            <v>701.4</v>
          </cell>
          <cell r="E61">
            <v>216375.6</v>
          </cell>
          <cell r="F61">
            <v>219038.4</v>
          </cell>
          <cell r="G61">
            <v>4023.6000000000004</v>
          </cell>
          <cell r="H61">
            <v>223062</v>
          </cell>
          <cell r="I61">
            <v>166752.5</v>
          </cell>
          <cell r="J61">
            <v>56309.5</v>
          </cell>
          <cell r="K61">
            <v>111373.8</v>
          </cell>
          <cell r="L61">
            <v>28737.400000000005</v>
          </cell>
          <cell r="M61">
            <v>82636.399999999994</v>
          </cell>
          <cell r="P61">
            <v>0</v>
          </cell>
          <cell r="Q61">
            <v>138945.9</v>
          </cell>
        </row>
        <row r="62">
          <cell r="A62" t="str">
            <v xml:space="preserve">          Jully</v>
          </cell>
          <cell r="B62">
            <v>1043.5999999999999</v>
          </cell>
          <cell r="C62">
            <v>879.9</v>
          </cell>
          <cell r="D62">
            <v>694.3</v>
          </cell>
          <cell r="E62">
            <v>239190.9</v>
          </cell>
          <cell r="F62">
            <v>241808.69999999998</v>
          </cell>
          <cell r="G62">
            <v>6068.7000000000007</v>
          </cell>
          <cell r="H62">
            <v>247877.4</v>
          </cell>
          <cell r="I62">
            <v>177733.2</v>
          </cell>
          <cell r="J62">
            <v>70144.199999999983</v>
          </cell>
          <cell r="K62">
            <v>103087.9</v>
          </cell>
          <cell r="L62">
            <v>28529.1</v>
          </cell>
          <cell r="M62">
            <v>74558.799999999988</v>
          </cell>
          <cell r="P62">
            <v>0</v>
          </cell>
          <cell r="Q62">
            <v>144702.99999999997</v>
          </cell>
        </row>
        <row r="63">
          <cell r="A63" t="str">
            <v xml:space="preserve">          August</v>
          </cell>
          <cell r="B63">
            <v>952.2</v>
          </cell>
          <cell r="C63">
            <v>175.8</v>
          </cell>
          <cell r="D63">
            <v>667.1</v>
          </cell>
          <cell r="E63">
            <v>242984.30000000002</v>
          </cell>
          <cell r="F63">
            <v>244779.40000000002</v>
          </cell>
          <cell r="G63">
            <v>5227.5</v>
          </cell>
          <cell r="H63">
            <v>250006.90000000002</v>
          </cell>
          <cell r="I63">
            <v>170889.4</v>
          </cell>
          <cell r="J63">
            <v>79117.500000000029</v>
          </cell>
          <cell r="K63">
            <v>113713.59999999999</v>
          </cell>
          <cell r="L63">
            <v>27114.2</v>
          </cell>
          <cell r="M63">
            <v>86599.4</v>
          </cell>
          <cell r="P63">
            <v>0</v>
          </cell>
          <cell r="Q63">
            <v>165716.90000000002</v>
          </cell>
        </row>
        <row r="64">
          <cell r="A64" t="str">
            <v xml:space="preserve">          September</v>
          </cell>
          <cell r="B64">
            <v>1010.3</v>
          </cell>
          <cell r="C64">
            <v>177.4</v>
          </cell>
          <cell r="D64">
            <v>673.3</v>
          </cell>
          <cell r="E64">
            <v>240677.8</v>
          </cell>
          <cell r="F64">
            <v>242538.8</v>
          </cell>
          <cell r="G64">
            <v>5464.4</v>
          </cell>
          <cell r="H64">
            <v>248003.19999999998</v>
          </cell>
          <cell r="I64">
            <v>172169.9</v>
          </cell>
          <cell r="J64">
            <v>75833.299999999988</v>
          </cell>
          <cell r="K64">
            <v>134420.80000000002</v>
          </cell>
          <cell r="L64">
            <v>27827.299999999996</v>
          </cell>
          <cell r="M64">
            <v>106593.50000000003</v>
          </cell>
          <cell r="P64">
            <v>0</v>
          </cell>
          <cell r="Q64">
            <v>182426.80000000002</v>
          </cell>
        </row>
        <row r="65">
          <cell r="A65" t="str">
            <v xml:space="preserve">          October</v>
          </cell>
          <cell r="B65">
            <v>859.6</v>
          </cell>
          <cell r="C65">
            <v>318.5</v>
          </cell>
          <cell r="D65">
            <v>656</v>
          </cell>
          <cell r="E65">
            <v>255508.7</v>
          </cell>
          <cell r="F65">
            <v>257342.80000000002</v>
          </cell>
          <cell r="G65">
            <v>5431.4</v>
          </cell>
          <cell r="H65">
            <v>262774.2</v>
          </cell>
          <cell r="I65">
            <v>167470.6</v>
          </cell>
          <cell r="J65">
            <v>95303.6</v>
          </cell>
          <cell r="K65">
            <v>124242.09999999999</v>
          </cell>
          <cell r="L65">
            <v>27742.3</v>
          </cell>
          <cell r="M65">
            <v>96499.799999999988</v>
          </cell>
          <cell r="P65">
            <v>0</v>
          </cell>
          <cell r="Q65">
            <v>191803.4</v>
          </cell>
        </row>
        <row r="66">
          <cell r="A66" t="str">
            <v xml:space="preserve">          November</v>
          </cell>
          <cell r="B66">
            <v>971.7</v>
          </cell>
          <cell r="C66">
            <v>156.1</v>
          </cell>
          <cell r="D66">
            <v>665.6</v>
          </cell>
          <cell r="E66">
            <v>269776</v>
          </cell>
          <cell r="F66">
            <v>271569.40000000002</v>
          </cell>
          <cell r="G66">
            <v>5559.5</v>
          </cell>
          <cell r="H66">
            <v>277128.90000000002</v>
          </cell>
          <cell r="I66">
            <v>169792.50000000003</v>
          </cell>
          <cell r="J66">
            <v>107336.4</v>
          </cell>
          <cell r="K66">
            <v>129104.30000000002</v>
          </cell>
          <cell r="L66">
            <v>29356.899999999998</v>
          </cell>
          <cell r="M66">
            <v>99747.400000000023</v>
          </cell>
          <cell r="P66">
            <v>0</v>
          </cell>
          <cell r="Q66">
            <v>207083.80000000002</v>
          </cell>
        </row>
        <row r="67">
          <cell r="A67" t="str">
            <v xml:space="preserve">          December</v>
          </cell>
          <cell r="B67">
            <v>1033.4000000000001</v>
          </cell>
          <cell r="C67">
            <v>181.7</v>
          </cell>
          <cell r="D67">
            <v>688.7</v>
          </cell>
          <cell r="E67">
            <v>327362.5</v>
          </cell>
          <cell r="F67">
            <v>329266.3</v>
          </cell>
          <cell r="G67">
            <v>5223.6000000000004</v>
          </cell>
          <cell r="H67">
            <v>334489.89999999997</v>
          </cell>
          <cell r="I67">
            <v>175397.7</v>
          </cell>
          <cell r="J67">
            <v>159092.19999999995</v>
          </cell>
          <cell r="K67">
            <v>125768.90000000001</v>
          </cell>
          <cell r="L67">
            <v>30009.400000000009</v>
          </cell>
          <cell r="M67">
            <v>95759.5</v>
          </cell>
          <cell r="P67">
            <v>0</v>
          </cell>
          <cell r="Q67">
            <v>254851.69999999995</v>
          </cell>
        </row>
        <row r="68">
          <cell r="P68">
            <v>0</v>
          </cell>
        </row>
        <row r="69">
          <cell r="A69" t="str">
            <v>2009 January</v>
          </cell>
          <cell r="B69">
            <v>1074.8</v>
          </cell>
          <cell r="C69">
            <v>176.3</v>
          </cell>
          <cell r="D69">
            <v>668</v>
          </cell>
          <cell r="E69">
            <v>303144.5</v>
          </cell>
          <cell r="F69">
            <v>305063.59999999998</v>
          </cell>
          <cell r="G69">
            <v>6989.7000000000007</v>
          </cell>
          <cell r="H69">
            <v>312053.3</v>
          </cell>
          <cell r="I69">
            <v>170683.4</v>
          </cell>
          <cell r="J69">
            <v>141369.9</v>
          </cell>
          <cell r="K69">
            <v>116140.49999999999</v>
          </cell>
          <cell r="L69">
            <v>27662.7</v>
          </cell>
          <cell r="M69">
            <v>88477.799999999988</v>
          </cell>
          <cell r="P69">
            <v>0</v>
          </cell>
          <cell r="Q69">
            <v>229847.69999999998</v>
          </cell>
        </row>
        <row r="70">
          <cell r="A70" t="str">
            <v xml:space="preserve">          February        </v>
          </cell>
          <cell r="B70">
            <v>1118.5999999999999</v>
          </cell>
          <cell r="C70">
            <v>109.9</v>
          </cell>
          <cell r="D70">
            <v>652.70000000000005</v>
          </cell>
          <cell r="E70">
            <v>294546.8</v>
          </cell>
          <cell r="F70">
            <v>296428</v>
          </cell>
          <cell r="G70">
            <v>7176.7000000000007</v>
          </cell>
          <cell r="H70">
            <v>303604.7</v>
          </cell>
          <cell r="I70">
            <v>178338.8</v>
          </cell>
          <cell r="J70">
            <v>125265.90000000002</v>
          </cell>
          <cell r="K70">
            <v>117864.69999999998</v>
          </cell>
          <cell r="L70">
            <v>27916.6</v>
          </cell>
          <cell r="M70">
            <v>89948.099999999977</v>
          </cell>
          <cell r="P70">
            <v>0</v>
          </cell>
          <cell r="Q70">
            <v>215214</v>
          </cell>
        </row>
        <row r="71">
          <cell r="A71" t="str">
            <v xml:space="preserve">          March</v>
          </cell>
          <cell r="B71">
            <v>1094.0999999999999</v>
          </cell>
          <cell r="C71">
            <v>111.6</v>
          </cell>
          <cell r="D71">
            <v>662.7</v>
          </cell>
          <cell r="E71">
            <v>278039.10000000003</v>
          </cell>
          <cell r="F71">
            <v>279907.50000000006</v>
          </cell>
          <cell r="G71">
            <v>6741.6</v>
          </cell>
          <cell r="H71">
            <v>286649.10000000003</v>
          </cell>
          <cell r="I71">
            <v>180864.6</v>
          </cell>
          <cell r="J71">
            <v>105784.50000000003</v>
          </cell>
          <cell r="K71">
            <v>120440.8</v>
          </cell>
          <cell r="L71">
            <v>28111.9</v>
          </cell>
          <cell r="M71">
            <v>92328.9</v>
          </cell>
          <cell r="P71">
            <v>0</v>
          </cell>
          <cell r="Q71">
            <v>198113.40000000002</v>
          </cell>
        </row>
        <row r="72">
          <cell r="A72" t="str">
            <v xml:space="preserve">          April</v>
          </cell>
          <cell r="B72">
            <v>1060</v>
          </cell>
          <cell r="C72">
            <v>111.5</v>
          </cell>
          <cell r="D72">
            <v>662.3</v>
          </cell>
          <cell r="E72">
            <v>264601.2</v>
          </cell>
          <cell r="F72">
            <v>266435</v>
          </cell>
          <cell r="G72">
            <v>5492.8</v>
          </cell>
          <cell r="H72">
            <v>271927.8</v>
          </cell>
          <cell r="I72">
            <v>181050.30000000002</v>
          </cell>
          <cell r="J72">
            <v>90877.499999999971</v>
          </cell>
          <cell r="K72">
            <v>126001.60000000001</v>
          </cell>
          <cell r="L72">
            <v>36224.19999999999</v>
          </cell>
          <cell r="M72">
            <v>89777.400000000023</v>
          </cell>
          <cell r="P72">
            <v>0</v>
          </cell>
          <cell r="Q72">
            <v>180654.9</v>
          </cell>
        </row>
        <row r="73">
          <cell r="A73" t="str">
            <v xml:space="preserve">          May</v>
          </cell>
          <cell r="B73">
            <v>1143.5</v>
          </cell>
          <cell r="C73">
            <v>80.7</v>
          </cell>
          <cell r="D73">
            <v>679.5</v>
          </cell>
          <cell r="E73">
            <v>274451.90000000002</v>
          </cell>
          <cell r="F73">
            <v>276355.60000000003</v>
          </cell>
          <cell r="G73">
            <v>4756.1000000000004</v>
          </cell>
          <cell r="H73">
            <v>281111.7</v>
          </cell>
          <cell r="I73">
            <v>126775.29999999999</v>
          </cell>
          <cell r="J73">
            <v>154336.40000000002</v>
          </cell>
          <cell r="K73">
            <v>123079.29999999999</v>
          </cell>
          <cell r="L73">
            <v>34014</v>
          </cell>
          <cell r="M73">
            <v>89065.299999999988</v>
          </cell>
          <cell r="P73">
            <v>0</v>
          </cell>
          <cell r="Q73">
            <v>243401.7</v>
          </cell>
        </row>
        <row r="74">
          <cell r="A74" t="str">
            <v xml:space="preserve">          June</v>
          </cell>
          <cell r="B74">
            <v>1120.5999999999999</v>
          </cell>
          <cell r="C74">
            <v>367.7</v>
          </cell>
          <cell r="D74">
            <v>686.8</v>
          </cell>
          <cell r="E74">
            <v>269075.8</v>
          </cell>
          <cell r="F74">
            <v>271250.89999999997</v>
          </cell>
          <cell r="G74">
            <v>4660</v>
          </cell>
          <cell r="H74">
            <v>275910.89999999997</v>
          </cell>
          <cell r="I74">
            <v>127669</v>
          </cell>
          <cell r="J74">
            <v>148241.89999999997</v>
          </cell>
          <cell r="K74">
            <v>125767.2</v>
          </cell>
          <cell r="L74">
            <v>37042.699999999997</v>
          </cell>
          <cell r="M74">
            <v>88724.5</v>
          </cell>
          <cell r="P74">
            <v>0</v>
          </cell>
          <cell r="Q74">
            <v>236966.39999999997</v>
          </cell>
        </row>
        <row r="75">
          <cell r="A75" t="str">
            <v xml:space="preserve">          Jully</v>
          </cell>
          <cell r="B75">
            <v>1115.2</v>
          </cell>
          <cell r="C75">
            <v>12701.4</v>
          </cell>
          <cell r="D75">
            <v>687.6</v>
          </cell>
          <cell r="E75">
            <v>253205.2</v>
          </cell>
          <cell r="F75">
            <v>267709.40000000002</v>
          </cell>
          <cell r="G75">
            <v>4478.7000000000007</v>
          </cell>
          <cell r="H75">
            <v>272188.10000000003</v>
          </cell>
          <cell r="I75">
            <v>140035.5</v>
          </cell>
          <cell r="J75">
            <v>132152.60000000003</v>
          </cell>
          <cell r="K75">
            <v>119354.19999999998</v>
          </cell>
          <cell r="L75">
            <v>31841.699999999997</v>
          </cell>
          <cell r="M75">
            <v>87512.499999999985</v>
          </cell>
          <cell r="P75">
            <v>0</v>
          </cell>
          <cell r="Q75">
            <v>219665.10000000003</v>
          </cell>
        </row>
        <row r="76">
          <cell r="A76" t="str">
            <v xml:space="preserve">          August</v>
          </cell>
          <cell r="B76">
            <v>1136.3</v>
          </cell>
          <cell r="C76">
            <v>122653.6</v>
          </cell>
          <cell r="D76">
            <v>693.4</v>
          </cell>
          <cell r="E76">
            <v>238703.09999999998</v>
          </cell>
          <cell r="F76">
            <v>363186.39999999997</v>
          </cell>
          <cell r="G76">
            <v>3479.8</v>
          </cell>
          <cell r="H76">
            <v>366666.19999999995</v>
          </cell>
          <cell r="I76">
            <v>250916.19999999998</v>
          </cell>
          <cell r="J76">
            <v>115749.99999999997</v>
          </cell>
          <cell r="K76">
            <v>126943.29999999999</v>
          </cell>
          <cell r="L76">
            <v>34910.100000000006</v>
          </cell>
          <cell r="M76">
            <v>92033.199999999983</v>
          </cell>
          <cell r="P76">
            <v>0</v>
          </cell>
          <cell r="Q76">
            <v>207783.19999999995</v>
          </cell>
        </row>
        <row r="77">
          <cell r="A77" t="str">
            <v xml:space="preserve">          September</v>
          </cell>
          <cell r="B77">
            <v>1191</v>
          </cell>
          <cell r="C77">
            <v>129687.2</v>
          </cell>
          <cell r="D77">
            <v>699.5</v>
          </cell>
          <cell r="E77">
            <v>257969.09999999998</v>
          </cell>
          <cell r="F77">
            <v>389546.8</v>
          </cell>
          <cell r="G77">
            <v>3715.8</v>
          </cell>
          <cell r="H77">
            <v>393262.6</v>
          </cell>
          <cell r="I77">
            <v>259318.9</v>
          </cell>
          <cell r="J77">
            <v>133943.69999999998</v>
          </cell>
          <cell r="K77">
            <v>125532.20000000001</v>
          </cell>
          <cell r="L77">
            <v>37309.800000000003</v>
          </cell>
          <cell r="M77">
            <v>88222.400000000009</v>
          </cell>
          <cell r="P77">
            <v>0</v>
          </cell>
          <cell r="Q77">
            <v>222166.09999999998</v>
          </cell>
        </row>
        <row r="78">
          <cell r="A78" t="str">
            <v xml:space="preserve">          October</v>
          </cell>
          <cell r="B78">
            <v>1240.0999999999999</v>
          </cell>
          <cell r="C78">
            <v>130455.6</v>
          </cell>
          <cell r="D78">
            <v>703.6</v>
          </cell>
          <cell r="E78">
            <v>254245.1</v>
          </cell>
          <cell r="F78">
            <v>386644.4</v>
          </cell>
          <cell r="G78">
            <v>3322.7</v>
          </cell>
          <cell r="H78">
            <v>389967.10000000003</v>
          </cell>
          <cell r="I78">
            <v>260952.5</v>
          </cell>
          <cell r="J78">
            <v>129014.60000000003</v>
          </cell>
          <cell r="K78">
            <v>124128.7</v>
          </cell>
          <cell r="L78">
            <v>37126.300000000003</v>
          </cell>
          <cell r="M78">
            <v>87002.4</v>
          </cell>
          <cell r="P78">
            <v>0</v>
          </cell>
          <cell r="Q78">
            <v>216017.00000000003</v>
          </cell>
        </row>
        <row r="79">
          <cell r="A79" t="str">
            <v xml:space="preserve">          November</v>
          </cell>
          <cell r="B79">
            <v>1389.7</v>
          </cell>
          <cell r="C79">
            <v>132353.70000000001</v>
          </cell>
          <cell r="D79">
            <v>714</v>
          </cell>
          <cell r="E79">
            <v>246867.1</v>
          </cell>
          <cell r="F79">
            <v>381324.5</v>
          </cell>
          <cell r="G79">
            <v>2909.8</v>
          </cell>
          <cell r="H79">
            <v>384234.3</v>
          </cell>
          <cell r="I79">
            <v>263875.60000000003</v>
          </cell>
          <cell r="J79">
            <v>120358.69999999995</v>
          </cell>
          <cell r="K79">
            <v>130034.9</v>
          </cell>
          <cell r="L79">
            <v>37392.799999999996</v>
          </cell>
          <cell r="M79">
            <v>92642.1</v>
          </cell>
          <cell r="P79">
            <v>0</v>
          </cell>
          <cell r="Q79">
            <v>213000.79999999996</v>
          </cell>
        </row>
        <row r="80">
          <cell r="A80" t="str">
            <v xml:space="preserve">          December</v>
          </cell>
          <cell r="B80">
            <v>1304.8</v>
          </cell>
          <cell r="C80">
            <v>128093.7</v>
          </cell>
          <cell r="D80">
            <v>692.5</v>
          </cell>
          <cell r="E80">
            <v>267404.7</v>
          </cell>
          <cell r="F80">
            <v>397495.7</v>
          </cell>
          <cell r="G80">
            <v>3455.6000000000004</v>
          </cell>
          <cell r="H80">
            <v>400951.3</v>
          </cell>
          <cell r="I80">
            <v>255985.09999999998</v>
          </cell>
          <cell r="J80">
            <v>144966.20000000001</v>
          </cell>
          <cell r="K80">
            <v>155769.00000000003</v>
          </cell>
          <cell r="L80">
            <v>36237.599999999999</v>
          </cell>
          <cell r="M80">
            <v>119531.40000000002</v>
          </cell>
          <cell r="P80">
            <v>0</v>
          </cell>
          <cell r="Q80">
            <v>264497.60000000003</v>
          </cell>
        </row>
        <row r="81">
          <cell r="P81">
            <v>0</v>
          </cell>
        </row>
        <row r="82">
          <cell r="A82" t="str">
            <v>2010 January</v>
          </cell>
          <cell r="B82">
            <v>1291.5</v>
          </cell>
          <cell r="C82">
            <v>127598.1</v>
          </cell>
          <cell r="D82">
            <v>689.8</v>
          </cell>
          <cell r="E82">
            <v>275503.90000000002</v>
          </cell>
          <cell r="F82">
            <v>405083.30000000005</v>
          </cell>
          <cell r="G82">
            <v>2905.9</v>
          </cell>
          <cell r="H82">
            <v>407989.20000000007</v>
          </cell>
          <cell r="I82">
            <v>254946.7</v>
          </cell>
          <cell r="J82">
            <v>153042.50000000006</v>
          </cell>
          <cell r="K82">
            <v>153536.5</v>
          </cell>
          <cell r="L82">
            <v>35732.400000000009</v>
          </cell>
          <cell r="M82">
            <v>117804.09999999999</v>
          </cell>
          <cell r="P82">
            <v>0</v>
          </cell>
          <cell r="Q82">
            <v>270846.60000000003</v>
          </cell>
        </row>
        <row r="83">
          <cell r="A83" t="str">
            <v xml:space="preserve">          February        </v>
          </cell>
          <cell r="B83">
            <v>1318.4</v>
          </cell>
          <cell r="C83">
            <v>125359.6</v>
          </cell>
          <cell r="D83">
            <v>677.7</v>
          </cell>
          <cell r="E83">
            <v>280367.2</v>
          </cell>
          <cell r="F83">
            <v>407722.9</v>
          </cell>
          <cell r="G83">
            <v>4287.2000000000007</v>
          </cell>
          <cell r="H83">
            <v>412010.10000000003</v>
          </cell>
          <cell r="I83">
            <v>261782.6</v>
          </cell>
          <cell r="J83">
            <v>150227.50000000003</v>
          </cell>
          <cell r="K83">
            <v>157687.9</v>
          </cell>
          <cell r="L83">
            <v>35653.4</v>
          </cell>
          <cell r="M83">
            <v>122034.5</v>
          </cell>
          <cell r="P83">
            <v>0</v>
          </cell>
          <cell r="Q83">
            <v>272262</v>
          </cell>
        </row>
        <row r="84">
          <cell r="A84" t="str">
            <v xml:space="preserve">          March</v>
          </cell>
          <cell r="B84">
            <v>1314.8</v>
          </cell>
          <cell r="C84">
            <v>124553.9</v>
          </cell>
          <cell r="D84">
            <v>673.3</v>
          </cell>
          <cell r="E84">
            <v>265831</v>
          </cell>
          <cell r="F84">
            <v>392373</v>
          </cell>
          <cell r="G84">
            <v>4171.5</v>
          </cell>
          <cell r="H84">
            <v>396544.5</v>
          </cell>
          <cell r="I84">
            <v>260330.80000000002</v>
          </cell>
          <cell r="J84">
            <v>136213.69999999998</v>
          </cell>
          <cell r="K84">
            <v>155722.80000000005</v>
          </cell>
          <cell r="L84">
            <v>33546.700000000004</v>
          </cell>
          <cell r="M84">
            <v>122176.10000000003</v>
          </cell>
          <cell r="P84">
            <v>0</v>
          </cell>
          <cell r="Q84">
            <v>258389.80000000002</v>
          </cell>
        </row>
        <row r="85">
          <cell r="A85" t="str">
            <v xml:space="preserve">          April</v>
          </cell>
          <cell r="B85">
            <v>1392.6</v>
          </cell>
          <cell r="C85">
            <v>123646.7</v>
          </cell>
          <cell r="D85">
            <v>668.4</v>
          </cell>
          <cell r="E85">
            <v>252588.50000000003</v>
          </cell>
          <cell r="F85">
            <v>378296.2</v>
          </cell>
          <cell r="G85">
            <v>4343.3999999999996</v>
          </cell>
          <cell r="H85">
            <v>382639.60000000003</v>
          </cell>
          <cell r="I85">
            <v>257699.40000000002</v>
          </cell>
          <cell r="J85">
            <v>124940.20000000001</v>
          </cell>
          <cell r="K85">
            <v>148851.90000000002</v>
          </cell>
          <cell r="L85">
            <v>40011.5</v>
          </cell>
          <cell r="M85">
            <v>108840.40000000002</v>
          </cell>
          <cell r="P85">
            <v>0</v>
          </cell>
          <cell r="Q85">
            <v>233780.60000000003</v>
          </cell>
        </row>
        <row r="86">
          <cell r="A86" t="str">
            <v xml:space="preserve">          May</v>
          </cell>
          <cell r="B86">
            <v>1440.2</v>
          </cell>
          <cell r="C86">
            <v>120848.9</v>
          </cell>
          <cell r="D86">
            <v>653.4</v>
          </cell>
          <cell r="E86">
            <v>235306.59999999998</v>
          </cell>
          <cell r="F86">
            <v>358249.1</v>
          </cell>
          <cell r="G86">
            <v>4183.5</v>
          </cell>
          <cell r="H86">
            <v>362432.6</v>
          </cell>
          <cell r="I86">
            <v>251894.59999999998</v>
          </cell>
          <cell r="J86">
            <v>110538</v>
          </cell>
          <cell r="K86">
            <v>136564.19999999998</v>
          </cell>
          <cell r="L86">
            <v>35952.400000000001</v>
          </cell>
          <cell r="M86">
            <v>100611.79999999999</v>
          </cell>
          <cell r="P86">
            <v>0</v>
          </cell>
          <cell r="Q86">
            <v>211149.8</v>
          </cell>
        </row>
        <row r="87">
          <cell r="A87" t="str">
            <v xml:space="preserve">          June</v>
          </cell>
          <cell r="B87">
            <v>1475</v>
          </cell>
          <cell r="C87">
            <v>120972.7</v>
          </cell>
          <cell r="D87">
            <v>654</v>
          </cell>
          <cell r="E87">
            <v>219261.3</v>
          </cell>
          <cell r="F87">
            <v>342363</v>
          </cell>
          <cell r="G87">
            <v>3896.1000000000004</v>
          </cell>
          <cell r="H87">
            <v>346259.1</v>
          </cell>
          <cell r="I87">
            <v>252121.1</v>
          </cell>
          <cell r="J87">
            <v>94137.999999999971</v>
          </cell>
          <cell r="K87">
            <v>139243.59999999998</v>
          </cell>
          <cell r="L87">
            <v>37032.600000000006</v>
          </cell>
          <cell r="M87">
            <v>102210.99999999997</v>
          </cell>
          <cell r="P87">
            <v>0</v>
          </cell>
          <cell r="Q87">
            <v>196348.99999999994</v>
          </cell>
        </row>
        <row r="88">
          <cell r="A88" t="str">
            <v xml:space="preserve">          Jully</v>
          </cell>
          <cell r="B88">
            <v>1390.5</v>
          </cell>
          <cell r="C88">
            <v>124796.9</v>
          </cell>
          <cell r="D88">
            <v>674.8</v>
          </cell>
          <cell r="E88">
            <v>221202.6</v>
          </cell>
          <cell r="F88">
            <v>348064.8</v>
          </cell>
          <cell r="G88">
            <v>3963.1000000000004</v>
          </cell>
          <cell r="H88">
            <v>352027.89999999997</v>
          </cell>
          <cell r="I88">
            <v>260288</v>
          </cell>
          <cell r="J88">
            <v>91739.899999999965</v>
          </cell>
          <cell r="K88">
            <v>148565.79999999999</v>
          </cell>
          <cell r="L88">
            <v>39069.899999999994</v>
          </cell>
          <cell r="M88">
            <v>109495.9</v>
          </cell>
          <cell r="P88">
            <v>0</v>
          </cell>
          <cell r="Q88">
            <v>201235.79999999996</v>
          </cell>
        </row>
        <row r="89">
          <cell r="A89" t="str">
            <v xml:space="preserve">          August</v>
          </cell>
          <cell r="B89">
            <v>1469.3</v>
          </cell>
          <cell r="C89">
            <v>136021.1</v>
          </cell>
          <cell r="D89">
            <v>669.2</v>
          </cell>
          <cell r="E89">
            <v>211068.09999999998</v>
          </cell>
          <cell r="F89">
            <v>349227.69999999995</v>
          </cell>
          <cell r="G89">
            <v>5042.3999999999996</v>
          </cell>
          <cell r="H89">
            <v>354270.1</v>
          </cell>
          <cell r="I89">
            <v>270617.09999999998</v>
          </cell>
          <cell r="J89">
            <v>83653</v>
          </cell>
          <cell r="K89">
            <v>137763</v>
          </cell>
          <cell r="L89">
            <v>36289.300000000003</v>
          </cell>
          <cell r="M89">
            <v>101473.7</v>
          </cell>
          <cell r="P89">
            <v>0</v>
          </cell>
          <cell r="Q89">
            <v>185126.7</v>
          </cell>
        </row>
        <row r="90">
          <cell r="A90" t="str">
            <v xml:space="preserve">          September</v>
          </cell>
          <cell r="B90">
            <v>1555</v>
          </cell>
          <cell r="C90">
            <v>139909.4</v>
          </cell>
          <cell r="D90">
            <v>688.3</v>
          </cell>
          <cell r="E90">
            <v>200071.4</v>
          </cell>
          <cell r="F90">
            <v>342224.1</v>
          </cell>
          <cell r="G90">
            <v>6532.7999999999993</v>
          </cell>
          <cell r="H90">
            <v>348756.89999999997</v>
          </cell>
          <cell r="I90">
            <v>279209.8</v>
          </cell>
          <cell r="J90">
            <v>69547.099999999977</v>
          </cell>
          <cell r="K90">
            <v>135528.9</v>
          </cell>
          <cell r="L90">
            <v>37379.599999999999</v>
          </cell>
          <cell r="M90">
            <v>98149.299999999988</v>
          </cell>
          <cell r="P90">
            <v>0</v>
          </cell>
          <cell r="Q90">
            <v>167696.39999999997</v>
          </cell>
        </row>
        <row r="91">
          <cell r="A91" t="str">
            <v xml:space="preserve">          October</v>
          </cell>
          <cell r="B91">
            <v>1593.5</v>
          </cell>
          <cell r="C91">
            <v>141490.79999999999</v>
          </cell>
          <cell r="D91">
            <v>698.7</v>
          </cell>
          <cell r="E91">
            <v>196503</v>
          </cell>
          <cell r="F91">
            <v>340286</v>
          </cell>
          <cell r="G91">
            <v>7493.4</v>
          </cell>
          <cell r="H91">
            <v>347779.4</v>
          </cell>
          <cell r="I91">
            <v>281295.59999999998</v>
          </cell>
          <cell r="J91">
            <v>66483.800000000047</v>
          </cell>
          <cell r="K91">
            <v>148423.1</v>
          </cell>
          <cell r="L91">
            <v>40353.199999999997</v>
          </cell>
          <cell r="M91">
            <v>108069.90000000001</v>
          </cell>
          <cell r="P91">
            <v>0</v>
          </cell>
          <cell r="Q91">
            <v>174553.70000000007</v>
          </cell>
        </row>
        <row r="92">
          <cell r="A92" t="str">
            <v xml:space="preserve">          November</v>
          </cell>
          <cell r="B92">
            <v>1624.7</v>
          </cell>
          <cell r="C92">
            <v>138203.1</v>
          </cell>
          <cell r="D92">
            <v>682.5</v>
          </cell>
          <cell r="E92">
            <v>201049</v>
          </cell>
          <cell r="F92">
            <v>341559.30000000005</v>
          </cell>
          <cell r="G92">
            <v>7640</v>
          </cell>
          <cell r="H92">
            <v>349199.30000000005</v>
          </cell>
          <cell r="I92">
            <v>274549</v>
          </cell>
          <cell r="J92">
            <v>74650.300000000047</v>
          </cell>
          <cell r="K92">
            <v>150072.59999999998</v>
          </cell>
          <cell r="L92">
            <v>46726.1</v>
          </cell>
          <cell r="M92">
            <v>103346.49999999997</v>
          </cell>
          <cell r="P92">
            <v>0</v>
          </cell>
          <cell r="Q92">
            <v>177996.80000000002</v>
          </cell>
        </row>
        <row r="93">
          <cell r="A93" t="str">
            <v xml:space="preserve">          December</v>
          </cell>
          <cell r="B93">
            <v>1678.2</v>
          </cell>
          <cell r="C93">
            <v>139030.6</v>
          </cell>
          <cell r="D93">
            <v>686.7</v>
          </cell>
          <cell r="E93">
            <v>268109.8</v>
          </cell>
          <cell r="F93">
            <v>409505.30000000005</v>
          </cell>
          <cell r="G93">
            <v>8766.9</v>
          </cell>
          <cell r="H93">
            <v>418272.20000000007</v>
          </cell>
          <cell r="I93">
            <v>276658.60000000003</v>
          </cell>
          <cell r="J93">
            <v>141613.60000000003</v>
          </cell>
          <cell r="K93">
            <v>162923</v>
          </cell>
          <cell r="L93">
            <v>50485.599999999991</v>
          </cell>
          <cell r="M93">
            <v>112437.40000000001</v>
          </cell>
          <cell r="N93">
            <v>0</v>
          </cell>
          <cell r="O93">
            <v>0</v>
          </cell>
          <cell r="P93">
            <v>0</v>
          </cell>
          <cell r="Q93">
            <v>254051.00000000006</v>
          </cell>
        </row>
        <row r="95">
          <cell r="A95" t="str">
            <v>2011 January</v>
          </cell>
          <cell r="B95">
            <v>1592.8</v>
          </cell>
          <cell r="C95">
            <v>141347.70000000001</v>
          </cell>
          <cell r="D95">
            <v>692.9</v>
          </cell>
          <cell r="E95">
            <v>258807.2</v>
          </cell>
          <cell r="F95">
            <v>402440.6</v>
          </cell>
          <cell r="G95">
            <v>10593.4</v>
          </cell>
          <cell r="H95">
            <v>413034</v>
          </cell>
          <cell r="I95">
            <v>281587.09999999998</v>
          </cell>
          <cell r="J95">
            <v>131446.90000000002</v>
          </cell>
          <cell r="K95">
            <v>152646.00000000003</v>
          </cell>
          <cell r="L95">
            <v>44614.499999999993</v>
          </cell>
          <cell r="M95">
            <v>108031.50000000003</v>
          </cell>
          <cell r="N95">
            <v>0</v>
          </cell>
          <cell r="O95">
            <v>0</v>
          </cell>
          <cell r="P95">
            <v>0</v>
          </cell>
          <cell r="Q95">
            <v>239478.40000000005</v>
          </cell>
        </row>
        <row r="96">
          <cell r="A96" t="str">
            <v xml:space="preserve">          February        </v>
          </cell>
          <cell r="B96">
            <v>1678.2</v>
          </cell>
          <cell r="C96">
            <v>140620</v>
          </cell>
          <cell r="D96">
            <v>694.5</v>
          </cell>
          <cell r="E96">
            <v>283349.7</v>
          </cell>
          <cell r="F96">
            <v>426342.40000000002</v>
          </cell>
          <cell r="G96">
            <v>11586.4</v>
          </cell>
          <cell r="H96">
            <v>437928.80000000005</v>
          </cell>
          <cell r="I96">
            <v>281664.40000000002</v>
          </cell>
          <cell r="J96">
            <v>156264.40000000002</v>
          </cell>
          <cell r="K96">
            <v>149996.80000000002</v>
          </cell>
          <cell r="L96">
            <v>49423.19999999999</v>
          </cell>
          <cell r="M96">
            <v>100573.60000000003</v>
          </cell>
          <cell r="N96">
            <v>0</v>
          </cell>
          <cell r="O96">
            <v>0</v>
          </cell>
          <cell r="P96">
            <v>0</v>
          </cell>
          <cell r="Q96">
            <v>256838.00000000006</v>
          </cell>
        </row>
        <row r="97">
          <cell r="A97" t="str">
            <v xml:space="preserve">          March</v>
          </cell>
          <cell r="B97">
            <v>1704.1</v>
          </cell>
          <cell r="C97">
            <v>141665.1</v>
          </cell>
          <cell r="D97">
            <v>699.7</v>
          </cell>
          <cell r="E97">
            <v>271744.2</v>
          </cell>
          <cell r="F97">
            <v>415813.10000000003</v>
          </cell>
          <cell r="G97">
            <v>10815.5</v>
          </cell>
          <cell r="H97">
            <v>426628.60000000003</v>
          </cell>
          <cell r="I97">
            <v>283289.5</v>
          </cell>
          <cell r="J97">
            <v>143339.10000000003</v>
          </cell>
          <cell r="K97">
            <v>143485.69999999995</v>
          </cell>
          <cell r="L97">
            <v>39002.5</v>
          </cell>
          <cell r="M97">
            <v>104483.19999999995</v>
          </cell>
          <cell r="N97">
            <v>0</v>
          </cell>
          <cell r="O97">
            <v>0</v>
          </cell>
          <cell r="P97">
            <v>0</v>
          </cell>
          <cell r="Q97">
            <v>247822.3</v>
          </cell>
        </row>
        <row r="98">
          <cell r="A98" t="str">
            <v xml:space="preserve">          April</v>
          </cell>
          <cell r="B98">
            <v>1853.9</v>
          </cell>
          <cell r="C98">
            <v>158675.70000000001</v>
          </cell>
          <cell r="D98">
            <v>722.6</v>
          </cell>
          <cell r="E98">
            <v>284505.59999999998</v>
          </cell>
          <cell r="F98">
            <v>445757.8</v>
          </cell>
          <cell r="G98">
            <v>9926.6</v>
          </cell>
          <cell r="H98">
            <v>455684.39999999997</v>
          </cell>
          <cell r="I98">
            <v>304102.80000000005</v>
          </cell>
          <cell r="J98">
            <v>151581.59999999992</v>
          </cell>
          <cell r="K98">
            <v>142072.69999999998</v>
          </cell>
          <cell r="L98">
            <v>43570.299999999996</v>
          </cell>
          <cell r="M98">
            <v>98502.399999999994</v>
          </cell>
          <cell r="N98">
            <v>0</v>
          </cell>
          <cell r="O98">
            <v>0</v>
          </cell>
          <cell r="P98">
            <v>0</v>
          </cell>
          <cell r="Q98">
            <v>250083.99999999991</v>
          </cell>
        </row>
        <row r="99">
          <cell r="A99" t="str">
            <v xml:space="preserve">          May</v>
          </cell>
          <cell r="B99">
            <v>1842.5</v>
          </cell>
          <cell r="C99">
            <v>156290.6</v>
          </cell>
          <cell r="D99">
            <v>711.7</v>
          </cell>
          <cell r="E99">
            <v>277304.5</v>
          </cell>
          <cell r="F99">
            <v>436149.30000000005</v>
          </cell>
          <cell r="G99">
            <v>8461.9</v>
          </cell>
          <cell r="H99">
            <v>444611.20000000007</v>
          </cell>
          <cell r="I99">
            <v>299175.7</v>
          </cell>
          <cell r="J99">
            <v>145435.50000000006</v>
          </cell>
          <cell r="K99">
            <v>136429.60000000003</v>
          </cell>
          <cell r="L99">
            <v>41594.699999999997</v>
          </cell>
          <cell r="M99">
            <v>94834.900000000038</v>
          </cell>
          <cell r="N99">
            <v>0</v>
          </cell>
          <cell r="O99">
            <v>0</v>
          </cell>
          <cell r="P99">
            <v>0</v>
          </cell>
          <cell r="Q99">
            <v>240270.40000000008</v>
          </cell>
        </row>
        <row r="100">
          <cell r="A100" t="str">
            <v xml:space="preserve">          June</v>
          </cell>
          <cell r="B100">
            <v>1816.6</v>
          </cell>
          <cell r="C100">
            <v>157079.9</v>
          </cell>
          <cell r="D100">
            <v>715.3</v>
          </cell>
          <cell r="E100">
            <v>268057.40000000002</v>
          </cell>
          <cell r="F100">
            <v>427669.2</v>
          </cell>
          <cell r="G100">
            <v>6572.7999999999993</v>
          </cell>
          <cell r="H100">
            <v>434242</v>
          </cell>
          <cell r="I100">
            <v>300858.90000000002</v>
          </cell>
          <cell r="J100">
            <v>133383.09999999998</v>
          </cell>
          <cell r="K100">
            <v>129712.2</v>
          </cell>
          <cell r="L100">
            <v>39056.400000000001</v>
          </cell>
          <cell r="M100">
            <v>90655.799999999988</v>
          </cell>
          <cell r="N100">
            <v>0</v>
          </cell>
          <cell r="O100">
            <v>0</v>
          </cell>
          <cell r="P100">
            <v>0</v>
          </cell>
          <cell r="Q100">
            <v>224038.89999999997</v>
          </cell>
        </row>
        <row r="101">
          <cell r="A101" t="str">
            <v xml:space="preserve">          Jully</v>
          </cell>
          <cell r="B101">
            <v>1948.9</v>
          </cell>
          <cell r="C101">
            <v>171537.2</v>
          </cell>
          <cell r="D101">
            <v>721</v>
          </cell>
          <cell r="E101">
            <v>256308.99999999997</v>
          </cell>
          <cell r="F101">
            <v>430516.1</v>
          </cell>
          <cell r="G101">
            <v>6457.4</v>
          </cell>
          <cell r="H101">
            <v>436973.5</v>
          </cell>
          <cell r="I101">
            <v>316978.40000000002</v>
          </cell>
          <cell r="J101">
            <v>119995.09999999998</v>
          </cell>
          <cell r="K101">
            <v>136658.50000000003</v>
          </cell>
          <cell r="L101">
            <v>42413.599999999999</v>
          </cell>
          <cell r="M101">
            <v>94244.900000000023</v>
          </cell>
          <cell r="N101">
            <v>0</v>
          </cell>
          <cell r="O101">
            <v>0</v>
          </cell>
          <cell r="P101">
            <v>0</v>
          </cell>
          <cell r="Q101">
            <v>214240</v>
          </cell>
        </row>
        <row r="102">
          <cell r="A102" t="str">
            <v xml:space="preserve">          August</v>
          </cell>
          <cell r="B102">
            <v>2231.9</v>
          </cell>
          <cell r="C102">
            <v>172119.9</v>
          </cell>
          <cell r="D102">
            <v>729.5</v>
          </cell>
          <cell r="E102">
            <v>238971.10000000003</v>
          </cell>
          <cell r="F102">
            <v>414052.4</v>
          </cell>
          <cell r="G102">
            <v>6040.5</v>
          </cell>
          <cell r="H102">
            <v>420092.9</v>
          </cell>
          <cell r="I102">
            <v>319000</v>
          </cell>
          <cell r="J102">
            <v>101092.90000000002</v>
          </cell>
          <cell r="K102">
            <v>137401.50000000003</v>
          </cell>
          <cell r="L102">
            <v>41757.4</v>
          </cell>
          <cell r="M102">
            <v>95644.100000000035</v>
          </cell>
          <cell r="N102">
            <v>0</v>
          </cell>
          <cell r="O102">
            <v>0</v>
          </cell>
          <cell r="P102">
            <v>0</v>
          </cell>
          <cell r="Q102">
            <v>196737.00000000006</v>
          </cell>
        </row>
        <row r="103">
          <cell r="A103" t="str">
            <v xml:space="preserve">          September</v>
          </cell>
          <cell r="B103">
            <v>2001.3</v>
          </cell>
          <cell r="C103">
            <v>169415.7</v>
          </cell>
          <cell r="D103">
            <v>718</v>
          </cell>
          <cell r="E103">
            <v>216623.7</v>
          </cell>
          <cell r="F103">
            <v>388758.7</v>
          </cell>
          <cell r="G103">
            <v>6131.6</v>
          </cell>
          <cell r="H103">
            <v>394890.3</v>
          </cell>
          <cell r="I103">
            <v>313648.90000000002</v>
          </cell>
          <cell r="J103">
            <v>81241.399999999965</v>
          </cell>
          <cell r="K103">
            <v>129686.30000000002</v>
          </cell>
          <cell r="L103">
            <v>41451.9</v>
          </cell>
          <cell r="M103">
            <v>88234.400000000023</v>
          </cell>
          <cell r="N103">
            <v>0</v>
          </cell>
          <cell r="O103">
            <v>0</v>
          </cell>
          <cell r="P103">
            <v>0</v>
          </cell>
          <cell r="Q103">
            <v>169475.8</v>
          </cell>
        </row>
        <row r="104">
          <cell r="A104" t="str">
            <v xml:space="preserve">          October</v>
          </cell>
          <cell r="B104">
            <v>2136.1999999999998</v>
          </cell>
          <cell r="C104">
            <v>175588.7</v>
          </cell>
          <cell r="D104">
            <v>744.2</v>
          </cell>
          <cell r="E104">
            <v>203143.3</v>
          </cell>
          <cell r="F104">
            <v>381612.4</v>
          </cell>
          <cell r="G104">
            <v>6997.2999999999993</v>
          </cell>
          <cell r="H104">
            <v>388609.7</v>
          </cell>
          <cell r="I104">
            <v>327004.7</v>
          </cell>
          <cell r="J104">
            <v>61605</v>
          </cell>
          <cell r="K104">
            <v>138503.9</v>
          </cell>
          <cell r="L104">
            <v>46518.7</v>
          </cell>
          <cell r="M104">
            <v>91985.2</v>
          </cell>
          <cell r="N104">
            <v>0</v>
          </cell>
          <cell r="O104">
            <v>0</v>
          </cell>
          <cell r="P104">
            <v>0</v>
          </cell>
          <cell r="Q104">
            <v>153590.20000000001</v>
          </cell>
        </row>
        <row r="105">
          <cell r="A105" t="str">
            <v xml:space="preserve">          November</v>
          </cell>
          <cell r="B105">
            <v>2215.6999999999998</v>
          </cell>
          <cell r="C105">
            <v>175988.7</v>
          </cell>
          <cell r="D105">
            <v>745.8</v>
          </cell>
          <cell r="E105">
            <v>199719.9</v>
          </cell>
          <cell r="F105">
            <v>378670.1</v>
          </cell>
          <cell r="G105">
            <v>9353.5</v>
          </cell>
          <cell r="H105">
            <v>388023.6</v>
          </cell>
          <cell r="I105">
            <v>328313.3</v>
          </cell>
          <cell r="J105">
            <v>59710.299999999988</v>
          </cell>
          <cell r="K105">
            <v>156380.9</v>
          </cell>
          <cell r="L105">
            <v>54902.900000000009</v>
          </cell>
          <cell r="M105">
            <v>101477.99999999999</v>
          </cell>
          <cell r="N105">
            <v>0</v>
          </cell>
          <cell r="O105">
            <v>0</v>
          </cell>
          <cell r="P105">
            <v>0</v>
          </cell>
          <cell r="Q105">
            <v>161188.29999999999</v>
          </cell>
        </row>
        <row r="106">
          <cell r="A106" t="str">
            <v xml:space="preserve">          December</v>
          </cell>
          <cell r="B106">
            <v>2045.5</v>
          </cell>
          <cell r="C106">
            <v>164634.5</v>
          </cell>
          <cell r="D106">
            <v>750.6</v>
          </cell>
          <cell r="E106">
            <v>235199.30000000002</v>
          </cell>
          <cell r="F106">
            <v>402629.9</v>
          </cell>
          <cell r="G106">
            <v>10113.9</v>
          </cell>
          <cell r="H106">
            <v>412743.80000000005</v>
          </cell>
          <cell r="I106">
            <v>330449.80000000005</v>
          </cell>
          <cell r="J106">
            <v>82294</v>
          </cell>
          <cell r="K106">
            <v>173267.6</v>
          </cell>
          <cell r="L106">
            <v>50036.000000000007</v>
          </cell>
          <cell r="M106">
            <v>123231.6</v>
          </cell>
          <cell r="N106">
            <v>0</v>
          </cell>
          <cell r="O106">
            <v>0</v>
          </cell>
          <cell r="P106">
            <v>0</v>
          </cell>
          <cell r="Q106">
            <v>205525.6</v>
          </cell>
        </row>
        <row r="108">
          <cell r="A108" t="str">
            <v>2012 January</v>
          </cell>
          <cell r="B108">
            <v>2322.1999999999998</v>
          </cell>
          <cell r="C108">
            <v>176671.9</v>
          </cell>
          <cell r="D108">
            <v>773.4</v>
          </cell>
          <cell r="E108">
            <v>268822.00000000006</v>
          </cell>
          <cell r="F108">
            <v>448589.50000000006</v>
          </cell>
          <cell r="G108">
            <v>11511.4</v>
          </cell>
          <cell r="H108">
            <v>460100.90000000008</v>
          </cell>
          <cell r="I108">
            <v>347210.1</v>
          </cell>
          <cell r="J108">
            <v>112890.8000000001</v>
          </cell>
          <cell r="K108">
            <v>179393.09999999998</v>
          </cell>
          <cell r="L108">
            <v>53883.600000000006</v>
          </cell>
          <cell r="M108">
            <v>125509.49999999997</v>
          </cell>
          <cell r="N108">
            <v>0</v>
          </cell>
          <cell r="O108">
            <v>0</v>
          </cell>
          <cell r="P108">
            <v>0</v>
          </cell>
          <cell r="Q108">
            <v>238400.30000000008</v>
          </cell>
        </row>
        <row r="109">
          <cell r="A109" t="str">
            <v xml:space="preserve">          February        </v>
          </cell>
          <cell r="B109">
            <v>2432.3000000000002</v>
          </cell>
          <cell r="C109">
            <v>181301.4</v>
          </cell>
          <cell r="D109">
            <v>788.1</v>
          </cell>
          <cell r="E109">
            <v>259759.40000000002</v>
          </cell>
          <cell r="F109">
            <v>444281.2</v>
          </cell>
          <cell r="G109">
            <v>8881.7000000000007</v>
          </cell>
          <cell r="H109">
            <v>453162.9</v>
          </cell>
          <cell r="I109">
            <v>354739</v>
          </cell>
          <cell r="J109">
            <v>98423.900000000023</v>
          </cell>
          <cell r="K109">
            <v>179987.70000000004</v>
          </cell>
          <cell r="L109">
            <v>56918.8</v>
          </cell>
          <cell r="M109">
            <v>123068.90000000004</v>
          </cell>
          <cell r="N109">
            <v>0</v>
          </cell>
          <cell r="O109">
            <v>0</v>
          </cell>
          <cell r="P109">
            <v>0</v>
          </cell>
          <cell r="Q109">
            <v>221492.80000000005</v>
          </cell>
        </row>
        <row r="110">
          <cell r="A110" t="str">
            <v xml:space="preserve">          March</v>
          </cell>
          <cell r="B110">
            <v>2328</v>
          </cell>
          <cell r="C110">
            <v>179153.7</v>
          </cell>
          <cell r="D110">
            <v>778.8</v>
          </cell>
          <cell r="E110">
            <v>228377.30000000002</v>
          </cell>
          <cell r="F110">
            <v>410637.80000000005</v>
          </cell>
          <cell r="G110">
            <v>8584.6</v>
          </cell>
          <cell r="H110">
            <v>419222.4</v>
          </cell>
          <cell r="I110">
            <v>351493.3</v>
          </cell>
          <cell r="J110">
            <v>67729.100000000035</v>
          </cell>
          <cell r="K110">
            <v>180705.5</v>
          </cell>
          <cell r="L110">
            <v>62213.7</v>
          </cell>
          <cell r="M110">
            <v>118491.8</v>
          </cell>
          <cell r="N110">
            <v>0</v>
          </cell>
          <cell r="O110">
            <v>0</v>
          </cell>
          <cell r="P110">
            <v>0</v>
          </cell>
          <cell r="Q110">
            <v>186220.90000000002</v>
          </cell>
        </row>
        <row r="111">
          <cell r="A111" t="str">
            <v xml:space="preserve">          April</v>
          </cell>
          <cell r="B111">
            <v>2253.6999999999998</v>
          </cell>
          <cell r="C111">
            <v>179876.5</v>
          </cell>
          <cell r="D111">
            <v>781.9</v>
          </cell>
          <cell r="E111">
            <v>219303.5</v>
          </cell>
          <cell r="F111">
            <v>402215.6</v>
          </cell>
          <cell r="G111">
            <v>7773.1</v>
          </cell>
          <cell r="H111">
            <v>409988.69999999995</v>
          </cell>
          <cell r="I111">
            <v>352132.9</v>
          </cell>
          <cell r="J111">
            <v>57855.79999999993</v>
          </cell>
          <cell r="K111">
            <v>176724.7</v>
          </cell>
          <cell r="L111">
            <v>70689</v>
          </cell>
          <cell r="M111">
            <v>106035.70000000001</v>
          </cell>
          <cell r="N111">
            <v>0</v>
          </cell>
          <cell r="O111">
            <v>0</v>
          </cell>
          <cell r="P111">
            <v>0</v>
          </cell>
          <cell r="Q111">
            <v>163891.49999999994</v>
          </cell>
        </row>
        <row r="112">
          <cell r="A112" t="str">
            <v xml:space="preserve">          May</v>
          </cell>
          <cell r="B112">
            <v>2129.5</v>
          </cell>
          <cell r="C112">
            <v>176865.2</v>
          </cell>
          <cell r="D112">
            <v>768.8</v>
          </cell>
          <cell r="E112">
            <v>220544.19999999998</v>
          </cell>
          <cell r="F112">
            <v>400307.69999999995</v>
          </cell>
          <cell r="G112">
            <v>6724.2999999999993</v>
          </cell>
          <cell r="H112">
            <v>407031.99999999994</v>
          </cell>
          <cell r="I112">
            <v>346496.6</v>
          </cell>
          <cell r="J112">
            <v>60535.399999999965</v>
          </cell>
          <cell r="K112">
            <v>151792.70000000001</v>
          </cell>
          <cell r="L112">
            <v>68426.7</v>
          </cell>
          <cell r="M112">
            <v>83366.000000000015</v>
          </cell>
          <cell r="N112">
            <v>0</v>
          </cell>
          <cell r="O112">
            <v>0</v>
          </cell>
          <cell r="P112">
            <v>0</v>
          </cell>
          <cell r="Q112">
            <v>143901.39999999997</v>
          </cell>
        </row>
        <row r="113">
          <cell r="A113" t="str">
            <v xml:space="preserve">          June</v>
          </cell>
          <cell r="B113">
            <v>2179.4</v>
          </cell>
          <cell r="C113">
            <v>180253.4</v>
          </cell>
          <cell r="D113">
            <v>783.6</v>
          </cell>
          <cell r="E113">
            <v>211668.7</v>
          </cell>
          <cell r="F113">
            <v>394885.1</v>
          </cell>
          <cell r="G113">
            <v>7532.5</v>
          </cell>
          <cell r="H113">
            <v>402417.6</v>
          </cell>
          <cell r="I113">
            <v>353109.6</v>
          </cell>
          <cell r="J113">
            <v>49308</v>
          </cell>
          <cell r="K113">
            <v>156569.30000000002</v>
          </cell>
          <cell r="L113">
            <v>78012.399999999994</v>
          </cell>
          <cell r="M113">
            <v>78556.900000000023</v>
          </cell>
          <cell r="N113">
            <v>0</v>
          </cell>
          <cell r="O113">
            <v>0</v>
          </cell>
          <cell r="P113">
            <v>0</v>
          </cell>
          <cell r="Q113">
            <v>127864.90000000002</v>
          </cell>
        </row>
        <row r="114">
          <cell r="A114" t="str">
            <v xml:space="preserve">          Jully</v>
          </cell>
          <cell r="B114">
            <v>2299.6999999999998</v>
          </cell>
          <cell r="C114">
            <v>186375.8</v>
          </cell>
          <cell r="D114">
            <v>796.4</v>
          </cell>
          <cell r="E114">
            <v>212229</v>
          </cell>
          <cell r="F114">
            <v>401700.9</v>
          </cell>
          <cell r="G114">
            <v>6684.6</v>
          </cell>
          <cell r="H114">
            <v>408385.5</v>
          </cell>
          <cell r="I114">
            <v>361512.7</v>
          </cell>
          <cell r="J114">
            <v>46872.799999999988</v>
          </cell>
          <cell r="K114">
            <v>164800.70000000001</v>
          </cell>
          <cell r="L114">
            <v>66663.799999999988</v>
          </cell>
          <cell r="M114">
            <v>98136.900000000023</v>
          </cell>
          <cell r="N114">
            <v>0</v>
          </cell>
          <cell r="O114">
            <v>0</v>
          </cell>
          <cell r="P114">
            <v>0</v>
          </cell>
          <cell r="Q114">
            <v>145009.70000000001</v>
          </cell>
        </row>
        <row r="115">
          <cell r="A115" t="str">
            <v xml:space="preserve">          August</v>
          </cell>
          <cell r="B115">
            <v>2355</v>
          </cell>
          <cell r="C115">
            <v>196178.7</v>
          </cell>
          <cell r="D115">
            <v>806.9</v>
          </cell>
          <cell r="E115">
            <v>208565.1</v>
          </cell>
          <cell r="F115">
            <v>407905.7</v>
          </cell>
          <cell r="G115">
            <v>5039.7000000000007</v>
          </cell>
          <cell r="H115">
            <v>412945.4</v>
          </cell>
          <cell r="I115">
            <v>373365.2</v>
          </cell>
          <cell r="J115">
            <v>39580.200000000012</v>
          </cell>
          <cell r="K115">
            <v>173543.9</v>
          </cell>
          <cell r="L115">
            <v>71446.5</v>
          </cell>
          <cell r="M115">
            <v>102097.4</v>
          </cell>
          <cell r="N115">
            <v>0</v>
          </cell>
          <cell r="O115">
            <v>0</v>
          </cell>
          <cell r="P115">
            <v>0</v>
          </cell>
          <cell r="Q115">
            <v>141677.6</v>
          </cell>
        </row>
        <row r="116">
          <cell r="A116" t="str">
            <v xml:space="preserve">          September</v>
          </cell>
          <cell r="B116">
            <v>2542.8000000000002</v>
          </cell>
          <cell r="C116">
            <v>197524</v>
          </cell>
          <cell r="D116">
            <v>819.1</v>
          </cell>
          <cell r="E116">
            <v>225684.4</v>
          </cell>
          <cell r="F116">
            <v>426570.3</v>
          </cell>
          <cell r="G116">
            <v>6255.2999999999993</v>
          </cell>
          <cell r="H116">
            <v>432825.59999999998</v>
          </cell>
          <cell r="I116">
            <v>377411.10000000003</v>
          </cell>
          <cell r="J116">
            <v>55414.499999999942</v>
          </cell>
          <cell r="K116">
            <v>166098.70000000001</v>
          </cell>
          <cell r="L116">
            <v>60502.900000000009</v>
          </cell>
          <cell r="M116">
            <v>105595.8</v>
          </cell>
          <cell r="N116">
            <v>0</v>
          </cell>
          <cell r="O116">
            <v>0</v>
          </cell>
          <cell r="P116">
            <v>0</v>
          </cell>
          <cell r="Q116">
            <v>161010.29999999993</v>
          </cell>
        </row>
        <row r="117">
          <cell r="A117" t="str">
            <v xml:space="preserve">          October</v>
          </cell>
          <cell r="B117">
            <v>2458.6999999999998</v>
          </cell>
          <cell r="C117">
            <v>192194.1</v>
          </cell>
          <cell r="D117">
            <v>823.9</v>
          </cell>
          <cell r="E117">
            <v>220591.7</v>
          </cell>
          <cell r="F117">
            <v>416068.4</v>
          </cell>
          <cell r="G117">
            <v>7424.2000000000007</v>
          </cell>
          <cell r="H117">
            <v>423492.60000000003</v>
          </cell>
          <cell r="I117">
            <v>372759.3</v>
          </cell>
          <cell r="J117">
            <v>50733.300000000047</v>
          </cell>
          <cell r="K117">
            <v>164341.09999999998</v>
          </cell>
          <cell r="L117">
            <v>64818.400000000009</v>
          </cell>
          <cell r="M117">
            <v>99522.699999999968</v>
          </cell>
          <cell r="N117">
            <v>0</v>
          </cell>
          <cell r="O117">
            <v>0</v>
          </cell>
          <cell r="P117">
            <v>0</v>
          </cell>
          <cell r="Q117">
            <v>150256</v>
          </cell>
        </row>
        <row r="118">
          <cell r="A118" t="str">
            <v xml:space="preserve">          November</v>
          </cell>
          <cell r="B118">
            <v>2525.3000000000002</v>
          </cell>
          <cell r="C118">
            <v>195045.8</v>
          </cell>
          <cell r="D118">
            <v>836.1</v>
          </cell>
          <cell r="E118">
            <v>223335.49999999997</v>
          </cell>
          <cell r="F118">
            <v>421742.69999999995</v>
          </cell>
          <cell r="G118">
            <v>6929.6</v>
          </cell>
          <cell r="H118">
            <v>428672.29999999993</v>
          </cell>
          <cell r="I118">
            <v>378277.3</v>
          </cell>
          <cell r="J118">
            <v>50394.999999999942</v>
          </cell>
          <cell r="K118">
            <v>176416</v>
          </cell>
          <cell r="L118">
            <v>69376.799999999988</v>
          </cell>
          <cell r="M118">
            <v>107039.20000000001</v>
          </cell>
          <cell r="N118">
            <v>0</v>
          </cell>
          <cell r="O118">
            <v>0</v>
          </cell>
          <cell r="P118">
            <v>0</v>
          </cell>
          <cell r="Q118">
            <v>157434.19999999995</v>
          </cell>
        </row>
        <row r="119">
          <cell r="A119" t="str">
            <v xml:space="preserve">          December</v>
          </cell>
          <cell r="B119">
            <v>2482.1</v>
          </cell>
          <cell r="C119">
            <v>199698.5</v>
          </cell>
          <cell r="D119">
            <v>856</v>
          </cell>
          <cell r="E119">
            <v>274465.8</v>
          </cell>
          <cell r="F119">
            <v>477502.4</v>
          </cell>
          <cell r="G119">
            <v>7523.1</v>
          </cell>
          <cell r="H119">
            <v>485025.5</v>
          </cell>
          <cell r="I119">
            <v>418096.6</v>
          </cell>
          <cell r="J119">
            <v>66928.900000000023</v>
          </cell>
          <cell r="K119">
            <v>192680.5</v>
          </cell>
          <cell r="L119">
            <v>62971.7</v>
          </cell>
          <cell r="M119">
            <v>129708.8</v>
          </cell>
          <cell r="N119">
            <v>0</v>
          </cell>
          <cell r="O119">
            <v>0</v>
          </cell>
          <cell r="P119">
            <v>0</v>
          </cell>
          <cell r="Q119">
            <v>196637.7</v>
          </cell>
        </row>
        <row r="121">
          <cell r="A121" t="str">
            <v>2013 January</v>
          </cell>
          <cell r="B121">
            <v>2572.6</v>
          </cell>
          <cell r="C121">
            <v>205278.1</v>
          </cell>
          <cell r="D121">
            <v>880</v>
          </cell>
          <cell r="E121">
            <v>268155.30000000005</v>
          </cell>
          <cell r="F121">
            <v>476886.00000000006</v>
          </cell>
          <cell r="G121">
            <v>8046.9</v>
          </cell>
          <cell r="H121">
            <v>484932.90000000008</v>
          </cell>
          <cell r="I121">
            <v>429150.2</v>
          </cell>
          <cell r="J121">
            <v>55782.70000000007</v>
          </cell>
          <cell r="K121">
            <v>209039.9</v>
          </cell>
          <cell r="L121">
            <v>68564.5</v>
          </cell>
          <cell r="M121">
            <v>140475.4</v>
          </cell>
          <cell r="N121">
            <v>0</v>
          </cell>
          <cell r="O121">
            <v>8.1</v>
          </cell>
          <cell r="P121">
            <v>-8.1</v>
          </cell>
          <cell r="Q121">
            <v>196250.00000000006</v>
          </cell>
        </row>
        <row r="122">
          <cell r="A122" t="str">
            <v xml:space="preserve">          February        </v>
          </cell>
          <cell r="B122">
            <v>2650.3</v>
          </cell>
          <cell r="C122">
            <v>200002.4</v>
          </cell>
          <cell r="D122">
            <v>937</v>
          </cell>
          <cell r="E122">
            <v>339031.3</v>
          </cell>
          <cell r="F122">
            <v>542621</v>
          </cell>
          <cell r="G122">
            <v>6385.4</v>
          </cell>
          <cell r="H122">
            <v>549006.4</v>
          </cell>
          <cell r="I122">
            <v>451586.9</v>
          </cell>
          <cell r="J122">
            <v>97419.5</v>
          </cell>
          <cell r="K122">
            <v>227852.4</v>
          </cell>
          <cell r="L122">
            <v>69500.799999999988</v>
          </cell>
          <cell r="M122">
            <v>158351.6</v>
          </cell>
          <cell r="N122">
            <v>0</v>
          </cell>
          <cell r="O122">
            <v>16.2</v>
          </cell>
          <cell r="P122">
            <v>-16.2</v>
          </cell>
          <cell r="Q122">
            <v>255754.9</v>
          </cell>
        </row>
        <row r="123">
          <cell r="A123" t="str">
            <v xml:space="preserve">          March</v>
          </cell>
          <cell r="B123">
            <v>2438.9</v>
          </cell>
          <cell r="C123">
            <v>179366.6</v>
          </cell>
          <cell r="D123">
            <v>848.2</v>
          </cell>
          <cell r="E123">
            <v>269294.7</v>
          </cell>
          <cell r="F123">
            <v>451948.4</v>
          </cell>
          <cell r="G123">
            <v>4627.2000000000007</v>
          </cell>
          <cell r="H123">
            <v>456575.60000000003</v>
          </cell>
          <cell r="I123">
            <v>407828.7</v>
          </cell>
          <cell r="J123">
            <v>48746.900000000023</v>
          </cell>
          <cell r="K123">
            <v>213236.8</v>
          </cell>
          <cell r="L123">
            <v>64129.799999999996</v>
          </cell>
          <cell r="M123">
            <v>149107</v>
          </cell>
          <cell r="N123">
            <v>0</v>
          </cell>
          <cell r="O123">
            <v>24.3</v>
          </cell>
          <cell r="P123">
            <v>-24.3</v>
          </cell>
          <cell r="Q123">
            <v>197829.60000000003</v>
          </cell>
        </row>
        <row r="124">
          <cell r="A124" t="str">
            <v xml:space="preserve">          April</v>
          </cell>
          <cell r="B124">
            <v>2228.6</v>
          </cell>
          <cell r="C124">
            <v>178604</v>
          </cell>
          <cell r="D124">
            <v>844.6</v>
          </cell>
          <cell r="E124">
            <v>264162.60000000003</v>
          </cell>
          <cell r="F124">
            <v>445839.80000000005</v>
          </cell>
          <cell r="G124">
            <v>4745</v>
          </cell>
          <cell r="H124">
            <v>450584.80000000005</v>
          </cell>
          <cell r="I124">
            <v>405891.2</v>
          </cell>
          <cell r="J124">
            <v>44693.600000000035</v>
          </cell>
          <cell r="K124">
            <v>209200.40000000002</v>
          </cell>
          <cell r="L124">
            <v>57243.500000000007</v>
          </cell>
          <cell r="M124">
            <v>151956.90000000002</v>
          </cell>
          <cell r="N124">
            <v>0</v>
          </cell>
          <cell r="O124">
            <v>32.4</v>
          </cell>
          <cell r="P124">
            <v>-32.4</v>
          </cell>
          <cell r="Q124">
            <v>196618.10000000006</v>
          </cell>
        </row>
        <row r="125">
          <cell r="A125" t="str">
            <v xml:space="preserve">          May</v>
          </cell>
          <cell r="B125">
            <v>2138.3000000000002</v>
          </cell>
          <cell r="C125">
            <v>175589.1</v>
          </cell>
          <cell r="D125">
            <v>830.3</v>
          </cell>
          <cell r="E125">
            <v>280961.79999999993</v>
          </cell>
          <cell r="F125">
            <v>459519.49999999988</v>
          </cell>
          <cell r="G125">
            <v>4255.8</v>
          </cell>
          <cell r="H125">
            <v>463775.29999999987</v>
          </cell>
          <cell r="I125">
            <v>399562.69999999995</v>
          </cell>
          <cell r="J125">
            <v>64212.599999999919</v>
          </cell>
          <cell r="K125">
            <v>185038.30000000002</v>
          </cell>
          <cell r="L125">
            <v>62889.8</v>
          </cell>
          <cell r="M125">
            <v>122148.50000000001</v>
          </cell>
          <cell r="N125">
            <v>0</v>
          </cell>
          <cell r="O125">
            <v>40.5</v>
          </cell>
          <cell r="P125">
            <v>-40.5</v>
          </cell>
          <cell r="Q125">
            <v>186320.59999999992</v>
          </cell>
        </row>
        <row r="126">
          <cell r="A126" t="str">
            <v xml:space="preserve">          June</v>
          </cell>
          <cell r="B126">
            <v>1942.6</v>
          </cell>
          <cell r="C126">
            <v>176058.5</v>
          </cell>
          <cell r="D126">
            <v>832.5</v>
          </cell>
          <cell r="E126">
            <v>246048.1</v>
          </cell>
          <cell r="F126">
            <v>424881.7</v>
          </cell>
          <cell r="G126">
            <v>2913.4</v>
          </cell>
          <cell r="H126">
            <v>427795.10000000003</v>
          </cell>
          <cell r="I126">
            <v>370829.69999999995</v>
          </cell>
          <cell r="J126">
            <v>56965.400000000081</v>
          </cell>
          <cell r="K126">
            <v>165969.40000000002</v>
          </cell>
          <cell r="L126">
            <v>64040.999999999993</v>
          </cell>
          <cell r="M126">
            <v>101928.40000000002</v>
          </cell>
          <cell r="N126">
            <v>0</v>
          </cell>
          <cell r="O126">
            <v>48.6</v>
          </cell>
          <cell r="P126">
            <v>-48.6</v>
          </cell>
          <cell r="Q126">
            <v>158845.2000000001</v>
          </cell>
        </row>
        <row r="127">
          <cell r="A127" t="str">
            <v xml:space="preserve">          Jully</v>
          </cell>
          <cell r="B127">
            <v>2017.7</v>
          </cell>
          <cell r="C127">
            <v>175762</v>
          </cell>
          <cell r="D127">
            <v>839</v>
          </cell>
          <cell r="E127">
            <v>278030.5</v>
          </cell>
          <cell r="F127">
            <v>456649.2</v>
          </cell>
          <cell r="G127">
            <v>2842.7</v>
          </cell>
          <cell r="H127">
            <v>459491.9</v>
          </cell>
          <cell r="I127">
            <v>371231.19999999995</v>
          </cell>
          <cell r="J127">
            <v>88260.70000000007</v>
          </cell>
          <cell r="K127">
            <v>190726</v>
          </cell>
          <cell r="L127">
            <v>93196.400000000023</v>
          </cell>
          <cell r="M127">
            <v>97529.599999999977</v>
          </cell>
          <cell r="N127">
            <v>0</v>
          </cell>
          <cell r="O127">
            <v>56.7</v>
          </cell>
          <cell r="P127">
            <v>-56.7</v>
          </cell>
          <cell r="Q127">
            <v>185733.60000000003</v>
          </cell>
        </row>
        <row r="128">
          <cell r="A128" t="str">
            <v xml:space="preserve">          August</v>
          </cell>
          <cell r="B128">
            <v>2136.1</v>
          </cell>
          <cell r="C128">
            <v>170420.4</v>
          </cell>
          <cell r="D128">
            <v>840.7</v>
          </cell>
          <cell r="E128">
            <v>269145.8</v>
          </cell>
          <cell r="F128">
            <v>442543</v>
          </cell>
          <cell r="G128">
            <v>3073.2</v>
          </cell>
          <cell r="H128">
            <v>445616.2</v>
          </cell>
          <cell r="I128">
            <v>366147.9</v>
          </cell>
          <cell r="J128">
            <v>79468.299999999988</v>
          </cell>
          <cell r="K128">
            <v>185728.7</v>
          </cell>
          <cell r="L128">
            <v>97191.5</v>
          </cell>
          <cell r="M128">
            <v>88537.200000000012</v>
          </cell>
          <cell r="N128">
            <v>0</v>
          </cell>
          <cell r="O128">
            <v>64.8</v>
          </cell>
          <cell r="P128">
            <v>-64.8</v>
          </cell>
          <cell r="Q128">
            <v>167940.7</v>
          </cell>
        </row>
        <row r="129">
          <cell r="A129" t="str">
            <v xml:space="preserve">          September</v>
          </cell>
          <cell r="B129">
            <v>2032</v>
          </cell>
          <cell r="C129">
            <v>182398.6</v>
          </cell>
          <cell r="D129">
            <v>850</v>
          </cell>
          <cell r="E129">
            <v>270941.5</v>
          </cell>
          <cell r="F129">
            <v>456222.1</v>
          </cell>
          <cell r="G129">
            <v>3132.1000000000004</v>
          </cell>
          <cell r="H129">
            <v>459354.19999999995</v>
          </cell>
          <cell r="I129">
            <v>380943.4</v>
          </cell>
          <cell r="J129">
            <v>78410.79999999993</v>
          </cell>
          <cell r="K129">
            <v>183463.6</v>
          </cell>
          <cell r="L129">
            <v>97088.099999999991</v>
          </cell>
          <cell r="M129">
            <v>86375.500000000015</v>
          </cell>
          <cell r="N129">
            <v>0</v>
          </cell>
          <cell r="O129">
            <v>72.900000000000006</v>
          </cell>
          <cell r="P129">
            <v>-72.900000000000006</v>
          </cell>
          <cell r="Q129">
            <v>164713.39999999994</v>
          </cell>
        </row>
        <row r="130">
          <cell r="A130" t="str">
            <v xml:space="preserve">          October</v>
          </cell>
          <cell r="B130">
            <v>2151.6</v>
          </cell>
          <cell r="C130">
            <v>182373.7</v>
          </cell>
          <cell r="D130">
            <v>856.2</v>
          </cell>
          <cell r="E130">
            <v>292561.59999999998</v>
          </cell>
          <cell r="F130">
            <v>477943.1</v>
          </cell>
          <cell r="G130">
            <v>2878.5</v>
          </cell>
          <cell r="H130">
            <v>480821.6</v>
          </cell>
          <cell r="I130">
            <v>382194.3</v>
          </cell>
          <cell r="J130">
            <v>98627.299999999988</v>
          </cell>
          <cell r="K130">
            <v>183935.00000000006</v>
          </cell>
          <cell r="L130">
            <v>93801</v>
          </cell>
          <cell r="M130">
            <v>90134.000000000058</v>
          </cell>
          <cell r="N130">
            <v>0</v>
          </cell>
          <cell r="O130">
            <v>81</v>
          </cell>
          <cell r="P130">
            <v>-81</v>
          </cell>
          <cell r="Q130">
            <v>188680.30000000005</v>
          </cell>
        </row>
        <row r="131">
          <cell r="A131" t="str">
            <v xml:space="preserve">          November</v>
          </cell>
          <cell r="B131">
            <v>2007.4</v>
          </cell>
          <cell r="C131">
            <v>181527.9</v>
          </cell>
          <cell r="D131">
            <v>852</v>
          </cell>
          <cell r="E131">
            <v>271956.90000000002</v>
          </cell>
          <cell r="F131">
            <v>456344.2</v>
          </cell>
          <cell r="G131">
            <v>5133.1000000000004</v>
          </cell>
          <cell r="H131">
            <v>461477.3</v>
          </cell>
          <cell r="I131">
            <v>380221.19999999995</v>
          </cell>
          <cell r="J131">
            <v>81256.100000000035</v>
          </cell>
          <cell r="K131">
            <v>190482.5</v>
          </cell>
          <cell r="L131">
            <v>94747.3</v>
          </cell>
          <cell r="M131">
            <v>95735.2</v>
          </cell>
          <cell r="N131">
            <v>0</v>
          </cell>
          <cell r="O131">
            <v>89.1</v>
          </cell>
          <cell r="P131">
            <v>-89.1</v>
          </cell>
          <cell r="Q131">
            <v>176902.20000000004</v>
          </cell>
        </row>
        <row r="132">
          <cell r="A132" t="str">
            <v xml:space="preserve">          December</v>
          </cell>
          <cell r="B132">
            <v>1943.7</v>
          </cell>
          <cell r="C132">
            <v>182851.4</v>
          </cell>
          <cell r="D132">
            <v>858.19999999998254</v>
          </cell>
          <cell r="E132">
            <v>309703.29999999993</v>
          </cell>
          <cell r="F132">
            <v>495356.59999999992</v>
          </cell>
          <cell r="G132">
            <v>5966.9</v>
          </cell>
          <cell r="H132">
            <v>501323.49999999994</v>
          </cell>
          <cell r="I132">
            <v>383189.69999999995</v>
          </cell>
          <cell r="J132">
            <v>118133.79999999999</v>
          </cell>
          <cell r="K132">
            <v>201411.19999999998</v>
          </cell>
          <cell r="L132">
            <v>89788.900000000009</v>
          </cell>
          <cell r="M132">
            <v>111622.29999999997</v>
          </cell>
          <cell r="N132">
            <v>0</v>
          </cell>
          <cell r="O132">
            <v>97.2</v>
          </cell>
          <cell r="P132">
            <v>-97.2</v>
          </cell>
          <cell r="Q132">
            <v>229658.89999999997</v>
          </cell>
        </row>
        <row r="134">
          <cell r="A134" t="str">
            <v>2014 January</v>
          </cell>
          <cell r="B134">
            <v>2013.5</v>
          </cell>
          <cell r="C134">
            <v>175305.1</v>
          </cell>
          <cell r="D134">
            <v>854.1</v>
          </cell>
          <cell r="E134">
            <v>292029.50000000006</v>
          </cell>
          <cell r="F134">
            <v>470202.20000000007</v>
          </cell>
          <cell r="G134">
            <v>6218.6</v>
          </cell>
          <cell r="H134">
            <v>476420.80000000005</v>
          </cell>
          <cell r="I134">
            <v>374224.5</v>
          </cell>
          <cell r="J134">
            <v>102196.30000000005</v>
          </cell>
          <cell r="K134">
            <v>212478.3</v>
          </cell>
          <cell r="L134">
            <v>99764.6</v>
          </cell>
          <cell r="M134">
            <v>112713.69999999998</v>
          </cell>
          <cell r="N134">
            <v>0</v>
          </cell>
          <cell r="O134">
            <v>97.2</v>
          </cell>
          <cell r="P134">
            <v>-97.2</v>
          </cell>
          <cell r="Q134">
            <v>214812.80000000002</v>
          </cell>
        </row>
        <row r="135">
          <cell r="A135" t="str">
            <v xml:space="preserve">          February        </v>
          </cell>
          <cell r="B135">
            <v>1982.1</v>
          </cell>
          <cell r="C135">
            <v>185837.4</v>
          </cell>
          <cell r="D135">
            <v>857.4</v>
          </cell>
          <cell r="E135">
            <v>281725.90000000002</v>
          </cell>
          <cell r="F135">
            <v>470402.80000000005</v>
          </cell>
          <cell r="G135">
            <v>6543.2999999999993</v>
          </cell>
          <cell r="H135">
            <v>476946.10000000003</v>
          </cell>
          <cell r="I135">
            <v>385806.2</v>
          </cell>
          <cell r="J135">
            <v>91139.900000000023</v>
          </cell>
          <cell r="K135">
            <v>231189.1</v>
          </cell>
          <cell r="L135">
            <v>92448.2</v>
          </cell>
          <cell r="M135">
            <v>138740.90000000002</v>
          </cell>
          <cell r="N135">
            <v>0</v>
          </cell>
          <cell r="O135">
            <v>97.2</v>
          </cell>
          <cell r="P135">
            <v>-97.2</v>
          </cell>
          <cell r="Q135">
            <v>229783.60000000003</v>
          </cell>
        </row>
        <row r="136">
          <cell r="A136" t="str">
            <v xml:space="preserve">          March</v>
          </cell>
          <cell r="B136">
            <v>1933.3</v>
          </cell>
          <cell r="C136">
            <v>196400.6</v>
          </cell>
          <cell r="D136">
            <v>859</v>
          </cell>
          <cell r="E136">
            <v>287470.3</v>
          </cell>
          <cell r="F136">
            <v>486663.19999999995</v>
          </cell>
          <cell r="G136">
            <v>4899.7000000000007</v>
          </cell>
          <cell r="H136">
            <v>491562.89999999997</v>
          </cell>
          <cell r="I136">
            <v>396544.3</v>
          </cell>
          <cell r="J136">
            <v>95018.599999999977</v>
          </cell>
          <cell r="K136">
            <v>216698.30000000002</v>
          </cell>
          <cell r="L136">
            <v>100768.8</v>
          </cell>
          <cell r="M136">
            <v>115929.50000000001</v>
          </cell>
          <cell r="N136">
            <v>0</v>
          </cell>
          <cell r="O136">
            <v>97.2</v>
          </cell>
          <cell r="P136">
            <v>-97.2</v>
          </cell>
          <cell r="Q136">
            <v>210850.89999999997</v>
          </cell>
        </row>
        <row r="137">
          <cell r="A137" t="str">
            <v xml:space="preserve">          April</v>
          </cell>
          <cell r="B137">
            <v>1931.1</v>
          </cell>
          <cell r="C137">
            <v>197221.5</v>
          </cell>
          <cell r="D137">
            <v>862.6</v>
          </cell>
          <cell r="E137">
            <v>287858.3</v>
          </cell>
          <cell r="F137">
            <v>487873.5</v>
          </cell>
          <cell r="G137">
            <v>5756</v>
          </cell>
          <cell r="H137">
            <v>493629.5</v>
          </cell>
          <cell r="I137">
            <v>398474</v>
          </cell>
          <cell r="J137">
            <v>95155.5</v>
          </cell>
          <cell r="K137">
            <v>226514.2</v>
          </cell>
          <cell r="L137">
            <v>107327.7</v>
          </cell>
          <cell r="M137">
            <v>119186.50000000001</v>
          </cell>
          <cell r="N137">
            <v>0</v>
          </cell>
          <cell r="O137">
            <v>97.1</v>
          </cell>
          <cell r="P137">
            <v>-97.1</v>
          </cell>
          <cell r="Q137">
            <v>214244.9</v>
          </cell>
        </row>
        <row r="138">
          <cell r="A138" t="str">
            <v xml:space="preserve">          May</v>
          </cell>
          <cell r="B138">
            <v>1879.1</v>
          </cell>
          <cell r="C138">
            <v>196162.4</v>
          </cell>
          <cell r="D138">
            <v>857.7</v>
          </cell>
          <cell r="E138">
            <v>278722.3</v>
          </cell>
          <cell r="F138">
            <v>477621.5</v>
          </cell>
          <cell r="G138">
            <v>4818.5</v>
          </cell>
          <cell r="H138">
            <v>482440</v>
          </cell>
          <cell r="I138">
            <v>396516</v>
          </cell>
          <cell r="J138">
            <v>85924</v>
          </cell>
          <cell r="K138">
            <v>199401.80000000002</v>
          </cell>
          <cell r="L138">
            <v>101540.2</v>
          </cell>
          <cell r="M138">
            <v>97861.60000000002</v>
          </cell>
          <cell r="N138">
            <v>0</v>
          </cell>
          <cell r="O138">
            <v>97.1</v>
          </cell>
          <cell r="P138">
            <v>-97.1</v>
          </cell>
          <cell r="Q138">
            <v>183688.50000000003</v>
          </cell>
        </row>
        <row r="139">
          <cell r="A139" t="str">
            <v xml:space="preserve">          June</v>
          </cell>
          <cell r="B139">
            <v>1967.1</v>
          </cell>
          <cell r="C139">
            <v>196712.9</v>
          </cell>
          <cell r="D139">
            <v>860.4</v>
          </cell>
          <cell r="E139">
            <v>284533.90000000002</v>
          </cell>
          <cell r="F139">
            <v>484074.30000000005</v>
          </cell>
          <cell r="G139">
            <v>2530</v>
          </cell>
          <cell r="H139">
            <v>486604.30000000005</v>
          </cell>
          <cell r="I139">
            <v>397532.8</v>
          </cell>
          <cell r="J139">
            <v>89071.500000000058</v>
          </cell>
          <cell r="K139">
            <v>198408.8</v>
          </cell>
          <cell r="L139">
            <v>102707.5</v>
          </cell>
          <cell r="M139">
            <v>95701.299999999988</v>
          </cell>
          <cell r="N139">
            <v>0</v>
          </cell>
          <cell r="O139">
            <v>97.1</v>
          </cell>
          <cell r="P139">
            <v>-97.1</v>
          </cell>
          <cell r="Q139">
            <v>184675.70000000004</v>
          </cell>
        </row>
        <row r="140">
          <cell r="A140" t="str">
            <v xml:space="preserve">          Jully</v>
          </cell>
          <cell r="B140">
            <v>1934.8</v>
          </cell>
          <cell r="C140">
            <v>187062.5</v>
          </cell>
          <cell r="D140">
            <v>854.7</v>
          </cell>
          <cell r="E140">
            <v>264232.89999999997</v>
          </cell>
          <cell r="F140">
            <v>454084.89999999997</v>
          </cell>
          <cell r="G140">
            <v>2512.3000000000002</v>
          </cell>
          <cell r="H140">
            <v>456597.19999999995</v>
          </cell>
          <cell r="I140">
            <v>385996.79999999999</v>
          </cell>
          <cell r="J140">
            <v>70600.399999999965</v>
          </cell>
          <cell r="K140">
            <v>230561</v>
          </cell>
          <cell r="L140">
            <v>108565.8</v>
          </cell>
          <cell r="M140">
            <v>121995.2</v>
          </cell>
          <cell r="N140">
            <v>0</v>
          </cell>
          <cell r="O140">
            <v>89</v>
          </cell>
          <cell r="P140">
            <v>-89</v>
          </cell>
          <cell r="Q140">
            <v>192506.59999999998</v>
          </cell>
        </row>
        <row r="141">
          <cell r="A141" t="str">
            <v xml:space="preserve">          August</v>
          </cell>
          <cell r="B141">
            <v>1926.5</v>
          </cell>
          <cell r="C141">
            <v>182067.8</v>
          </cell>
          <cell r="D141">
            <v>846.6</v>
          </cell>
          <cell r="E141">
            <v>267723.2</v>
          </cell>
          <cell r="F141">
            <v>452564.1</v>
          </cell>
          <cell r="G141">
            <v>9245.5</v>
          </cell>
          <cell r="H141">
            <v>461809.6</v>
          </cell>
          <cell r="I141">
            <v>379199.7</v>
          </cell>
          <cell r="J141">
            <v>82609.899999999965</v>
          </cell>
          <cell r="K141">
            <v>193892.9</v>
          </cell>
          <cell r="L141">
            <v>125445.1</v>
          </cell>
          <cell r="M141">
            <v>68447.799999999988</v>
          </cell>
          <cell r="N141">
            <v>0</v>
          </cell>
          <cell r="O141">
            <v>80.900000000000006</v>
          </cell>
          <cell r="P141">
            <v>-80.900000000000006</v>
          </cell>
          <cell r="Q141">
            <v>150976.79999999996</v>
          </cell>
        </row>
        <row r="142">
          <cell r="A142" t="str">
            <v xml:space="preserve">          September</v>
          </cell>
          <cell r="B142">
            <v>1822.1</v>
          </cell>
          <cell r="C142">
            <v>188332.9</v>
          </cell>
          <cell r="D142">
            <v>829.8</v>
          </cell>
          <cell r="E142">
            <v>325731.40000000002</v>
          </cell>
          <cell r="F142">
            <v>516716.2</v>
          </cell>
          <cell r="G142">
            <v>8188.6</v>
          </cell>
          <cell r="H142">
            <v>524904.80000000005</v>
          </cell>
          <cell r="I142">
            <v>382067.5</v>
          </cell>
          <cell r="J142">
            <v>142837.30000000005</v>
          </cell>
          <cell r="K142">
            <v>193925</v>
          </cell>
          <cell r="L142">
            <v>123903.5</v>
          </cell>
          <cell r="M142">
            <v>70021.5</v>
          </cell>
          <cell r="N142">
            <v>0</v>
          </cell>
          <cell r="O142">
            <v>72.900000000000006</v>
          </cell>
          <cell r="P142">
            <v>-72.900000000000006</v>
          </cell>
          <cell r="Q142">
            <v>212785.90000000005</v>
          </cell>
        </row>
        <row r="143">
          <cell r="A143" t="str">
            <v xml:space="preserve">          October</v>
          </cell>
          <cell r="B143">
            <v>1788.4</v>
          </cell>
          <cell r="C143">
            <v>187590.6</v>
          </cell>
          <cell r="D143">
            <v>826.6</v>
          </cell>
          <cell r="E143">
            <v>319791.2</v>
          </cell>
          <cell r="F143">
            <v>509996.80000000005</v>
          </cell>
          <cell r="G143">
            <v>9134.2999999999993</v>
          </cell>
          <cell r="H143">
            <v>519131.10000000003</v>
          </cell>
          <cell r="I143">
            <v>380171.5</v>
          </cell>
          <cell r="J143">
            <v>138959.60000000003</v>
          </cell>
          <cell r="K143">
            <v>190465.19999999998</v>
          </cell>
          <cell r="L143">
            <v>126249.4</v>
          </cell>
          <cell r="M143">
            <v>64215.799999999988</v>
          </cell>
          <cell r="N143">
            <v>0</v>
          </cell>
          <cell r="O143">
            <v>64.8</v>
          </cell>
          <cell r="P143">
            <v>-64.8</v>
          </cell>
          <cell r="Q143">
            <v>203110.60000000003</v>
          </cell>
        </row>
        <row r="144">
          <cell r="A144" t="str">
            <v xml:space="preserve">          November</v>
          </cell>
          <cell r="B144">
            <v>1774.3</v>
          </cell>
          <cell r="C144">
            <v>185568.9</v>
          </cell>
          <cell r="D144">
            <v>817.6</v>
          </cell>
          <cell r="E144">
            <v>313407.2</v>
          </cell>
          <cell r="F144">
            <v>501568</v>
          </cell>
          <cell r="G144">
            <v>8664.7999999999993</v>
          </cell>
          <cell r="H144">
            <v>510232.8</v>
          </cell>
          <cell r="I144">
            <v>376171.7</v>
          </cell>
          <cell r="J144">
            <v>134061.09999999998</v>
          </cell>
          <cell r="K144">
            <v>177087.69999999998</v>
          </cell>
          <cell r="L144">
            <v>119264.9</v>
          </cell>
          <cell r="M144">
            <v>57822.799999999988</v>
          </cell>
          <cell r="N144">
            <v>0</v>
          </cell>
          <cell r="O144">
            <v>56.7</v>
          </cell>
          <cell r="P144">
            <v>-56.7</v>
          </cell>
          <cell r="Q144">
            <v>191827.19999999995</v>
          </cell>
        </row>
        <row r="145">
          <cell r="A145" t="str">
            <v xml:space="preserve">          December</v>
          </cell>
          <cell r="B145">
            <v>1802</v>
          </cell>
          <cell r="C145">
            <v>183917.8</v>
          </cell>
          <cell r="D145">
            <v>810.4</v>
          </cell>
          <cell r="E145">
            <v>306201</v>
          </cell>
          <cell r="F145">
            <v>492731.19999999995</v>
          </cell>
          <cell r="G145">
            <v>8483.5</v>
          </cell>
          <cell r="H145">
            <v>501214.69999999995</v>
          </cell>
          <cell r="I145">
            <v>372538.8</v>
          </cell>
          <cell r="J145">
            <v>128675.89999999997</v>
          </cell>
          <cell r="K145">
            <v>199601.2</v>
          </cell>
          <cell r="L145">
            <v>147751.79999999999</v>
          </cell>
          <cell r="M145">
            <v>51849.4</v>
          </cell>
          <cell r="N145">
            <v>0</v>
          </cell>
          <cell r="O145">
            <v>48.6</v>
          </cell>
          <cell r="P145">
            <v>-48.6</v>
          </cell>
          <cell r="Q145">
            <v>180476.69999999995</v>
          </cell>
        </row>
        <row r="147">
          <cell r="A147" t="str">
            <v>2015 January</v>
          </cell>
          <cell r="B147">
            <v>1893.4</v>
          </cell>
          <cell r="C147">
            <v>172860.79999999999</v>
          </cell>
          <cell r="D147">
            <v>788.7</v>
          </cell>
          <cell r="E147">
            <v>300209.5</v>
          </cell>
          <cell r="F147">
            <v>475752.4</v>
          </cell>
          <cell r="G147">
            <v>8645.5</v>
          </cell>
          <cell r="H147">
            <v>484397.9</v>
          </cell>
          <cell r="I147">
            <v>357331.8</v>
          </cell>
          <cell r="J147">
            <v>127066.10000000003</v>
          </cell>
          <cell r="K147">
            <v>189271.09999999998</v>
          </cell>
          <cell r="L147">
            <v>141157.4</v>
          </cell>
          <cell r="M147">
            <v>48113.699999999983</v>
          </cell>
          <cell r="N147">
            <v>0</v>
          </cell>
          <cell r="O147">
            <v>40.5</v>
          </cell>
          <cell r="P147">
            <v>-40.5</v>
          </cell>
          <cell r="Q147">
            <v>175139.30000000002</v>
          </cell>
        </row>
        <row r="148">
          <cell r="A148" t="str">
            <v xml:space="preserve">2015 February        </v>
          </cell>
          <cell r="B148">
            <v>1816</v>
          </cell>
          <cell r="C148">
            <v>169040.4</v>
          </cell>
          <cell r="D148">
            <v>792.2</v>
          </cell>
          <cell r="E148">
            <v>295698.90000000002</v>
          </cell>
          <cell r="F148">
            <v>467347.5</v>
          </cell>
          <cell r="G148">
            <v>9224.2000000000007</v>
          </cell>
          <cell r="H148">
            <v>476571.7</v>
          </cell>
          <cell r="I148">
            <v>354020.7</v>
          </cell>
          <cell r="J148">
            <v>122551</v>
          </cell>
          <cell r="K148">
            <v>177732</v>
          </cell>
          <cell r="L148">
            <v>147647.69999999998</v>
          </cell>
          <cell r="M148">
            <v>30084.300000000017</v>
          </cell>
          <cell r="N148">
            <v>0</v>
          </cell>
          <cell r="O148">
            <v>32.4</v>
          </cell>
          <cell r="P148">
            <v>-32.4</v>
          </cell>
          <cell r="Q148">
            <v>152602.90000000002</v>
          </cell>
        </row>
        <row r="149">
          <cell r="A149" t="str">
            <v>2015 March</v>
          </cell>
          <cell r="B149">
            <v>1778.4</v>
          </cell>
          <cell r="C149">
            <v>174701.8</v>
          </cell>
          <cell r="D149">
            <v>775.5</v>
          </cell>
          <cell r="E149">
            <v>292147.59999999998</v>
          </cell>
          <cell r="F149">
            <v>469403.29999999993</v>
          </cell>
          <cell r="G149">
            <v>3107.7</v>
          </cell>
          <cell r="H149">
            <v>472510.99999999994</v>
          </cell>
          <cell r="I149">
            <v>356984.6</v>
          </cell>
          <cell r="J149">
            <v>115526.39999999997</v>
          </cell>
          <cell r="K149">
            <v>191610</v>
          </cell>
          <cell r="L149">
            <v>146245.4</v>
          </cell>
          <cell r="M149">
            <v>45364.600000000006</v>
          </cell>
          <cell r="N149">
            <v>0</v>
          </cell>
          <cell r="O149">
            <v>24.3</v>
          </cell>
          <cell r="P149">
            <v>-24.3</v>
          </cell>
          <cell r="Q149">
            <v>160866.69999999998</v>
          </cell>
        </row>
        <row r="150">
          <cell r="A150" t="str">
            <v xml:space="preserve">          April</v>
          </cell>
          <cell r="B150">
            <v>1809.5</v>
          </cell>
          <cell r="C150">
            <v>176226.4</v>
          </cell>
          <cell r="D150">
            <v>788.7</v>
          </cell>
          <cell r="E150">
            <v>266208</v>
          </cell>
          <cell r="F150">
            <v>445032.6</v>
          </cell>
          <cell r="G150">
            <v>8575.2999999999993</v>
          </cell>
          <cell r="H150">
            <v>453607.89999999997</v>
          </cell>
          <cell r="I150">
            <v>360084.5</v>
          </cell>
          <cell r="J150">
            <v>93523.399999999965</v>
          </cell>
          <cell r="K150">
            <v>202405.59999999998</v>
          </cell>
          <cell r="L150">
            <v>147867.70000000001</v>
          </cell>
          <cell r="M150">
            <v>54537.899999999965</v>
          </cell>
          <cell r="N150">
            <v>0</v>
          </cell>
          <cell r="O150">
            <v>16.2</v>
          </cell>
          <cell r="P150">
            <v>-16.2</v>
          </cell>
          <cell r="Q150">
            <v>148045.09999999992</v>
          </cell>
        </row>
        <row r="151">
          <cell r="A151" t="str">
            <v xml:space="preserve">          May</v>
          </cell>
          <cell r="B151">
            <v>1793.2</v>
          </cell>
          <cell r="C151">
            <v>174492</v>
          </cell>
          <cell r="D151">
            <v>778.1</v>
          </cell>
          <cell r="E151">
            <v>268460.2</v>
          </cell>
          <cell r="F151">
            <v>445523.5</v>
          </cell>
          <cell r="G151">
            <v>7667.9</v>
          </cell>
          <cell r="H151">
            <v>453191.4</v>
          </cell>
          <cell r="I151">
            <v>356222.3</v>
          </cell>
          <cell r="J151">
            <v>96969.100000000035</v>
          </cell>
          <cell r="K151">
            <v>178435.19999999998</v>
          </cell>
          <cell r="L151">
            <v>136901.4</v>
          </cell>
          <cell r="M151">
            <v>41533.799999999988</v>
          </cell>
          <cell r="N151">
            <v>0</v>
          </cell>
          <cell r="O151">
            <v>8.1</v>
          </cell>
          <cell r="P151">
            <v>-8.1</v>
          </cell>
          <cell r="Q151">
            <v>138494.80000000002</v>
          </cell>
        </row>
        <row r="152">
          <cell r="A152" t="str">
            <v xml:space="preserve">          June</v>
          </cell>
          <cell r="B152">
            <v>1781.7</v>
          </cell>
          <cell r="C152">
            <v>176983.9</v>
          </cell>
          <cell r="D152">
            <v>792.1</v>
          </cell>
          <cell r="E152">
            <v>191644.69999999998</v>
          </cell>
          <cell r="F152">
            <v>371202.4</v>
          </cell>
          <cell r="G152">
            <v>2014.8000000000002</v>
          </cell>
          <cell r="H152">
            <v>373217.2</v>
          </cell>
          <cell r="I152">
            <v>361289.7</v>
          </cell>
          <cell r="J152">
            <v>11927.5</v>
          </cell>
          <cell r="K152">
            <v>192773.59999999998</v>
          </cell>
          <cell r="L152">
            <v>139562.5</v>
          </cell>
          <cell r="M152">
            <v>53211.099999999977</v>
          </cell>
          <cell r="N152">
            <v>0</v>
          </cell>
          <cell r="O152">
            <v>0</v>
          </cell>
          <cell r="P152">
            <v>0</v>
          </cell>
          <cell r="Q152">
            <v>65138.599999999977</v>
          </cell>
        </row>
        <row r="153">
          <cell r="A153" t="str">
            <v xml:space="preserve">          Jully</v>
          </cell>
          <cell r="B153">
            <v>1648.2</v>
          </cell>
          <cell r="C153">
            <v>171841.9</v>
          </cell>
          <cell r="D153">
            <v>790.1</v>
          </cell>
          <cell r="E153">
            <v>177754.8</v>
          </cell>
          <cell r="F153">
            <v>352035</v>
          </cell>
          <cell r="G153">
            <v>1908.7</v>
          </cell>
          <cell r="H153">
            <v>353943.7</v>
          </cell>
          <cell r="I153">
            <v>356249.3</v>
          </cell>
          <cell r="J153">
            <v>-2305.6</v>
          </cell>
          <cell r="K153">
            <v>167511</v>
          </cell>
          <cell r="L153">
            <v>135310.6</v>
          </cell>
          <cell r="M153">
            <v>32200.399999999994</v>
          </cell>
          <cell r="N153">
            <v>0</v>
          </cell>
          <cell r="O153">
            <v>0</v>
          </cell>
          <cell r="P153">
            <v>0</v>
          </cell>
          <cell r="Q153">
            <v>29894.799999999996</v>
          </cell>
        </row>
        <row r="154">
          <cell r="A154" t="str">
            <v xml:space="preserve">          August</v>
          </cell>
          <cell r="B154">
            <v>1729.2</v>
          </cell>
          <cell r="C154">
            <v>169523.6</v>
          </cell>
          <cell r="D154">
            <v>800.2</v>
          </cell>
          <cell r="E154">
            <v>138546.6</v>
          </cell>
          <cell r="F154">
            <v>310599.60000000003</v>
          </cell>
          <cell r="G154">
            <v>1924.3</v>
          </cell>
          <cell r="H154">
            <v>312523.90000000002</v>
          </cell>
          <cell r="I154">
            <v>355556.2</v>
          </cell>
          <cell r="J154">
            <v>-43032.3</v>
          </cell>
          <cell r="K154">
            <v>188311.69999999998</v>
          </cell>
          <cell r="L154">
            <v>142073</v>
          </cell>
          <cell r="M154">
            <v>46238.699999999983</v>
          </cell>
          <cell r="N154">
            <v>0</v>
          </cell>
          <cell r="O154">
            <v>0</v>
          </cell>
          <cell r="P154">
            <v>0</v>
          </cell>
          <cell r="Q154">
            <v>3206.3999999999796</v>
          </cell>
        </row>
        <row r="155">
          <cell r="A155" t="str">
            <v xml:space="preserve">          September</v>
          </cell>
          <cell r="B155">
            <v>1720.4</v>
          </cell>
          <cell r="C155">
            <v>165076</v>
          </cell>
          <cell r="D155">
            <v>800.5</v>
          </cell>
          <cell r="E155">
            <v>105121.8</v>
          </cell>
          <cell r="F155">
            <v>272718.7</v>
          </cell>
          <cell r="G155">
            <v>1536</v>
          </cell>
          <cell r="H155">
            <v>274254.7</v>
          </cell>
          <cell r="I155">
            <v>351304.8</v>
          </cell>
          <cell r="J155">
            <v>-77050.100000000006</v>
          </cell>
          <cell r="K155">
            <v>179072.09999999998</v>
          </cell>
          <cell r="L155">
            <v>135266.6</v>
          </cell>
          <cell r="M155">
            <v>43805.499999999971</v>
          </cell>
          <cell r="N155">
            <v>0</v>
          </cell>
          <cell r="O155">
            <v>0</v>
          </cell>
          <cell r="P155">
            <v>0</v>
          </cell>
          <cell r="Q155">
            <v>-33244.600000000035</v>
          </cell>
        </row>
        <row r="156">
          <cell r="A156" t="str">
            <v xml:space="preserve">          October</v>
          </cell>
          <cell r="B156">
            <v>1756.1</v>
          </cell>
          <cell r="C156">
            <v>141968.9</v>
          </cell>
          <cell r="D156">
            <v>795.6</v>
          </cell>
          <cell r="E156">
            <v>144572.5</v>
          </cell>
          <cell r="F156">
            <v>289093.09999999998</v>
          </cell>
          <cell r="G156">
            <v>1534.3000000000002</v>
          </cell>
          <cell r="H156">
            <v>290627.39999999997</v>
          </cell>
          <cell r="I156">
            <v>349041.3</v>
          </cell>
          <cell r="J156">
            <v>-58413.9</v>
          </cell>
          <cell r="K156">
            <v>167200.69999999998</v>
          </cell>
          <cell r="L156">
            <v>132616.1</v>
          </cell>
          <cell r="M156">
            <v>34584.599999999977</v>
          </cell>
          <cell r="N156">
            <v>0</v>
          </cell>
          <cell r="O156">
            <v>0</v>
          </cell>
          <cell r="P156">
            <v>0</v>
          </cell>
          <cell r="Q156">
            <v>-23829.300000000025</v>
          </cell>
        </row>
        <row r="157">
          <cell r="A157" t="str">
            <v xml:space="preserve">          November</v>
          </cell>
          <cell r="B157">
            <v>1644.9</v>
          </cell>
          <cell r="C157">
            <v>142186.4</v>
          </cell>
          <cell r="D157">
            <v>796.8</v>
          </cell>
          <cell r="E157">
            <v>91232.099999999991</v>
          </cell>
          <cell r="F157">
            <v>235860.19999999995</v>
          </cell>
          <cell r="G157">
            <v>1636.9</v>
          </cell>
          <cell r="H157">
            <v>237497.09999999995</v>
          </cell>
          <cell r="I157">
            <v>350334.2</v>
          </cell>
          <cell r="J157">
            <v>-112837.1</v>
          </cell>
          <cell r="K157">
            <v>182736.59999999998</v>
          </cell>
          <cell r="L157">
            <v>154302.79999999999</v>
          </cell>
          <cell r="M157">
            <v>28433.799999999988</v>
          </cell>
          <cell r="N157">
            <v>0</v>
          </cell>
          <cell r="O157">
            <v>0</v>
          </cell>
          <cell r="P157">
            <v>0</v>
          </cell>
          <cell r="Q157">
            <v>-84403.300000000017</v>
          </cell>
        </row>
        <row r="158">
          <cell r="A158" t="str">
            <v xml:space="preserve">          December</v>
          </cell>
          <cell r="B158">
            <v>1660.3</v>
          </cell>
          <cell r="C158">
            <v>88116.1</v>
          </cell>
          <cell r="D158">
            <v>808.1</v>
          </cell>
          <cell r="E158">
            <v>129945.5</v>
          </cell>
          <cell r="F158">
            <v>220530</v>
          </cell>
          <cell r="G158">
            <v>1299.6000000000001</v>
          </cell>
          <cell r="H158">
            <v>221829.6</v>
          </cell>
          <cell r="I158">
            <v>354815.2</v>
          </cell>
          <cell r="J158">
            <v>-132985.60000000001</v>
          </cell>
          <cell r="K158">
            <v>207089</v>
          </cell>
          <cell r="L158">
            <v>149973.5</v>
          </cell>
          <cell r="M158">
            <v>57115.5</v>
          </cell>
          <cell r="N158">
            <v>0</v>
          </cell>
          <cell r="O158">
            <v>0</v>
          </cell>
          <cell r="P158">
            <v>0</v>
          </cell>
          <cell r="Q158">
            <v>-75870.100000000006</v>
          </cell>
        </row>
        <row r="160">
          <cell r="A160" t="str">
            <v>2016 January</v>
          </cell>
          <cell r="B160">
            <v>1750.1</v>
          </cell>
          <cell r="C160">
            <v>83715.399999999994</v>
          </cell>
          <cell r="D160">
            <v>809.7</v>
          </cell>
          <cell r="E160">
            <v>127253.90000000001</v>
          </cell>
          <cell r="F160">
            <v>213529.1</v>
          </cell>
          <cell r="G160">
            <v>1744</v>
          </cell>
          <cell r="H160">
            <v>215273.1</v>
          </cell>
          <cell r="I160">
            <v>351129.1</v>
          </cell>
          <cell r="J160">
            <v>-135855.99999999997</v>
          </cell>
          <cell r="K160">
            <v>163636.69999999998</v>
          </cell>
          <cell r="L160">
            <v>147014.70000000001</v>
          </cell>
          <cell r="M160">
            <v>16621.999999999971</v>
          </cell>
          <cell r="N160">
            <v>0</v>
          </cell>
          <cell r="O160">
            <v>0</v>
          </cell>
          <cell r="P160">
            <v>0</v>
          </cell>
          <cell r="Q160">
            <v>-119234</v>
          </cell>
        </row>
        <row r="161">
          <cell r="A161" t="str">
            <v xml:space="preserve">          February        </v>
          </cell>
          <cell r="B161">
            <v>1935.2</v>
          </cell>
          <cell r="C161">
            <v>32914.6</v>
          </cell>
          <cell r="D161">
            <v>44208</v>
          </cell>
          <cell r="E161">
            <v>96592.4</v>
          </cell>
          <cell r="F161">
            <v>175650.19999999998</v>
          </cell>
          <cell r="G161">
            <v>2495.4</v>
          </cell>
          <cell r="H161">
            <v>178145.59999999998</v>
          </cell>
          <cell r="I161">
            <v>344743.7</v>
          </cell>
          <cell r="J161">
            <v>-166598.10000000003</v>
          </cell>
          <cell r="K161">
            <v>178520.4</v>
          </cell>
          <cell r="L161">
            <v>144711</v>
          </cell>
          <cell r="M161">
            <v>33809.399999999994</v>
          </cell>
          <cell r="N161">
            <v>0</v>
          </cell>
          <cell r="O161">
            <v>0</v>
          </cell>
          <cell r="P161">
            <v>0</v>
          </cell>
          <cell r="Q161">
            <v>-132788.70000000004</v>
          </cell>
        </row>
        <row r="162">
          <cell r="A162" t="str">
            <v xml:space="preserve">          March</v>
          </cell>
          <cell r="B162">
            <v>1943</v>
          </cell>
          <cell r="C162">
            <v>31919</v>
          </cell>
          <cell r="D162">
            <v>45023.1</v>
          </cell>
          <cell r="E162">
            <v>73905.5</v>
          </cell>
          <cell r="F162">
            <v>152790.6</v>
          </cell>
          <cell r="G162">
            <v>2429.1999999999998</v>
          </cell>
          <cell r="H162">
            <v>155219.80000000002</v>
          </cell>
          <cell r="I162">
            <v>350173.8</v>
          </cell>
          <cell r="J162">
            <v>-194953.99999999997</v>
          </cell>
          <cell r="K162">
            <v>182809.69999999998</v>
          </cell>
          <cell r="L162">
            <v>148879.5</v>
          </cell>
          <cell r="M162">
            <v>33930.199999999983</v>
          </cell>
          <cell r="N162">
            <v>0</v>
          </cell>
          <cell r="O162">
            <v>0</v>
          </cell>
          <cell r="P162">
            <v>0</v>
          </cell>
          <cell r="Q162">
            <v>-161023.79999999999</v>
          </cell>
        </row>
        <row r="163">
          <cell r="A163" t="str">
            <v xml:space="preserve">          April</v>
          </cell>
          <cell r="B163">
            <v>2026.8</v>
          </cell>
          <cell r="C163">
            <v>32304.9</v>
          </cell>
          <cell r="D163">
            <v>45607</v>
          </cell>
          <cell r="E163">
            <v>97051.8</v>
          </cell>
          <cell r="F163">
            <v>176990.5</v>
          </cell>
          <cell r="G163">
            <v>2542.9</v>
          </cell>
          <cell r="H163">
            <v>179533.4</v>
          </cell>
          <cell r="I163">
            <v>355049.6</v>
          </cell>
          <cell r="J163">
            <v>-175516.19999999998</v>
          </cell>
          <cell r="K163">
            <v>157788.59999999998</v>
          </cell>
          <cell r="L163">
            <v>151565.20000000001</v>
          </cell>
          <cell r="M163">
            <v>6223.3999999999651</v>
          </cell>
          <cell r="N163">
            <v>0</v>
          </cell>
          <cell r="O163">
            <v>0</v>
          </cell>
          <cell r="P163">
            <v>0</v>
          </cell>
          <cell r="Q163">
            <v>-169292.80000000002</v>
          </cell>
        </row>
        <row r="164">
          <cell r="A164" t="str">
            <v xml:space="preserve">          May</v>
          </cell>
          <cell r="B164">
            <v>1931.6</v>
          </cell>
          <cell r="C164">
            <v>32105.5</v>
          </cell>
          <cell r="D164">
            <v>45406.400000000001</v>
          </cell>
          <cell r="E164">
            <v>74943.3</v>
          </cell>
          <cell r="F164">
            <v>154386.79999999999</v>
          </cell>
          <cell r="G164">
            <v>2326.1000000000004</v>
          </cell>
          <cell r="H164">
            <v>156712.9</v>
          </cell>
          <cell r="I164">
            <v>352456.3</v>
          </cell>
          <cell r="J164">
            <v>-195743.4</v>
          </cell>
          <cell r="K164">
            <v>155604.4</v>
          </cell>
          <cell r="L164">
            <v>155149.9</v>
          </cell>
          <cell r="M164">
            <v>454.5</v>
          </cell>
          <cell r="N164">
            <v>0</v>
          </cell>
          <cell r="O164">
            <v>0</v>
          </cell>
          <cell r="P164">
            <v>0</v>
          </cell>
          <cell r="Q164">
            <v>-195288.9</v>
          </cell>
        </row>
        <row r="165">
          <cell r="A165" t="str">
            <v xml:space="preserve">          June</v>
          </cell>
          <cell r="B165">
            <v>2102.1999999999998</v>
          </cell>
          <cell r="C165">
            <v>31971.9</v>
          </cell>
          <cell r="D165">
            <v>45217.4</v>
          </cell>
          <cell r="E165">
            <v>84217.1</v>
          </cell>
          <cell r="F165">
            <v>163508.6</v>
          </cell>
          <cell r="G165">
            <v>2326.8000000000002</v>
          </cell>
          <cell r="H165">
            <v>165835.4</v>
          </cell>
          <cell r="I165">
            <v>351838.8</v>
          </cell>
          <cell r="J165">
            <v>-186003.4</v>
          </cell>
          <cell r="K165">
            <v>163223.69999999998</v>
          </cell>
          <cell r="L165">
            <v>143107</v>
          </cell>
          <cell r="M165">
            <v>20116.699999999983</v>
          </cell>
          <cell r="N165">
            <v>0</v>
          </cell>
          <cell r="O165">
            <v>0</v>
          </cell>
          <cell r="P165">
            <v>0</v>
          </cell>
          <cell r="Q165">
            <v>-165886.70000000001</v>
          </cell>
        </row>
        <row r="166">
          <cell r="A166" t="str">
            <v xml:space="preserve">          Jully</v>
          </cell>
          <cell r="B166">
            <v>2141.8000000000002</v>
          </cell>
          <cell r="C166">
            <v>27286.9</v>
          </cell>
          <cell r="D166">
            <v>45223.1</v>
          </cell>
          <cell r="E166">
            <v>82716.299999999988</v>
          </cell>
          <cell r="F166">
            <v>157368.09999999998</v>
          </cell>
          <cell r="G166">
            <v>3193.2</v>
          </cell>
          <cell r="H166">
            <v>160561.29999999999</v>
          </cell>
          <cell r="I166">
            <v>346787.6</v>
          </cell>
          <cell r="J166">
            <v>-186226.3</v>
          </cell>
          <cell r="K166">
            <v>141680.69999999998</v>
          </cell>
          <cell r="L166">
            <v>143986.79999999999</v>
          </cell>
          <cell r="M166">
            <v>-2306.1000000000058</v>
          </cell>
          <cell r="N166">
            <v>0</v>
          </cell>
          <cell r="O166">
            <v>0</v>
          </cell>
          <cell r="P166">
            <v>0</v>
          </cell>
          <cell r="Q166">
            <v>-188532.4</v>
          </cell>
        </row>
        <row r="167">
          <cell r="A167" t="str">
            <v xml:space="preserve">          August</v>
          </cell>
          <cell r="B167">
            <v>2116.3000000000002</v>
          </cell>
          <cell r="C167">
            <v>19545.400000000001</v>
          </cell>
          <cell r="D167">
            <v>45620</v>
          </cell>
          <cell r="E167">
            <v>78121.899999999994</v>
          </cell>
          <cell r="F167">
            <v>145403.59999999998</v>
          </cell>
          <cell r="G167">
            <v>2398.1000000000004</v>
          </cell>
          <cell r="H167">
            <v>147801.69999999998</v>
          </cell>
          <cell r="I167">
            <v>340352.3</v>
          </cell>
          <cell r="J167">
            <v>-192550.6</v>
          </cell>
          <cell r="K167">
            <v>127492.8</v>
          </cell>
          <cell r="L167">
            <v>137165.5</v>
          </cell>
          <cell r="M167">
            <v>-9672.6999999999971</v>
          </cell>
          <cell r="N167">
            <v>0</v>
          </cell>
          <cell r="O167">
            <v>0</v>
          </cell>
          <cell r="P167">
            <v>0</v>
          </cell>
          <cell r="Q167">
            <v>-202223.3</v>
          </cell>
        </row>
        <row r="168">
          <cell r="A168" t="str">
            <v xml:space="preserve">          September</v>
          </cell>
          <cell r="B168">
            <v>2139.1999999999998</v>
          </cell>
          <cell r="C168">
            <v>16443.5</v>
          </cell>
          <cell r="D168">
            <v>45578.3</v>
          </cell>
          <cell r="E168">
            <v>88668.4</v>
          </cell>
          <cell r="F168">
            <v>152829.4</v>
          </cell>
          <cell r="G168">
            <v>4564.1000000000004</v>
          </cell>
          <cell r="H168">
            <v>157393.5</v>
          </cell>
          <cell r="I168">
            <v>338994.5</v>
          </cell>
          <cell r="J168">
            <v>-181601</v>
          </cell>
          <cell r="K168">
            <v>129120.3</v>
          </cell>
          <cell r="L168">
            <v>139965.1</v>
          </cell>
          <cell r="M168">
            <v>-10844.800000000003</v>
          </cell>
          <cell r="N168">
            <v>0</v>
          </cell>
          <cell r="O168">
            <v>0</v>
          </cell>
          <cell r="P168">
            <v>0</v>
          </cell>
          <cell r="Q168">
            <v>-192445.8</v>
          </cell>
        </row>
        <row r="169">
          <cell r="A169" t="str">
            <v xml:space="preserve">          October</v>
          </cell>
          <cell r="B169">
            <v>2069.5</v>
          </cell>
          <cell r="C169">
            <v>16216.6</v>
          </cell>
          <cell r="D169">
            <v>45461.7</v>
          </cell>
          <cell r="E169">
            <v>85037.699999999983</v>
          </cell>
          <cell r="F169">
            <v>148785.49999999997</v>
          </cell>
          <cell r="G169">
            <v>5686.2000000000007</v>
          </cell>
          <cell r="H169">
            <v>154471.69999999998</v>
          </cell>
          <cell r="I169">
            <v>336106.5</v>
          </cell>
          <cell r="J169">
            <v>-181634.80000000002</v>
          </cell>
          <cell r="K169">
            <v>127832.20000000001</v>
          </cell>
          <cell r="L169">
            <v>142544.6</v>
          </cell>
          <cell r="M169">
            <v>-14712.399999999994</v>
          </cell>
          <cell r="N169">
            <v>0</v>
          </cell>
          <cell r="O169">
            <v>0</v>
          </cell>
          <cell r="P169">
            <v>0</v>
          </cell>
          <cell r="Q169">
            <v>-196347.2</v>
          </cell>
        </row>
        <row r="170">
          <cell r="A170" t="str">
            <v xml:space="preserve">          November</v>
          </cell>
          <cell r="B170">
            <v>1959.7</v>
          </cell>
          <cell r="C170">
            <v>19424</v>
          </cell>
          <cell r="D170">
            <v>44934.8</v>
          </cell>
          <cell r="E170">
            <v>84711.5</v>
          </cell>
          <cell r="F170">
            <v>151030</v>
          </cell>
          <cell r="G170">
            <v>5437.7999999999993</v>
          </cell>
          <cell r="H170">
            <v>156467.79999999999</v>
          </cell>
          <cell r="I170">
            <v>330545.8</v>
          </cell>
          <cell r="J170">
            <v>-174078</v>
          </cell>
          <cell r="K170">
            <v>143745.9</v>
          </cell>
          <cell r="L170">
            <v>150685.4</v>
          </cell>
          <cell r="M170">
            <v>-6939.5</v>
          </cell>
          <cell r="N170">
            <v>0</v>
          </cell>
          <cell r="O170">
            <v>0</v>
          </cell>
          <cell r="P170">
            <v>0</v>
          </cell>
          <cell r="Q170">
            <v>-181017.5</v>
          </cell>
        </row>
        <row r="171">
          <cell r="A171" t="str">
            <v xml:space="preserve">          December</v>
          </cell>
          <cell r="B171">
            <v>1893.1</v>
          </cell>
          <cell r="C171">
            <v>19330.2</v>
          </cell>
          <cell r="D171">
            <v>44971.7</v>
          </cell>
          <cell r="E171">
            <v>94816.000000000015</v>
          </cell>
          <cell r="F171">
            <v>161011</v>
          </cell>
          <cell r="G171">
            <v>5423.7000000000007</v>
          </cell>
          <cell r="H171">
            <v>166434.70000000001</v>
          </cell>
          <cell r="I171">
            <v>328508.5</v>
          </cell>
          <cell r="J171">
            <v>-162073.79999999999</v>
          </cell>
          <cell r="K171">
            <v>125486.1</v>
          </cell>
          <cell r="L171">
            <v>139935.4</v>
          </cell>
          <cell r="M171">
            <v>-14449.299999999988</v>
          </cell>
          <cell r="N171">
            <v>0</v>
          </cell>
          <cell r="O171">
            <v>0</v>
          </cell>
          <cell r="P171">
            <v>0</v>
          </cell>
          <cell r="Q171">
            <v>-176523.09999999998</v>
          </cell>
        </row>
        <row r="173">
          <cell r="A173" t="str">
            <v>2017 January</v>
          </cell>
          <cell r="B173">
            <v>1967.6</v>
          </cell>
          <cell r="C173">
            <v>13405</v>
          </cell>
          <cell r="D173">
            <v>45512.9</v>
          </cell>
          <cell r="E173">
            <v>113290.8</v>
          </cell>
          <cell r="F173">
            <v>174176.3</v>
          </cell>
          <cell r="G173">
            <v>16878</v>
          </cell>
          <cell r="H173">
            <v>191054.3</v>
          </cell>
          <cell r="I173">
            <v>326730.09999999998</v>
          </cell>
          <cell r="J173">
            <v>-135675.79999999999</v>
          </cell>
          <cell r="K173">
            <v>119719.5</v>
          </cell>
          <cell r="L173">
            <v>145736.79999999999</v>
          </cell>
          <cell r="M173">
            <v>-26017.299999999988</v>
          </cell>
          <cell r="N173">
            <v>0</v>
          </cell>
          <cell r="O173">
            <v>0</v>
          </cell>
          <cell r="P173">
            <v>0</v>
          </cell>
          <cell r="Q173">
            <v>-161693.09999999998</v>
          </cell>
        </row>
        <row r="174">
          <cell r="A174" t="str">
            <v xml:space="preserve">         February</v>
          </cell>
          <cell r="B174">
            <v>2060.8000000000002</v>
          </cell>
          <cell r="C174">
            <v>10280.299999999999</v>
          </cell>
          <cell r="D174">
            <v>45495</v>
          </cell>
          <cell r="E174">
            <v>136911.20000000001</v>
          </cell>
          <cell r="F174">
            <v>194747.30000000002</v>
          </cell>
          <cell r="G174">
            <v>20548.300000000003</v>
          </cell>
          <cell r="H174">
            <v>215295.60000000003</v>
          </cell>
          <cell r="I174">
            <v>326019</v>
          </cell>
          <cell r="J174">
            <v>-110723.39999999997</v>
          </cell>
          <cell r="K174">
            <v>121679.2</v>
          </cell>
          <cell r="L174">
            <v>151954.29999999999</v>
          </cell>
          <cell r="M174">
            <v>-30275.099999999991</v>
          </cell>
          <cell r="N174">
            <v>0</v>
          </cell>
          <cell r="O174">
            <v>0</v>
          </cell>
          <cell r="P174">
            <v>0</v>
          </cell>
          <cell r="Q174">
            <v>-140998.49999999994</v>
          </cell>
        </row>
        <row r="175">
          <cell r="A175" t="str">
            <v xml:space="preserve">         March</v>
          </cell>
          <cell r="B175">
            <v>2063.9</v>
          </cell>
          <cell r="C175">
            <v>5656.1</v>
          </cell>
          <cell r="D175">
            <v>45880.6</v>
          </cell>
          <cell r="E175">
            <v>121117.99999999999</v>
          </cell>
          <cell r="F175">
            <v>174718.59999999998</v>
          </cell>
          <cell r="G175">
            <v>20073.7</v>
          </cell>
          <cell r="H175">
            <v>194792.3</v>
          </cell>
          <cell r="I175">
            <v>320951.90000000002</v>
          </cell>
          <cell r="J175">
            <v>-126159.60000000003</v>
          </cell>
          <cell r="K175">
            <v>118563.4</v>
          </cell>
          <cell r="L175">
            <v>150057.70000000001</v>
          </cell>
          <cell r="M175">
            <v>-31494.300000000017</v>
          </cell>
          <cell r="N175">
            <v>0</v>
          </cell>
          <cell r="O175">
            <v>0</v>
          </cell>
          <cell r="P175">
            <v>0</v>
          </cell>
          <cell r="Q175">
            <v>-157653.90000000005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2"/>
  <sheetViews>
    <sheetView showGridLines="0" tabSelected="1" view="pageBreakPreview" topLeftCell="A35" zoomScale="60" zoomScaleNormal="100" workbookViewId="0">
      <selection activeCell="E149" sqref="E149"/>
    </sheetView>
  </sheetViews>
  <sheetFormatPr defaultRowHeight="12.75" x14ac:dyDescent="0.2"/>
  <cols>
    <col min="1" max="1" width="17.33203125" style="1" customWidth="1"/>
    <col min="2" max="2" width="9.77734375" style="2" bestFit="1" customWidth="1"/>
    <col min="3" max="3" width="13.88671875" style="2" bestFit="1" customWidth="1"/>
    <col min="4" max="4" width="12.88671875" style="2" bestFit="1" customWidth="1"/>
    <col min="5" max="5" width="11.88671875" style="2" bestFit="1" customWidth="1"/>
    <col min="6" max="6" width="12" style="2" bestFit="1" customWidth="1"/>
    <col min="7" max="7" width="12.88671875" style="5" bestFit="1" customWidth="1"/>
    <col min="8" max="8" width="7.33203125" style="5" bestFit="1" customWidth="1"/>
    <col min="9" max="9" width="8.88671875" style="2" bestFit="1" customWidth="1"/>
    <col min="10" max="10" width="8.88671875" style="5" bestFit="1" customWidth="1"/>
    <col min="11" max="11" width="9.5546875" style="2" bestFit="1" customWidth="1"/>
    <col min="12" max="12" width="8.88671875" style="2" bestFit="1" customWidth="1"/>
    <col min="13" max="13" width="10" style="2" bestFit="1" customWidth="1"/>
    <col min="14" max="14" width="8.6640625" style="2" bestFit="1" customWidth="1"/>
    <col min="15" max="15" width="16" style="2" customWidth="1"/>
    <col min="16" max="16" width="1" style="5" hidden="1" customWidth="1"/>
    <col min="17" max="17" width="8.44140625" style="4" bestFit="1" customWidth="1"/>
    <col min="18" max="18" width="8.44140625" style="3" bestFit="1" customWidth="1"/>
    <col min="19" max="19" width="7.88671875" style="2" bestFit="1" customWidth="1"/>
    <col min="20" max="20" width="10.33203125" style="2" bestFit="1" customWidth="1"/>
    <col min="21" max="16384" width="8.88671875" style="1"/>
  </cols>
  <sheetData>
    <row r="1" spans="1:23" x14ac:dyDescent="0.2">
      <c r="A1" s="18"/>
      <c r="B1" s="99"/>
      <c r="C1" s="99"/>
      <c r="D1" s="99"/>
      <c r="E1" s="99"/>
      <c r="F1" s="99"/>
      <c r="G1" s="101"/>
      <c r="H1" s="101"/>
      <c r="I1" s="99"/>
      <c r="J1" s="101"/>
      <c r="K1" s="99"/>
      <c r="L1" s="99"/>
      <c r="M1" s="99"/>
      <c r="N1" s="99"/>
      <c r="O1" s="99"/>
      <c r="P1" s="101"/>
      <c r="Q1" s="111"/>
      <c r="R1" s="111"/>
      <c r="S1" s="99"/>
      <c r="T1" s="14"/>
    </row>
    <row r="2" spans="1:23" ht="15.75" customHeight="1" x14ac:dyDescent="0.2">
      <c r="A2" s="110" t="s">
        <v>85</v>
      </c>
      <c r="B2" s="108" t="s">
        <v>84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7" t="s">
        <v>83</v>
      </c>
    </row>
    <row r="3" spans="1:23" ht="15.75" customHeight="1" x14ac:dyDescent="0.2">
      <c r="A3" s="109"/>
      <c r="B3" s="108" t="s">
        <v>82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7"/>
    </row>
    <row r="4" spans="1:23" x14ac:dyDescent="0.2">
      <c r="A4" s="106" t="s">
        <v>44</v>
      </c>
      <c r="B4" s="58" t="s">
        <v>44</v>
      </c>
      <c r="C4" s="58"/>
      <c r="D4" s="58"/>
      <c r="E4" s="58"/>
      <c r="F4" s="58"/>
      <c r="G4" s="105"/>
      <c r="H4" s="105"/>
      <c r="I4" s="58"/>
      <c r="J4" s="105" t="s">
        <v>44</v>
      </c>
      <c r="K4" s="58"/>
      <c r="L4" s="58" t="s">
        <v>44</v>
      </c>
      <c r="M4" s="58"/>
      <c r="N4" s="58" t="s">
        <v>44</v>
      </c>
      <c r="O4" s="58"/>
      <c r="P4" s="105" t="s">
        <v>44</v>
      </c>
      <c r="Q4" s="104"/>
      <c r="R4" s="104"/>
      <c r="S4" s="58"/>
      <c r="T4" s="59"/>
    </row>
    <row r="5" spans="1:23" x14ac:dyDescent="0.2">
      <c r="A5" s="103"/>
      <c r="B5" s="102"/>
      <c r="C5" s="99"/>
      <c r="D5" s="99"/>
      <c r="E5" s="99"/>
      <c r="F5" s="99"/>
      <c r="G5" s="101"/>
      <c r="H5" s="101"/>
      <c r="I5" s="100"/>
      <c r="J5" s="98"/>
      <c r="K5" s="99"/>
      <c r="L5" s="100"/>
      <c r="M5" s="96"/>
      <c r="N5" s="100"/>
      <c r="O5" s="99"/>
      <c r="P5" s="98"/>
      <c r="Q5" s="97"/>
      <c r="R5" s="97"/>
      <c r="S5" s="96"/>
      <c r="T5" s="96"/>
    </row>
    <row r="6" spans="1:23" ht="15.75" customHeight="1" x14ac:dyDescent="0.2">
      <c r="A6" s="87" t="s">
        <v>81</v>
      </c>
      <c r="B6" s="95" t="s">
        <v>80</v>
      </c>
      <c r="C6" s="94"/>
      <c r="D6" s="94"/>
      <c r="E6" s="94"/>
      <c r="F6" s="94"/>
      <c r="G6" s="94"/>
      <c r="H6" s="94"/>
      <c r="I6" s="93"/>
      <c r="J6" s="92" t="s">
        <v>79</v>
      </c>
      <c r="K6" s="91"/>
      <c r="L6" s="90"/>
      <c r="M6" s="89" t="s">
        <v>78</v>
      </c>
      <c r="N6" s="69" t="s">
        <v>77</v>
      </c>
      <c r="O6" s="89" t="s">
        <v>76</v>
      </c>
      <c r="P6" s="89" t="s">
        <v>75</v>
      </c>
      <c r="Q6" s="89" t="s">
        <v>74</v>
      </c>
      <c r="R6" s="88" t="s">
        <v>73</v>
      </c>
      <c r="S6" s="67" t="s">
        <v>56</v>
      </c>
      <c r="T6" s="86" t="s">
        <v>72</v>
      </c>
    </row>
    <row r="7" spans="1:23" x14ac:dyDescent="0.2">
      <c r="A7" s="87"/>
      <c r="B7" s="66"/>
      <c r="C7" s="52"/>
      <c r="D7" s="6"/>
      <c r="E7" s="6"/>
      <c r="F7" s="52"/>
      <c r="G7" s="53"/>
      <c r="H7" s="53"/>
      <c r="I7" s="51"/>
      <c r="J7" s="65"/>
      <c r="K7" s="52"/>
      <c r="L7" s="51" t="s">
        <v>44</v>
      </c>
      <c r="M7" s="67" t="s">
        <v>71</v>
      </c>
      <c r="N7" s="69" t="s">
        <v>42</v>
      </c>
      <c r="O7" s="67" t="s">
        <v>70</v>
      </c>
      <c r="P7" s="68" t="s">
        <v>69</v>
      </c>
      <c r="Q7" s="67" t="s">
        <v>68</v>
      </c>
      <c r="R7" s="79"/>
      <c r="S7" s="67" t="s">
        <v>67</v>
      </c>
      <c r="T7" s="86" t="s">
        <v>66</v>
      </c>
    </row>
    <row r="8" spans="1:23" x14ac:dyDescent="0.2">
      <c r="A8" s="85"/>
      <c r="B8" s="84"/>
      <c r="C8" s="81"/>
      <c r="D8" s="81"/>
      <c r="E8" s="81"/>
      <c r="F8" s="81"/>
      <c r="G8" s="83"/>
      <c r="H8" s="83"/>
      <c r="I8" s="80"/>
      <c r="J8" s="82"/>
      <c r="K8" s="81"/>
      <c r="L8" s="80"/>
      <c r="M8" s="67"/>
      <c r="N8" s="69"/>
      <c r="O8" s="71" t="s">
        <v>65</v>
      </c>
      <c r="P8" s="68" t="s">
        <v>64</v>
      </c>
      <c r="Q8" s="67" t="s">
        <v>63</v>
      </c>
      <c r="R8" s="79"/>
      <c r="S8" s="67"/>
      <c r="T8" s="67"/>
    </row>
    <row r="9" spans="1:23" x14ac:dyDescent="0.2">
      <c r="A9" s="72"/>
      <c r="B9" s="67"/>
      <c r="C9" s="67"/>
      <c r="D9" s="67"/>
      <c r="E9" s="67"/>
      <c r="F9" s="71"/>
      <c r="G9" s="70"/>
      <c r="H9" s="70"/>
      <c r="I9" s="69"/>
      <c r="J9" s="65"/>
      <c r="K9" s="47"/>
      <c r="L9" s="66"/>
      <c r="M9" s="47"/>
      <c r="N9" s="51"/>
      <c r="O9" s="52"/>
      <c r="P9" s="65"/>
      <c r="Q9" s="49"/>
      <c r="R9" s="49"/>
      <c r="S9" s="47"/>
      <c r="T9" s="47"/>
    </row>
    <row r="10" spans="1:23" x14ac:dyDescent="0.2">
      <c r="A10" s="72" t="s">
        <v>62</v>
      </c>
      <c r="B10" s="67" t="s">
        <v>61</v>
      </c>
      <c r="C10" s="76" t="s">
        <v>60</v>
      </c>
      <c r="D10" s="67" t="s">
        <v>56</v>
      </c>
      <c r="E10" s="67" t="s">
        <v>59</v>
      </c>
      <c r="F10" s="71" t="s">
        <v>58</v>
      </c>
      <c r="G10" s="70" t="s">
        <v>57</v>
      </c>
      <c r="H10" s="67" t="s">
        <v>56</v>
      </c>
      <c r="I10" s="51" t="s">
        <v>55</v>
      </c>
      <c r="J10" s="68" t="s">
        <v>54</v>
      </c>
      <c r="K10" s="67" t="s">
        <v>53</v>
      </c>
      <c r="L10" s="78" t="s">
        <v>52</v>
      </c>
      <c r="M10" s="77"/>
      <c r="N10" s="51"/>
      <c r="O10" s="52"/>
      <c r="P10" s="65"/>
      <c r="Q10" s="49"/>
      <c r="R10" s="49"/>
      <c r="S10" s="47"/>
      <c r="T10" s="47"/>
    </row>
    <row r="11" spans="1:23" x14ac:dyDescent="0.2">
      <c r="A11" s="72"/>
      <c r="B11" s="67" t="s">
        <v>51</v>
      </c>
      <c r="C11" s="76" t="s">
        <v>42</v>
      </c>
      <c r="D11" s="67" t="s">
        <v>50</v>
      </c>
      <c r="E11" s="67" t="s">
        <v>42</v>
      </c>
      <c r="F11" s="71" t="s">
        <v>49</v>
      </c>
      <c r="G11" s="70" t="s">
        <v>48</v>
      </c>
      <c r="H11" s="70" t="s">
        <v>42</v>
      </c>
      <c r="I11" s="75"/>
      <c r="J11" s="68" t="s">
        <v>42</v>
      </c>
      <c r="K11" s="67" t="s">
        <v>47</v>
      </c>
      <c r="L11" s="74"/>
      <c r="M11" s="73"/>
      <c r="N11" s="51"/>
      <c r="O11" s="52"/>
      <c r="P11" s="65"/>
      <c r="Q11" s="49"/>
      <c r="R11" s="49"/>
      <c r="S11" s="47"/>
      <c r="T11" s="47"/>
    </row>
    <row r="12" spans="1:23" x14ac:dyDescent="0.2">
      <c r="A12" s="72"/>
      <c r="B12" s="67" t="s">
        <v>46</v>
      </c>
      <c r="C12" s="67"/>
      <c r="D12" s="67" t="s">
        <v>45</v>
      </c>
      <c r="E12" s="67"/>
      <c r="F12" s="71" t="s">
        <v>45</v>
      </c>
      <c r="G12" s="70" t="s">
        <v>42</v>
      </c>
      <c r="H12" s="70"/>
      <c r="I12" s="69"/>
      <c r="J12" s="68"/>
      <c r="K12" s="67" t="s">
        <v>42</v>
      </c>
      <c r="L12" s="66" t="s">
        <v>44</v>
      </c>
      <c r="M12" s="47"/>
      <c r="N12" s="51"/>
      <c r="O12" s="52"/>
      <c r="P12" s="65"/>
      <c r="Q12" s="49"/>
      <c r="R12" s="49"/>
      <c r="S12" s="47"/>
      <c r="T12" s="47"/>
    </row>
    <row r="13" spans="1:23" x14ac:dyDescent="0.2">
      <c r="B13" s="61" t="s">
        <v>43</v>
      </c>
      <c r="C13" s="61"/>
      <c r="D13" s="61" t="s">
        <v>42</v>
      </c>
      <c r="E13" s="61"/>
      <c r="F13" s="64" t="s">
        <v>42</v>
      </c>
      <c r="G13" s="63"/>
      <c r="H13" s="63"/>
      <c r="I13" s="62"/>
      <c r="J13" s="57"/>
      <c r="K13" s="61"/>
      <c r="L13" s="60"/>
      <c r="M13" s="55"/>
      <c r="N13" s="59"/>
      <c r="O13" s="58"/>
      <c r="P13" s="57"/>
      <c r="Q13" s="56"/>
      <c r="R13" s="56"/>
      <c r="S13" s="55"/>
      <c r="T13" s="55"/>
    </row>
    <row r="14" spans="1:23" x14ac:dyDescent="0.2">
      <c r="A14" s="54"/>
      <c r="B14" s="47"/>
      <c r="C14" s="52"/>
      <c r="D14" s="47"/>
      <c r="E14" s="47"/>
      <c r="F14" s="52"/>
      <c r="G14" s="50"/>
      <c r="H14" s="25"/>
      <c r="I14" s="24"/>
      <c r="J14" s="53"/>
      <c r="K14" s="47"/>
      <c r="L14" s="52"/>
      <c r="M14" s="47"/>
      <c r="N14" s="51"/>
      <c r="O14" s="51"/>
      <c r="P14" s="50"/>
      <c r="Q14" s="49"/>
      <c r="R14" s="48"/>
      <c r="S14" s="47"/>
      <c r="T14" s="47"/>
    </row>
    <row r="15" spans="1:23" s="8" customFormat="1" ht="15" hidden="1" customHeight="1" x14ac:dyDescent="0.2">
      <c r="A15" s="46"/>
      <c r="B15" s="24"/>
      <c r="C15" s="23"/>
      <c r="D15" s="24"/>
      <c r="E15" s="24"/>
      <c r="F15" s="24"/>
      <c r="G15" s="22"/>
      <c r="H15" s="25"/>
      <c r="I15" s="24"/>
      <c r="J15" s="22"/>
      <c r="K15" s="24"/>
      <c r="L15" s="26"/>
      <c r="M15" s="24"/>
      <c r="N15" s="23"/>
      <c r="O15" s="23"/>
      <c r="P15" s="22"/>
      <c r="Q15" s="19"/>
      <c r="R15" s="21"/>
      <c r="S15" s="20"/>
      <c r="T15" s="23"/>
    </row>
    <row r="16" spans="1:23" s="40" customFormat="1" ht="15" hidden="1" customHeight="1" x14ac:dyDescent="0.2">
      <c r="A16" s="45" t="s">
        <v>41</v>
      </c>
      <c r="B16" s="19">
        <v>124230.9</v>
      </c>
      <c r="C16" s="21">
        <v>24965.9</v>
      </c>
      <c r="D16" s="19">
        <v>1127</v>
      </c>
      <c r="E16" s="37" t="s">
        <v>1</v>
      </c>
      <c r="F16" s="19">
        <v>4527.2</v>
      </c>
      <c r="G16" s="22">
        <v>56.9</v>
      </c>
      <c r="H16" s="25">
        <v>1675.3</v>
      </c>
      <c r="I16" s="19">
        <f>SUM(B16:H16)</f>
        <v>156583.19999999998</v>
      </c>
      <c r="J16" s="19">
        <v>87124.799999999988</v>
      </c>
      <c r="K16" s="19">
        <v>6683.6</v>
      </c>
      <c r="L16" s="26">
        <f>SUM(J16:K16)</f>
        <v>93808.4</v>
      </c>
      <c r="M16" s="19">
        <v>12000</v>
      </c>
      <c r="N16" s="21">
        <v>5225.7</v>
      </c>
      <c r="O16" s="21">
        <v>175397.7</v>
      </c>
      <c r="P16" s="19">
        <v>191963.1</v>
      </c>
      <c r="Q16" s="19">
        <v>22381.3</v>
      </c>
      <c r="R16" s="21">
        <v>14196.7</v>
      </c>
      <c r="S16" s="41">
        <v>34017.399999999994</v>
      </c>
      <c r="T16" s="21">
        <f>SUM(I16,L16:O16,S16,Q16,R16)</f>
        <v>513610.4</v>
      </c>
      <c r="U16" s="8"/>
      <c r="V16" s="8"/>
      <c r="W16" s="8"/>
    </row>
    <row r="17" spans="1:21" s="8" customFormat="1" ht="15" hidden="1" customHeight="1" x14ac:dyDescent="0.2">
      <c r="A17" s="44" t="s">
        <v>40</v>
      </c>
      <c r="B17" s="24">
        <v>136206.20000000001</v>
      </c>
      <c r="C17" s="23">
        <v>53891.1</v>
      </c>
      <c r="D17" s="24">
        <v>1014.1</v>
      </c>
      <c r="E17" s="37" t="s">
        <v>1</v>
      </c>
      <c r="F17" s="24">
        <v>6100.8</v>
      </c>
      <c r="G17" s="22">
        <v>29.2</v>
      </c>
      <c r="H17" s="25">
        <v>901.8</v>
      </c>
      <c r="I17" s="19">
        <f>SUM(B17:H17)</f>
        <v>198143.2</v>
      </c>
      <c r="J17" s="22">
        <v>76348</v>
      </c>
      <c r="K17" s="24">
        <v>6233.9</v>
      </c>
      <c r="L17" s="26">
        <f>SUM(J17:K17)</f>
        <v>82581.899999999994</v>
      </c>
      <c r="M17" s="24">
        <v>10000</v>
      </c>
      <c r="N17" s="23">
        <v>3627.5</v>
      </c>
      <c r="O17" s="23">
        <v>255985.09999999998</v>
      </c>
      <c r="P17" s="22">
        <v>100000</v>
      </c>
      <c r="Q17" s="19">
        <v>32780.300000000003</v>
      </c>
      <c r="R17" s="21">
        <v>4383.1000000000004</v>
      </c>
      <c r="S17" s="20">
        <v>72473.799999999988</v>
      </c>
      <c r="T17" s="21">
        <f>SUM(I17,L17:O17,S17,Q17,R17)</f>
        <v>659974.9</v>
      </c>
    </row>
    <row r="18" spans="1:21" s="8" customFormat="1" ht="15" hidden="1" customHeight="1" x14ac:dyDescent="0.2">
      <c r="A18" s="44" t="s">
        <v>39</v>
      </c>
      <c r="B18" s="24">
        <v>155835.20000000001</v>
      </c>
      <c r="C18" s="23">
        <v>47450.5</v>
      </c>
      <c r="D18" s="24">
        <v>1428</v>
      </c>
      <c r="E18" s="24">
        <v>2738.884497</v>
      </c>
      <c r="F18" s="24">
        <v>3735.6</v>
      </c>
      <c r="G18" s="22">
        <v>28.6</v>
      </c>
      <c r="H18" s="25">
        <v>422.01550300000008</v>
      </c>
      <c r="I18" s="19">
        <f>SUM(B18:H18)</f>
        <v>211638.80000000002</v>
      </c>
      <c r="J18" s="22">
        <v>95993</v>
      </c>
      <c r="K18" s="24">
        <v>6291.8</v>
      </c>
      <c r="L18" s="26">
        <f>SUM(J18:K18)</f>
        <v>102284.8</v>
      </c>
      <c r="M18" s="24">
        <v>7000</v>
      </c>
      <c r="N18" s="23">
        <v>10515.6</v>
      </c>
      <c r="O18" s="23">
        <v>276658.60000000003</v>
      </c>
      <c r="P18" s="22">
        <v>100000</v>
      </c>
      <c r="Q18" s="19">
        <v>36102</v>
      </c>
      <c r="R18" s="21">
        <v>4813.2</v>
      </c>
      <c r="S18" s="20">
        <v>31416</v>
      </c>
      <c r="T18" s="21">
        <f>SUM(I18,L18:O18,S18,Q18,R18)</f>
        <v>680429</v>
      </c>
    </row>
    <row r="19" spans="1:21" s="8" customFormat="1" ht="15" hidden="1" customHeight="1" x14ac:dyDescent="0.2">
      <c r="A19" s="44" t="s">
        <v>38</v>
      </c>
      <c r="B19" s="24">
        <v>170106</v>
      </c>
      <c r="C19" s="23">
        <v>34979.700000000004</v>
      </c>
      <c r="D19" s="24">
        <v>278</v>
      </c>
      <c r="E19" s="24">
        <v>500</v>
      </c>
      <c r="F19" s="24">
        <v>5041.4999999999982</v>
      </c>
      <c r="G19" s="22">
        <v>23.6</v>
      </c>
      <c r="H19" s="25">
        <v>397.3</v>
      </c>
      <c r="I19" s="19">
        <f>SUM(B19:H19)</f>
        <v>211326.1</v>
      </c>
      <c r="J19" s="22">
        <v>103201.79999999999</v>
      </c>
      <c r="K19" s="24">
        <v>7172.3000000000011</v>
      </c>
      <c r="L19" s="26">
        <f>SUM(J19:K19)</f>
        <v>110374.09999999999</v>
      </c>
      <c r="M19" s="37" t="s">
        <v>1</v>
      </c>
      <c r="N19" s="23">
        <v>12302.2</v>
      </c>
      <c r="O19" s="23">
        <v>330449.80000000005</v>
      </c>
      <c r="P19" s="22"/>
      <c r="Q19" s="19">
        <v>41797.4</v>
      </c>
      <c r="R19" s="21">
        <v>9533.5</v>
      </c>
      <c r="S19" s="20">
        <v>56251.500000000007</v>
      </c>
      <c r="T19" s="21">
        <f>SUM(I19,L19:O19,S19,Q19,R19)</f>
        <v>772034.60000000009</v>
      </c>
    </row>
    <row r="20" spans="1:21" s="8" customFormat="1" ht="15" customHeight="1" x14ac:dyDescent="0.2">
      <c r="A20" s="44" t="s">
        <v>37</v>
      </c>
      <c r="B20" s="19">
        <v>198246.9</v>
      </c>
      <c r="C20" s="23">
        <v>39879.9</v>
      </c>
      <c r="D20" s="24">
        <v>2827.5</v>
      </c>
      <c r="E20" s="24">
        <v>22413.599999999999</v>
      </c>
      <c r="F20" s="24">
        <v>3234.3</v>
      </c>
      <c r="G20" s="22">
        <v>14.5</v>
      </c>
      <c r="H20" s="25">
        <v>669.4</v>
      </c>
      <c r="I20" s="19">
        <f>SUM(B20:H20)</f>
        <v>267286.09999999998</v>
      </c>
      <c r="J20" s="22">
        <v>115882.1</v>
      </c>
      <c r="K20" s="24">
        <v>8635.4999999999982</v>
      </c>
      <c r="L20" s="26">
        <f>SUM(J20:K20)</f>
        <v>124517.6</v>
      </c>
      <c r="M20" s="24">
        <v>6800</v>
      </c>
      <c r="N20" s="23">
        <v>15658.2</v>
      </c>
      <c r="O20" s="23">
        <v>418096.6</v>
      </c>
      <c r="P20" s="22"/>
      <c r="Q20" s="19">
        <v>51954.3</v>
      </c>
      <c r="R20" s="21">
        <v>7906</v>
      </c>
      <c r="S20" s="20">
        <v>19735.000000000015</v>
      </c>
      <c r="T20" s="21">
        <f>SUM(I20,L20:O20,S20,Q20,R20)</f>
        <v>911953.8</v>
      </c>
    </row>
    <row r="21" spans="1:21" s="35" customFormat="1" ht="15" customHeight="1" x14ac:dyDescent="0.2">
      <c r="A21" s="44" t="s">
        <v>36</v>
      </c>
      <c r="B21" s="22">
        <v>211683.7</v>
      </c>
      <c r="C21" s="36">
        <v>82710.8</v>
      </c>
      <c r="D21" s="22">
        <v>2674</v>
      </c>
      <c r="E21" s="22">
        <v>5135.8</v>
      </c>
      <c r="F21" s="22">
        <v>3566.2</v>
      </c>
      <c r="G21" s="22">
        <v>28</v>
      </c>
      <c r="H21" s="25">
        <v>787.6</v>
      </c>
      <c r="I21" s="22">
        <f>SUM(B21:H21)</f>
        <v>306586.09999999998</v>
      </c>
      <c r="J21" s="22">
        <v>152366.70000000001</v>
      </c>
      <c r="K21" s="22">
        <v>14733.599999999997</v>
      </c>
      <c r="L21" s="22">
        <f>SUM(J21:K21)</f>
        <v>167100.30000000002</v>
      </c>
      <c r="M21" s="37" t="s">
        <v>1</v>
      </c>
      <c r="N21" s="36">
        <v>7533</v>
      </c>
      <c r="O21" s="36">
        <v>383189.69999999995</v>
      </c>
      <c r="P21" s="22"/>
      <c r="Q21" s="22">
        <v>62981.7</v>
      </c>
      <c r="R21" s="36">
        <v>-13851.5</v>
      </c>
      <c r="S21" s="25">
        <v>10207.700000000001</v>
      </c>
      <c r="T21" s="36">
        <f>SUM(I21,L21:O21,S21,Q21,R21)</f>
        <v>923746.99999999988</v>
      </c>
      <c r="U21" s="8"/>
    </row>
    <row r="22" spans="1:21" s="35" customFormat="1" ht="15" customHeight="1" x14ac:dyDescent="0.2">
      <c r="A22" s="44" t="s">
        <v>35</v>
      </c>
      <c r="B22" s="22">
        <v>227340.9</v>
      </c>
      <c r="C22" s="36">
        <v>120095.4</v>
      </c>
      <c r="D22" s="22">
        <v>1624.7</v>
      </c>
      <c r="E22" s="22">
        <v>1035.0999999999999</v>
      </c>
      <c r="F22" s="22">
        <v>3555.9</v>
      </c>
      <c r="G22" s="22">
        <v>22.9</v>
      </c>
      <c r="H22" s="25">
        <v>1326.1</v>
      </c>
      <c r="I22" s="22">
        <f>SUM(B22:H22)</f>
        <v>355001</v>
      </c>
      <c r="J22" s="22">
        <v>170878.6</v>
      </c>
      <c r="K22" s="22">
        <v>13593.9</v>
      </c>
      <c r="L22" s="22">
        <f>SUM(J22:K22)</f>
        <v>184472.5</v>
      </c>
      <c r="M22" s="37" t="s">
        <v>1</v>
      </c>
      <c r="N22" s="36">
        <v>9222.6</v>
      </c>
      <c r="O22" s="36">
        <v>372538.8</v>
      </c>
      <c r="P22" s="22"/>
      <c r="Q22" s="22">
        <v>82125.3</v>
      </c>
      <c r="R22" s="36">
        <v>8152.8</v>
      </c>
      <c r="S22" s="25">
        <f>1064.1+10111.9+5977.7</f>
        <v>17153.7</v>
      </c>
      <c r="T22" s="36">
        <f>SUM(I22,L22:O22,S22,Q22,R22)</f>
        <v>1028666.7</v>
      </c>
      <c r="U22" s="8"/>
    </row>
    <row r="23" spans="1:21" s="35" customFormat="1" ht="15" customHeight="1" x14ac:dyDescent="0.2">
      <c r="A23" s="44" t="s">
        <v>34</v>
      </c>
      <c r="B23" s="22">
        <v>230723.7</v>
      </c>
      <c r="C23" s="36">
        <v>84351</v>
      </c>
      <c r="D23" s="22">
        <v>2209.5</v>
      </c>
      <c r="E23" s="22">
        <v>1611</v>
      </c>
      <c r="F23" s="22">
        <v>4368.5</v>
      </c>
      <c r="G23" s="22">
        <v>44.5</v>
      </c>
      <c r="H23" s="25">
        <v>1200</v>
      </c>
      <c r="I23" s="22">
        <f>SUM(B23:H23)</f>
        <v>324508.2</v>
      </c>
      <c r="J23" s="22">
        <v>171839.3</v>
      </c>
      <c r="K23" s="22">
        <v>17303.7</v>
      </c>
      <c r="L23" s="22">
        <f>SUM(J23:K23)</f>
        <v>189143</v>
      </c>
      <c r="M23" s="37" t="s">
        <v>1</v>
      </c>
      <c r="N23" s="36">
        <v>5645.1</v>
      </c>
      <c r="O23" s="36">
        <v>354815.2</v>
      </c>
      <c r="P23" s="22"/>
      <c r="Q23" s="22">
        <v>87845.1</v>
      </c>
      <c r="R23" s="36">
        <v>1265</v>
      </c>
      <c r="S23" s="25">
        <f>1187.7+6374.8+2.4</f>
        <v>7564.9</v>
      </c>
      <c r="T23" s="36">
        <f>SUM(I23,L23:O23,S23,Q23,R23)</f>
        <v>970786.5</v>
      </c>
      <c r="U23" s="8"/>
    </row>
    <row r="24" spans="1:21" s="35" customFormat="1" x14ac:dyDescent="0.2">
      <c r="A24" s="44" t="s">
        <v>33</v>
      </c>
      <c r="B24" s="22">
        <v>267512.5</v>
      </c>
      <c r="C24" s="36">
        <v>134302.79999999999</v>
      </c>
      <c r="D24" s="22">
        <v>3575.7</v>
      </c>
      <c r="E24" s="22">
        <v>5995.8</v>
      </c>
      <c r="F24" s="22">
        <v>6509.8</v>
      </c>
      <c r="G24" s="22">
        <v>7.7</v>
      </c>
      <c r="H24" s="25">
        <v>1319.7</v>
      </c>
      <c r="I24" s="22">
        <f>SUM(B24:H24)</f>
        <v>419224</v>
      </c>
      <c r="J24" s="22">
        <v>229057.5</v>
      </c>
      <c r="K24" s="22">
        <v>14016.1</v>
      </c>
      <c r="L24" s="22">
        <f>SUM(J24:K24)</f>
        <v>243073.6</v>
      </c>
      <c r="M24" s="37" t="s">
        <v>1</v>
      </c>
      <c r="N24" s="36">
        <v>12385</v>
      </c>
      <c r="O24" s="36">
        <v>328508.5</v>
      </c>
      <c r="P24" s="22"/>
      <c r="Q24" s="22">
        <v>88281.600000000006</v>
      </c>
      <c r="R24" s="36">
        <v>5702.3</v>
      </c>
      <c r="S24" s="25">
        <f>8800+6.7+1350.6</f>
        <v>10157.300000000001</v>
      </c>
      <c r="T24" s="36">
        <f>SUM(I24,L24:O24,S24,Q24,R24)</f>
        <v>1107332.3</v>
      </c>
      <c r="U24" s="8"/>
    </row>
    <row r="25" spans="1:21" s="8" customFormat="1" ht="13.5" customHeight="1" x14ac:dyDescent="0.2">
      <c r="A25" s="43"/>
      <c r="B25" s="24"/>
      <c r="C25" s="23"/>
      <c r="D25" s="24"/>
      <c r="E25" s="24"/>
      <c r="F25" s="24"/>
      <c r="G25" s="22"/>
      <c r="H25" s="25"/>
      <c r="I25" s="19"/>
      <c r="J25" s="22"/>
      <c r="K25" s="24"/>
      <c r="L25" s="26"/>
      <c r="M25" s="37"/>
      <c r="N25" s="23"/>
      <c r="O25" s="23"/>
      <c r="P25" s="22"/>
      <c r="Q25" s="19"/>
      <c r="R25" s="21"/>
      <c r="S25" s="20"/>
      <c r="T25" s="21"/>
    </row>
    <row r="26" spans="1:21" s="35" customFormat="1" ht="15" customHeight="1" x14ac:dyDescent="0.2">
      <c r="A26" s="38" t="s">
        <v>32</v>
      </c>
      <c r="B26" s="22">
        <v>201300.8</v>
      </c>
      <c r="C26" s="36">
        <v>70896.399999999994</v>
      </c>
      <c r="D26" s="22">
        <v>1135.9000000000001</v>
      </c>
      <c r="E26" s="22">
        <v>426.9</v>
      </c>
      <c r="F26" s="22">
        <v>1041.5</v>
      </c>
      <c r="G26" s="22">
        <v>24.6</v>
      </c>
      <c r="H26" s="25">
        <v>1373.4</v>
      </c>
      <c r="I26" s="22">
        <f>SUM(B26:H26)</f>
        <v>276199.5</v>
      </c>
      <c r="J26" s="22">
        <v>151558.6</v>
      </c>
      <c r="K26" s="22">
        <v>9517.2999999999993</v>
      </c>
      <c r="L26" s="22">
        <f>SUM(J26:K26)</f>
        <v>161075.9</v>
      </c>
      <c r="M26" s="37">
        <v>27200</v>
      </c>
      <c r="N26" s="36">
        <v>6602.2</v>
      </c>
      <c r="O26" s="36">
        <v>396544.3</v>
      </c>
      <c r="P26" s="22"/>
      <c r="Q26" s="22">
        <v>62981.7</v>
      </c>
      <c r="R26" s="36">
        <v>-13903.7</v>
      </c>
      <c r="S26" s="25">
        <f>1098+8346.4+7.5</f>
        <v>9451.9</v>
      </c>
      <c r="T26" s="36">
        <f>SUM(I26,L26:O26,S26,Q26,R26)</f>
        <v>926151.8</v>
      </c>
      <c r="U26" s="8"/>
    </row>
    <row r="27" spans="1:21" s="35" customFormat="1" ht="15" customHeight="1" x14ac:dyDescent="0.2">
      <c r="A27" s="38" t="s">
        <v>31</v>
      </c>
      <c r="B27" s="22">
        <v>223781.8</v>
      </c>
      <c r="C27" s="36">
        <v>100650</v>
      </c>
      <c r="D27" s="22">
        <v>1303.5</v>
      </c>
      <c r="E27" s="22">
        <v>1428.4</v>
      </c>
      <c r="F27" s="22">
        <v>6385</v>
      </c>
      <c r="G27" s="22">
        <v>20.2</v>
      </c>
      <c r="H27" s="25">
        <v>1329.6</v>
      </c>
      <c r="I27" s="22">
        <f>SUM(B27:H27)</f>
        <v>334898.5</v>
      </c>
      <c r="J27" s="22">
        <v>142792.20000000001</v>
      </c>
      <c r="K27" s="22">
        <v>8597.5</v>
      </c>
      <c r="L27" s="22">
        <f>SUM(J27:K27)</f>
        <v>151389.70000000001</v>
      </c>
      <c r="M27" s="37" t="s">
        <v>1</v>
      </c>
      <c r="N27" s="36">
        <v>2743.8</v>
      </c>
      <c r="O27" s="36">
        <v>397532.8</v>
      </c>
      <c r="P27" s="22"/>
      <c r="Q27" s="22">
        <v>78783.3</v>
      </c>
      <c r="R27" s="36">
        <v>2716.3</v>
      </c>
      <c r="S27" s="25">
        <f>1057.4+8115.5+3615.5</f>
        <v>12788.4</v>
      </c>
      <c r="T27" s="36">
        <f>SUM(I27,L27:O27,S27,Q27,R27)</f>
        <v>980852.80000000016</v>
      </c>
      <c r="U27" s="8"/>
    </row>
    <row r="28" spans="1:21" s="35" customFormat="1" ht="15" customHeight="1" x14ac:dyDescent="0.2">
      <c r="A28" s="38" t="s">
        <v>30</v>
      </c>
      <c r="B28" s="22">
        <v>222708</v>
      </c>
      <c r="C28" s="36">
        <v>80783.100000000006</v>
      </c>
      <c r="D28" s="22">
        <v>2407.5</v>
      </c>
      <c r="E28" s="22">
        <v>631.5</v>
      </c>
      <c r="F28" s="22">
        <v>2153.6</v>
      </c>
      <c r="G28" s="22">
        <v>23.3</v>
      </c>
      <c r="H28" s="25">
        <v>969.1</v>
      </c>
      <c r="I28" s="22">
        <f>SUM(B28:H28)</f>
        <v>309676.09999999992</v>
      </c>
      <c r="J28" s="22">
        <v>210768.8</v>
      </c>
      <c r="K28" s="22">
        <v>15246.7</v>
      </c>
      <c r="L28" s="22">
        <f>SUM(J28:K28)</f>
        <v>226015.5</v>
      </c>
      <c r="M28" s="37" t="s">
        <v>1</v>
      </c>
      <c r="N28" s="36">
        <v>8443.4</v>
      </c>
      <c r="O28" s="36">
        <v>382067.5</v>
      </c>
      <c r="P28" s="22"/>
      <c r="Q28" s="22">
        <v>78783.3</v>
      </c>
      <c r="R28" s="36">
        <v>4209.8999999999996</v>
      </c>
      <c r="S28" s="25">
        <f>1055.6+7861.1+4.1</f>
        <v>8920.8000000000011</v>
      </c>
      <c r="T28" s="36">
        <f>SUM(I28,L28:O28,S28,Q28,R28)</f>
        <v>1018116.5</v>
      </c>
      <c r="U28" s="8"/>
    </row>
    <row r="29" spans="1:21" s="35" customFormat="1" ht="15" customHeight="1" x14ac:dyDescent="0.2">
      <c r="A29" s="38" t="s">
        <v>29</v>
      </c>
      <c r="B29" s="22">
        <v>227340.9</v>
      </c>
      <c r="C29" s="36">
        <v>120095.4</v>
      </c>
      <c r="D29" s="22">
        <v>1624.7</v>
      </c>
      <c r="E29" s="22">
        <v>1035.0999999999999</v>
      </c>
      <c r="F29" s="22">
        <v>3555.9</v>
      </c>
      <c r="G29" s="22">
        <v>22.9</v>
      </c>
      <c r="H29" s="25">
        <v>1326.1</v>
      </c>
      <c r="I29" s="22">
        <f>SUM(B29:H29)</f>
        <v>355001</v>
      </c>
      <c r="J29" s="22">
        <v>170878.6</v>
      </c>
      <c r="K29" s="22">
        <v>13593.9</v>
      </c>
      <c r="L29" s="22">
        <f>SUM(J29:K29)</f>
        <v>184472.5</v>
      </c>
      <c r="M29" s="37" t="s">
        <v>1</v>
      </c>
      <c r="N29" s="36">
        <v>9222.6</v>
      </c>
      <c r="O29" s="36">
        <v>372538.8</v>
      </c>
      <c r="P29" s="22"/>
      <c r="Q29" s="22">
        <v>82125.3</v>
      </c>
      <c r="R29" s="36">
        <v>8152.8</v>
      </c>
      <c r="S29" s="25">
        <f>1064.1+10111.9+5977.7</f>
        <v>17153.7</v>
      </c>
      <c r="T29" s="36">
        <f>SUM(I29,L29:O29,S29,Q29,R29)</f>
        <v>1028666.7</v>
      </c>
      <c r="U29" s="8"/>
    </row>
    <row r="30" spans="1:21" s="35" customFormat="1" ht="15" customHeight="1" x14ac:dyDescent="0.2">
      <c r="A30" s="38"/>
      <c r="B30" s="22"/>
      <c r="C30" s="36"/>
      <c r="D30" s="22"/>
      <c r="E30" s="22"/>
      <c r="F30" s="22"/>
      <c r="G30" s="22"/>
      <c r="H30" s="25"/>
      <c r="I30" s="22"/>
      <c r="J30" s="22"/>
      <c r="K30" s="22"/>
      <c r="L30" s="22"/>
      <c r="M30" s="37"/>
      <c r="N30" s="36"/>
      <c r="O30" s="36"/>
      <c r="P30" s="22"/>
      <c r="Q30" s="22"/>
      <c r="R30" s="36"/>
      <c r="S30" s="25"/>
      <c r="T30" s="36"/>
      <c r="U30" s="8"/>
    </row>
    <row r="31" spans="1:21" s="35" customFormat="1" ht="15" customHeight="1" x14ac:dyDescent="0.2">
      <c r="A31" s="38" t="s">
        <v>17</v>
      </c>
      <c r="B31" s="22">
        <v>223176.6</v>
      </c>
      <c r="C31" s="36">
        <v>71767.600000000006</v>
      </c>
      <c r="D31" s="22">
        <v>1878.3</v>
      </c>
      <c r="E31" s="22">
        <v>1593.8</v>
      </c>
      <c r="F31" s="22">
        <v>4089.8</v>
      </c>
      <c r="G31" s="22">
        <v>47.4</v>
      </c>
      <c r="H31" s="25">
        <v>243.7</v>
      </c>
      <c r="I31" s="22">
        <f>SUM(B31:H31)</f>
        <v>302797.2</v>
      </c>
      <c r="J31" s="22">
        <v>177861.5</v>
      </c>
      <c r="K31" s="22">
        <v>18845.099999999999</v>
      </c>
      <c r="L31" s="22">
        <f>SUM(J31:K31)</f>
        <v>196706.6</v>
      </c>
      <c r="M31" s="37" t="s">
        <v>1</v>
      </c>
      <c r="N31" s="36">
        <v>10123.6</v>
      </c>
      <c r="O31" s="36">
        <v>356984.6</v>
      </c>
      <c r="P31" s="22"/>
      <c r="Q31" s="22">
        <v>82192</v>
      </c>
      <c r="R31" s="36">
        <v>13545.7</v>
      </c>
      <c r="S31" s="25">
        <f>1091.7+7442.4+6.9</f>
        <v>8541</v>
      </c>
      <c r="T31" s="36">
        <f>SUM(I31,L31:O31,S31,Q31,R31)</f>
        <v>970890.7</v>
      </c>
      <c r="U31" s="8"/>
    </row>
    <row r="32" spans="1:21" s="35" customFormat="1" ht="15" customHeight="1" x14ac:dyDescent="0.2">
      <c r="A32" s="38" t="s">
        <v>11</v>
      </c>
      <c r="B32" s="22">
        <v>254961.4</v>
      </c>
      <c r="C32" s="36">
        <v>63611.8</v>
      </c>
      <c r="D32" s="22">
        <v>2089.9</v>
      </c>
      <c r="E32" s="22">
        <v>9771.2999999999993</v>
      </c>
      <c r="F32" s="22">
        <v>3640.6</v>
      </c>
      <c r="G32" s="22">
        <v>62.4</v>
      </c>
      <c r="H32" s="25">
        <v>357.5</v>
      </c>
      <c r="I32" s="22">
        <f>SUM(B32:H32)</f>
        <v>334494.90000000002</v>
      </c>
      <c r="J32" s="22">
        <v>170313</v>
      </c>
      <c r="K32" s="22">
        <v>15899.1</v>
      </c>
      <c r="L32" s="22">
        <f>SUM(J32:K32)</f>
        <v>186212.1</v>
      </c>
      <c r="M32" s="37" t="s">
        <v>1</v>
      </c>
      <c r="N32" s="36">
        <v>1293.3</v>
      </c>
      <c r="O32" s="36">
        <v>361289.7</v>
      </c>
      <c r="P32" s="22"/>
      <c r="Q32" s="22">
        <v>87845.1</v>
      </c>
      <c r="R32" s="36">
        <v>5626.8</v>
      </c>
      <c r="S32" s="25">
        <f>1101.1+7274.1+6.3</f>
        <v>8381.5</v>
      </c>
      <c r="T32" s="36">
        <f>SUM(I32,L32:O32,S32,Q32,R32)</f>
        <v>985143.4</v>
      </c>
      <c r="U32" s="8"/>
    </row>
    <row r="33" spans="1:21" s="35" customFormat="1" ht="15" customHeight="1" x14ac:dyDescent="0.2">
      <c r="A33" s="38" t="s">
        <v>8</v>
      </c>
      <c r="B33" s="22">
        <v>216072.1</v>
      </c>
      <c r="C33" s="36">
        <v>79716.800000000003</v>
      </c>
      <c r="D33" s="22">
        <v>3810.3</v>
      </c>
      <c r="E33" s="22">
        <v>5700.2</v>
      </c>
      <c r="F33" s="22">
        <v>8658</v>
      </c>
      <c r="G33" s="22">
        <v>33.1</v>
      </c>
      <c r="H33" s="25">
        <v>323.5</v>
      </c>
      <c r="I33" s="22">
        <f>SUM(B33:H33)</f>
        <v>314314</v>
      </c>
      <c r="J33" s="22">
        <v>160628.9</v>
      </c>
      <c r="K33" s="22">
        <v>19205.5</v>
      </c>
      <c r="L33" s="22">
        <f>SUM(J33:K33)</f>
        <v>179834.4</v>
      </c>
      <c r="M33" s="37" t="s">
        <v>1</v>
      </c>
      <c r="N33" s="36">
        <v>1252.3</v>
      </c>
      <c r="O33" s="36">
        <v>351304.8</v>
      </c>
      <c r="P33" s="22"/>
      <c r="Q33" s="22">
        <v>87845.1</v>
      </c>
      <c r="R33" s="36">
        <v>643.9</v>
      </c>
      <c r="S33" s="25">
        <f>1274.9+6928.9+5.2</f>
        <v>8209</v>
      </c>
      <c r="T33" s="36">
        <f>SUM(I33,L33:O33,S33,Q33,R33)</f>
        <v>943403.5</v>
      </c>
      <c r="U33" s="8"/>
    </row>
    <row r="34" spans="1:21" s="35" customFormat="1" ht="15" customHeight="1" x14ac:dyDescent="0.2">
      <c r="A34" s="38" t="s">
        <v>5</v>
      </c>
      <c r="B34" s="22">
        <v>230723.7</v>
      </c>
      <c r="C34" s="36">
        <v>84351</v>
      </c>
      <c r="D34" s="22">
        <v>2209.5</v>
      </c>
      <c r="E34" s="22">
        <v>1611</v>
      </c>
      <c r="F34" s="22">
        <v>4368.5</v>
      </c>
      <c r="G34" s="22">
        <v>44.5</v>
      </c>
      <c r="H34" s="25">
        <v>1200</v>
      </c>
      <c r="I34" s="22">
        <f>SUM(B34:H34)</f>
        <v>324508.2</v>
      </c>
      <c r="J34" s="22">
        <v>171839.3</v>
      </c>
      <c r="K34" s="22">
        <v>17303.7</v>
      </c>
      <c r="L34" s="22">
        <f>SUM(J34:K34)</f>
        <v>189143</v>
      </c>
      <c r="M34" s="37" t="s">
        <v>1</v>
      </c>
      <c r="N34" s="36">
        <v>5645.1</v>
      </c>
      <c r="O34" s="36">
        <v>354815.2</v>
      </c>
      <c r="P34" s="22"/>
      <c r="Q34" s="22">
        <v>87845.1</v>
      </c>
      <c r="R34" s="36">
        <v>1265</v>
      </c>
      <c r="S34" s="25">
        <f>1187.7+6374.8+2.4</f>
        <v>7564.9</v>
      </c>
      <c r="T34" s="36">
        <f>SUM(I34,L34:O34,S34,Q34,R34)</f>
        <v>970786.5</v>
      </c>
      <c r="U34" s="8"/>
    </row>
    <row r="35" spans="1:21" s="35" customFormat="1" ht="15" customHeight="1" x14ac:dyDescent="0.2">
      <c r="A35" s="38"/>
      <c r="B35" s="22"/>
      <c r="C35" s="36"/>
      <c r="D35" s="22"/>
      <c r="E35" s="22"/>
      <c r="F35" s="22"/>
      <c r="G35" s="22"/>
      <c r="H35" s="25"/>
      <c r="I35" s="22"/>
      <c r="J35" s="22"/>
      <c r="K35" s="22"/>
      <c r="L35" s="22"/>
      <c r="M35" s="37"/>
      <c r="N35" s="36"/>
      <c r="O35" s="36"/>
      <c r="P35" s="22"/>
      <c r="Q35" s="22"/>
      <c r="R35" s="36"/>
      <c r="S35" s="25"/>
      <c r="T35" s="36"/>
      <c r="U35" s="8"/>
    </row>
    <row r="36" spans="1:21" s="35" customFormat="1" ht="15" customHeight="1" x14ac:dyDescent="0.2">
      <c r="A36" s="38" t="s">
        <v>28</v>
      </c>
      <c r="B36" s="22">
        <v>219964.2</v>
      </c>
      <c r="C36" s="36">
        <v>94301.6</v>
      </c>
      <c r="D36" s="22">
        <v>2734.9</v>
      </c>
      <c r="E36" s="22">
        <v>2510.6999999999998</v>
      </c>
      <c r="F36" s="22">
        <v>2813.9</v>
      </c>
      <c r="G36" s="22">
        <v>26.4</v>
      </c>
      <c r="H36" s="25">
        <v>910.3</v>
      </c>
      <c r="I36" s="22">
        <v>323262.00000000012</v>
      </c>
      <c r="J36" s="22">
        <v>165597.4</v>
      </c>
      <c r="K36" s="22">
        <v>16333.1</v>
      </c>
      <c r="L36" s="22">
        <v>181930.5</v>
      </c>
      <c r="M36" s="37" t="s">
        <v>1</v>
      </c>
      <c r="N36" s="36">
        <v>5204</v>
      </c>
      <c r="O36" s="36">
        <v>350173.8</v>
      </c>
      <c r="P36" s="22"/>
      <c r="Q36" s="22">
        <v>87845.1</v>
      </c>
      <c r="R36" s="36">
        <v>-3581.8</v>
      </c>
      <c r="S36" s="25">
        <v>7545.5999999999995</v>
      </c>
      <c r="T36" s="36">
        <v>952379.2</v>
      </c>
      <c r="U36" s="8"/>
    </row>
    <row r="37" spans="1:21" s="35" customFormat="1" ht="15" customHeight="1" x14ac:dyDescent="0.2">
      <c r="A37" s="38" t="s">
        <v>11</v>
      </c>
      <c r="B37" s="22">
        <v>255415.5</v>
      </c>
      <c r="C37" s="36">
        <v>98845.3</v>
      </c>
      <c r="D37" s="22">
        <v>1740</v>
      </c>
      <c r="E37" s="22">
        <v>3186.6</v>
      </c>
      <c r="F37" s="22">
        <v>4307.5</v>
      </c>
      <c r="G37" s="22">
        <v>16.100000000000001</v>
      </c>
      <c r="H37" s="25">
        <v>557.9</v>
      </c>
      <c r="I37" s="22">
        <v>364068.89999999997</v>
      </c>
      <c r="J37" s="22">
        <v>168849</v>
      </c>
      <c r="K37" s="22">
        <v>24468.2</v>
      </c>
      <c r="L37" s="22">
        <v>193317.2</v>
      </c>
      <c r="M37" s="37" t="s">
        <v>1</v>
      </c>
      <c r="N37" s="36">
        <v>5535.4</v>
      </c>
      <c r="O37" s="36">
        <v>351838.8</v>
      </c>
      <c r="P37" s="22"/>
      <c r="Q37" s="22">
        <v>87845.1</v>
      </c>
      <c r="R37" s="36">
        <v>-2252.6</v>
      </c>
      <c r="S37" s="25">
        <v>7984.8</v>
      </c>
      <c r="T37" s="36">
        <v>1008337.6000000001</v>
      </c>
      <c r="U37" s="8"/>
    </row>
    <row r="38" spans="1:21" s="35" customFormat="1" ht="15" customHeight="1" x14ac:dyDescent="0.2">
      <c r="A38" s="38" t="s">
        <v>8</v>
      </c>
      <c r="B38" s="22">
        <v>254499.1</v>
      </c>
      <c r="C38" s="36">
        <v>124775.9</v>
      </c>
      <c r="D38" s="22">
        <v>3523.6</v>
      </c>
      <c r="E38" s="22">
        <v>834</v>
      </c>
      <c r="F38" s="22">
        <v>4926.1000000000004</v>
      </c>
      <c r="G38" s="22">
        <v>3.6</v>
      </c>
      <c r="H38" s="25">
        <v>1138.3</v>
      </c>
      <c r="I38" s="22">
        <v>389700.59999999992</v>
      </c>
      <c r="J38" s="22">
        <v>165324.79999999999</v>
      </c>
      <c r="K38" s="22">
        <v>21183.599999999999</v>
      </c>
      <c r="L38" s="22">
        <v>186508.4</v>
      </c>
      <c r="M38" s="37" t="s">
        <v>1</v>
      </c>
      <c r="N38" s="36">
        <v>5791.3</v>
      </c>
      <c r="O38" s="36">
        <v>338994.5</v>
      </c>
      <c r="P38" s="22"/>
      <c r="Q38" s="22">
        <v>88281.7</v>
      </c>
      <c r="R38" s="36">
        <v>-5027.8</v>
      </c>
      <c r="S38" s="25">
        <v>7153.2000000000007</v>
      </c>
      <c r="T38" s="36">
        <v>1011401.8999999998</v>
      </c>
      <c r="U38" s="8"/>
    </row>
    <row r="39" spans="1:21" s="35" customFormat="1" ht="15" customHeight="1" x14ac:dyDescent="0.2">
      <c r="A39" s="38" t="s">
        <v>5</v>
      </c>
      <c r="B39" s="22">
        <v>267512.5</v>
      </c>
      <c r="C39" s="36">
        <v>134302.79999999999</v>
      </c>
      <c r="D39" s="22">
        <v>3575.7</v>
      </c>
      <c r="E39" s="22">
        <v>5995.8</v>
      </c>
      <c r="F39" s="22">
        <v>6509.8</v>
      </c>
      <c r="G39" s="22">
        <v>7.7</v>
      </c>
      <c r="H39" s="25">
        <v>1319.7</v>
      </c>
      <c r="I39" s="22">
        <v>419224</v>
      </c>
      <c r="J39" s="22">
        <v>229057.5</v>
      </c>
      <c r="K39" s="22">
        <v>14016.1</v>
      </c>
      <c r="L39" s="22">
        <v>243073.6</v>
      </c>
      <c r="M39" s="37" t="s">
        <v>1</v>
      </c>
      <c r="N39" s="36">
        <v>12385</v>
      </c>
      <c r="O39" s="36">
        <v>328508.5</v>
      </c>
      <c r="P39" s="22"/>
      <c r="Q39" s="22">
        <v>88281.600000000006</v>
      </c>
      <c r="R39" s="36">
        <v>5702.3</v>
      </c>
      <c r="S39" s="25">
        <v>10157.300000000001</v>
      </c>
      <c r="T39" s="36">
        <v>1107332.3</v>
      </c>
      <c r="U39" s="8"/>
    </row>
    <row r="40" spans="1:21" s="35" customFormat="1" ht="15" customHeight="1" x14ac:dyDescent="0.2">
      <c r="A40" s="38"/>
      <c r="B40" s="22"/>
      <c r="C40" s="36"/>
      <c r="D40" s="22"/>
      <c r="E40" s="22"/>
      <c r="F40" s="22"/>
      <c r="G40" s="22"/>
      <c r="H40" s="25"/>
      <c r="I40" s="22"/>
      <c r="J40" s="22"/>
      <c r="K40" s="22"/>
      <c r="L40" s="42"/>
      <c r="M40" s="37"/>
      <c r="N40" s="36"/>
      <c r="O40" s="36"/>
      <c r="P40" s="22"/>
      <c r="Q40" s="22"/>
      <c r="R40" s="36"/>
      <c r="S40" s="25"/>
      <c r="T40" s="36"/>
      <c r="U40" s="8"/>
    </row>
    <row r="41" spans="1:21" s="35" customFormat="1" ht="15" customHeight="1" x14ac:dyDescent="0.2">
      <c r="A41" s="38" t="s">
        <v>27</v>
      </c>
      <c r="B41" s="22">
        <v>267562.40000000002</v>
      </c>
      <c r="C41" s="36">
        <v>167615</v>
      </c>
      <c r="D41" s="22">
        <v>2642.3</v>
      </c>
      <c r="E41" s="22">
        <v>13631.3</v>
      </c>
      <c r="F41" s="22">
        <v>7688</v>
      </c>
      <c r="G41" s="22">
        <v>157.1</v>
      </c>
      <c r="H41" s="25">
        <v>2095</v>
      </c>
      <c r="I41" s="22">
        <f>SUM(B41:H41)</f>
        <v>461391.1</v>
      </c>
      <c r="J41" s="22">
        <v>210306.3</v>
      </c>
      <c r="K41" s="22">
        <v>18671.2</v>
      </c>
      <c r="L41" s="22">
        <f>SUM(J41:K41)</f>
        <v>228977.5</v>
      </c>
      <c r="M41" s="37" t="s">
        <v>1</v>
      </c>
      <c r="N41" s="36">
        <v>24941.4</v>
      </c>
      <c r="O41" s="36">
        <v>320951.90000000002</v>
      </c>
      <c r="P41" s="22"/>
      <c r="Q41" s="22">
        <v>88281.600000000006</v>
      </c>
      <c r="R41" s="36">
        <v>5190.1000000000004</v>
      </c>
      <c r="S41" s="25">
        <f>8059.5+1432.4-15.6</f>
        <v>9476.2999999999993</v>
      </c>
      <c r="T41" s="36">
        <f>SUM(I41,L41:O41,S41,Q41,R41)</f>
        <v>1139209.9000000001</v>
      </c>
      <c r="U41" s="8"/>
    </row>
    <row r="42" spans="1:21" s="35" customFormat="1" ht="15" customHeight="1" x14ac:dyDescent="0.2">
      <c r="A42" s="38"/>
      <c r="B42" s="22"/>
      <c r="C42" s="36"/>
      <c r="D42" s="22"/>
      <c r="E42" s="22"/>
      <c r="F42" s="22"/>
      <c r="G42" s="22"/>
      <c r="H42" s="25"/>
      <c r="I42" s="22"/>
      <c r="J42" s="22"/>
      <c r="K42" s="22"/>
      <c r="L42" s="42"/>
      <c r="M42" s="37"/>
      <c r="N42" s="36"/>
      <c r="O42" s="36"/>
      <c r="P42" s="22"/>
      <c r="Q42" s="22"/>
      <c r="R42" s="36"/>
      <c r="S42" s="25"/>
      <c r="T42" s="36"/>
      <c r="U42" s="8"/>
    </row>
    <row r="43" spans="1:21" s="8" customFormat="1" ht="15" hidden="1" customHeight="1" x14ac:dyDescent="0.2">
      <c r="A43" s="38" t="s">
        <v>26</v>
      </c>
      <c r="B43" s="24">
        <v>87847.1</v>
      </c>
      <c r="C43" s="23">
        <v>21116.2</v>
      </c>
      <c r="D43" s="24">
        <v>751.69999999999993</v>
      </c>
      <c r="E43" s="37" t="s">
        <v>1</v>
      </c>
      <c r="F43" s="24">
        <v>1538.8</v>
      </c>
      <c r="G43" s="22">
        <v>459</v>
      </c>
      <c r="H43" s="25">
        <v>2177.1999999999998</v>
      </c>
      <c r="I43" s="19">
        <f>SUM(B43:H43)</f>
        <v>113890</v>
      </c>
      <c r="J43" s="22">
        <v>59366.000000000007</v>
      </c>
      <c r="K43" s="24">
        <v>3295.6</v>
      </c>
      <c r="L43" s="26">
        <f>SUM(J43:K43)</f>
        <v>62661.600000000006</v>
      </c>
      <c r="M43" s="37" t="s">
        <v>1</v>
      </c>
      <c r="N43" s="23">
        <v>2368.6</v>
      </c>
      <c r="O43" s="23">
        <v>157560.9</v>
      </c>
      <c r="P43" s="22">
        <v>143420.79999999999</v>
      </c>
      <c r="Q43" s="19">
        <v>17178.599999999999</v>
      </c>
      <c r="R43" s="21">
        <v>18725.099999999999</v>
      </c>
      <c r="S43" s="20">
        <v>25760.299999999996</v>
      </c>
      <c r="T43" s="21">
        <f>SUM(I43,L43:O43,S43,Q43,R43)</f>
        <v>398145.09999999992</v>
      </c>
    </row>
    <row r="44" spans="1:21" s="8" customFormat="1" ht="15" hidden="1" customHeight="1" x14ac:dyDescent="0.2">
      <c r="A44" s="38" t="s">
        <v>15</v>
      </c>
      <c r="B44" s="24">
        <v>88984.4</v>
      </c>
      <c r="C44" s="23">
        <v>19977.3</v>
      </c>
      <c r="D44" s="24">
        <v>1824.2999999999997</v>
      </c>
      <c r="E44" s="37" t="s">
        <v>1</v>
      </c>
      <c r="F44" s="24">
        <v>1165.7</v>
      </c>
      <c r="G44" s="22">
        <v>398.2</v>
      </c>
      <c r="H44" s="25">
        <v>2259.2999999999997</v>
      </c>
      <c r="I44" s="19">
        <f>SUM(B44:H44)</f>
        <v>114609.2</v>
      </c>
      <c r="J44" s="22">
        <v>54535.1</v>
      </c>
      <c r="K44" s="24">
        <v>4006.3999999999996</v>
      </c>
      <c r="L44" s="26">
        <f>SUM(J44:K44)</f>
        <v>58541.5</v>
      </c>
      <c r="M44" s="37" t="s">
        <v>1</v>
      </c>
      <c r="N44" s="23">
        <v>2117.1999999999998</v>
      </c>
      <c r="O44" s="23">
        <v>159092.1</v>
      </c>
      <c r="P44" s="22">
        <v>142545.5</v>
      </c>
      <c r="Q44" s="19">
        <v>17173.8</v>
      </c>
      <c r="R44" s="21">
        <v>20568</v>
      </c>
      <c r="S44" s="20">
        <v>22879.600000000002</v>
      </c>
      <c r="T44" s="21">
        <f>SUM(I44,L44:O44,S44,Q44,R44)</f>
        <v>394981.39999999997</v>
      </c>
    </row>
    <row r="45" spans="1:21" s="8" customFormat="1" ht="15" hidden="1" customHeight="1" x14ac:dyDescent="0.2">
      <c r="A45" s="38" t="s">
        <v>14</v>
      </c>
      <c r="B45" s="24">
        <v>89739.6</v>
      </c>
      <c r="C45" s="23">
        <v>23461.300000000003</v>
      </c>
      <c r="D45" s="24">
        <v>1391.6999999999998</v>
      </c>
      <c r="E45" s="37" t="s">
        <v>1</v>
      </c>
      <c r="F45" s="24">
        <v>1864.2</v>
      </c>
      <c r="G45" s="22">
        <v>340.6</v>
      </c>
      <c r="H45" s="25">
        <v>2050.2999999999997</v>
      </c>
      <c r="I45" s="19">
        <f>SUM(B45:H45)</f>
        <v>118847.70000000001</v>
      </c>
      <c r="J45" s="22">
        <v>60736.3</v>
      </c>
      <c r="K45" s="24">
        <v>5104.1000000000004</v>
      </c>
      <c r="L45" s="26">
        <f>SUM(J45:K45)</f>
        <v>65840.400000000009</v>
      </c>
      <c r="M45" s="24">
        <v>3000</v>
      </c>
      <c r="N45" s="23">
        <v>2145.1999999999998</v>
      </c>
      <c r="O45" s="23">
        <v>168291.5</v>
      </c>
      <c r="P45" s="22">
        <v>154488.20000000001</v>
      </c>
      <c r="Q45" s="19">
        <v>19150.7</v>
      </c>
      <c r="R45" s="21">
        <v>11489.8</v>
      </c>
      <c r="S45" s="20">
        <v>22978.099999999995</v>
      </c>
      <c r="T45" s="21">
        <f>SUM(I45,L45:O45,S45,Q45,R45)</f>
        <v>411743.4</v>
      </c>
    </row>
    <row r="46" spans="1:21" s="8" customFormat="1" ht="15" hidden="1" customHeight="1" x14ac:dyDescent="0.2">
      <c r="A46" s="38" t="s">
        <v>13</v>
      </c>
      <c r="B46" s="24">
        <v>98410.2</v>
      </c>
      <c r="C46" s="23">
        <v>22480</v>
      </c>
      <c r="D46" s="24">
        <v>1734.1</v>
      </c>
      <c r="E46" s="37" t="s">
        <v>1</v>
      </c>
      <c r="F46" s="24">
        <v>2398.0000000000005</v>
      </c>
      <c r="G46" s="22">
        <v>261.39999999999998</v>
      </c>
      <c r="H46" s="25">
        <v>1930.2999999999997</v>
      </c>
      <c r="I46" s="19">
        <f>SUM(B46:H46)</f>
        <v>127214</v>
      </c>
      <c r="J46" s="22">
        <v>68597.899999999994</v>
      </c>
      <c r="K46" s="24">
        <v>5030.8999999999996</v>
      </c>
      <c r="L46" s="26">
        <f>SUM(J46:K46)</f>
        <v>73628.799999999988</v>
      </c>
      <c r="M46" s="37" t="s">
        <v>1</v>
      </c>
      <c r="N46" s="23">
        <v>1906.4</v>
      </c>
      <c r="O46" s="23">
        <v>163484.1</v>
      </c>
      <c r="P46" s="22">
        <v>161335.20000000001</v>
      </c>
      <c r="Q46" s="19">
        <v>19150.7</v>
      </c>
      <c r="R46" s="21">
        <v>9489.6</v>
      </c>
      <c r="S46" s="20">
        <v>23361.800000000007</v>
      </c>
      <c r="T46" s="21">
        <f>SUM(I46,L46:O46,S46,Q46,R46)</f>
        <v>418235.39999999997</v>
      </c>
    </row>
    <row r="47" spans="1:21" s="8" customFormat="1" ht="15" hidden="1" customHeight="1" x14ac:dyDescent="0.2">
      <c r="A47" s="38" t="s">
        <v>12</v>
      </c>
      <c r="B47" s="24">
        <v>98766.6</v>
      </c>
      <c r="C47" s="23">
        <v>23173.1</v>
      </c>
      <c r="D47" s="24">
        <v>1414.8</v>
      </c>
      <c r="E47" s="37" t="s">
        <v>1</v>
      </c>
      <c r="F47" s="24">
        <v>1675.1769999999997</v>
      </c>
      <c r="G47" s="22">
        <v>336.5</v>
      </c>
      <c r="H47" s="25">
        <v>2158.6999999999998</v>
      </c>
      <c r="I47" s="19">
        <f>SUM(B47:H47)</f>
        <v>127524.87700000001</v>
      </c>
      <c r="J47" s="22">
        <v>60457.023000000001</v>
      </c>
      <c r="K47" s="24">
        <v>5029.2999999999993</v>
      </c>
      <c r="L47" s="26">
        <f>SUM(J47:K47)</f>
        <v>65486.323000000004</v>
      </c>
      <c r="M47" s="24">
        <v>5000</v>
      </c>
      <c r="N47" s="23">
        <v>2593.4</v>
      </c>
      <c r="O47" s="23">
        <v>163549.40000000002</v>
      </c>
      <c r="P47" s="22">
        <v>149597.29999999999</v>
      </c>
      <c r="Q47" s="19">
        <v>19150.7</v>
      </c>
      <c r="R47" s="21">
        <v>11034.9</v>
      </c>
      <c r="S47" s="20">
        <v>21917.499999999996</v>
      </c>
      <c r="T47" s="21">
        <f>SUM(I47,L47:O47,S47,Q47,R47)</f>
        <v>416257.10000000003</v>
      </c>
    </row>
    <row r="48" spans="1:21" s="8" customFormat="1" ht="15" hidden="1" customHeight="1" x14ac:dyDescent="0.2">
      <c r="A48" s="38" t="s">
        <v>11</v>
      </c>
      <c r="B48" s="24">
        <v>109147.9</v>
      </c>
      <c r="C48" s="23">
        <v>18877.900000000001</v>
      </c>
      <c r="D48" s="24">
        <v>1506.9</v>
      </c>
      <c r="E48" s="37" t="s">
        <v>1</v>
      </c>
      <c r="F48" s="24">
        <v>4287.1000000000004</v>
      </c>
      <c r="G48" s="22">
        <v>490.1</v>
      </c>
      <c r="H48" s="25">
        <v>1501.1</v>
      </c>
      <c r="I48" s="19">
        <f>SUM(B48:H48)</f>
        <v>135811</v>
      </c>
      <c r="J48" s="22">
        <v>54287.4</v>
      </c>
      <c r="K48" s="24">
        <v>4481.2999999999993</v>
      </c>
      <c r="L48" s="26">
        <f>SUM(J48:K48)</f>
        <v>58768.7</v>
      </c>
      <c r="M48" s="37" t="s">
        <v>1</v>
      </c>
      <c r="N48" s="23">
        <v>2889.3</v>
      </c>
      <c r="O48" s="23">
        <v>166752.5</v>
      </c>
      <c r="P48" s="22">
        <v>155937.4</v>
      </c>
      <c r="Q48" s="19">
        <v>19150.7</v>
      </c>
      <c r="R48" s="21">
        <v>13870.1</v>
      </c>
      <c r="S48" s="20">
        <v>22506.300000000007</v>
      </c>
      <c r="T48" s="21">
        <f>SUM(I48,L48:O48,S48,Q48,R48)</f>
        <v>419748.6</v>
      </c>
    </row>
    <row r="49" spans="1:23" s="8" customFormat="1" ht="15" hidden="1" customHeight="1" x14ac:dyDescent="0.2">
      <c r="A49" s="38" t="s">
        <v>10</v>
      </c>
      <c r="B49" s="24">
        <v>121800.8</v>
      </c>
      <c r="C49" s="23">
        <v>21782.1</v>
      </c>
      <c r="D49" s="24">
        <v>1271.3</v>
      </c>
      <c r="E49" s="37" t="s">
        <v>1</v>
      </c>
      <c r="F49" s="24">
        <v>1552.6999999999998</v>
      </c>
      <c r="G49" s="22">
        <v>456.2</v>
      </c>
      <c r="H49" s="25">
        <v>2042.5999999999997</v>
      </c>
      <c r="I49" s="19">
        <f>SUM(B49:H49)</f>
        <v>148905.70000000001</v>
      </c>
      <c r="J49" s="22">
        <v>51778.400000000009</v>
      </c>
      <c r="K49" s="24">
        <v>3757.3999999999992</v>
      </c>
      <c r="L49" s="26">
        <f>SUM(J49:K49)</f>
        <v>55535.80000000001</v>
      </c>
      <c r="M49" s="37" t="s">
        <v>1</v>
      </c>
      <c r="N49" s="23">
        <v>2612.9</v>
      </c>
      <c r="O49" s="23">
        <v>177733.2</v>
      </c>
      <c r="P49" s="22">
        <v>169258.9</v>
      </c>
      <c r="Q49" s="19">
        <v>19150.7</v>
      </c>
      <c r="R49" s="21">
        <v>15348.1</v>
      </c>
      <c r="S49" s="20">
        <v>21131.899999999998</v>
      </c>
      <c r="T49" s="21">
        <f>SUM(I49,L49:O49,S49,Q49,R49)</f>
        <v>440418.30000000005</v>
      </c>
    </row>
    <row r="50" spans="1:23" s="8" customFormat="1" ht="15" hidden="1" customHeight="1" x14ac:dyDescent="0.2">
      <c r="A50" s="38" t="s">
        <v>9</v>
      </c>
      <c r="B50" s="24">
        <v>121398.7</v>
      </c>
      <c r="C50" s="23">
        <v>17654.900000000001</v>
      </c>
      <c r="D50" s="24">
        <v>920.40000000000009</v>
      </c>
      <c r="E50" s="37" t="s">
        <v>1</v>
      </c>
      <c r="F50" s="24">
        <v>1198.7</v>
      </c>
      <c r="G50" s="22">
        <v>293.2</v>
      </c>
      <c r="H50" s="25">
        <v>2010.8</v>
      </c>
      <c r="I50" s="19">
        <f>SUM(B50:H50)</f>
        <v>143476.70000000001</v>
      </c>
      <c r="J50" s="22">
        <v>70846.899999999994</v>
      </c>
      <c r="K50" s="24">
        <v>5001.9999999999991</v>
      </c>
      <c r="L50" s="26">
        <f>SUM(J50:K50)</f>
        <v>75848.899999999994</v>
      </c>
      <c r="M50" s="37" t="s">
        <v>1</v>
      </c>
      <c r="N50" s="23">
        <v>3329</v>
      </c>
      <c r="O50" s="23">
        <v>170889.4</v>
      </c>
      <c r="P50" s="22">
        <v>183558.6</v>
      </c>
      <c r="Q50" s="19">
        <v>19150.7</v>
      </c>
      <c r="R50" s="21">
        <v>14588.1</v>
      </c>
      <c r="S50" s="20">
        <v>20311.999999999996</v>
      </c>
      <c r="T50" s="21">
        <f>SUM(I50,L50:O50,S50,Q50,R50)</f>
        <v>447594.8</v>
      </c>
    </row>
    <row r="51" spans="1:23" s="8" customFormat="1" ht="15" hidden="1" customHeight="1" x14ac:dyDescent="0.2">
      <c r="A51" s="38" t="s">
        <v>8</v>
      </c>
      <c r="B51" s="24">
        <v>123002.6</v>
      </c>
      <c r="C51" s="23">
        <v>17303.099999999999</v>
      </c>
      <c r="D51" s="24">
        <v>1436.6</v>
      </c>
      <c r="E51" s="37" t="s">
        <v>1</v>
      </c>
      <c r="F51" s="24">
        <v>2300</v>
      </c>
      <c r="G51" s="22">
        <v>256.10000000000002</v>
      </c>
      <c r="H51" s="25">
        <v>2635.2</v>
      </c>
      <c r="I51" s="19">
        <f>SUM(B51:H51)</f>
        <v>146933.60000000003</v>
      </c>
      <c r="J51" s="22">
        <v>55193.799999999988</v>
      </c>
      <c r="K51" s="24">
        <v>5380.5000000000009</v>
      </c>
      <c r="L51" s="26">
        <f>SUM(J51:K51)</f>
        <v>60574.299999999988</v>
      </c>
      <c r="M51" s="37" t="s">
        <v>1</v>
      </c>
      <c r="N51" s="23">
        <v>3473.3</v>
      </c>
      <c r="O51" s="23">
        <v>172169.9</v>
      </c>
      <c r="P51" s="22">
        <v>169324.3</v>
      </c>
      <c r="Q51" s="19">
        <v>19150.7</v>
      </c>
      <c r="R51" s="21">
        <v>13380.7</v>
      </c>
      <c r="S51" s="20">
        <v>20523.2</v>
      </c>
      <c r="T51" s="21">
        <f>SUM(I51,L51:O51,S51,Q51,R51)</f>
        <v>436205.7</v>
      </c>
    </row>
    <row r="52" spans="1:23" s="8" customFormat="1" ht="15" hidden="1" customHeight="1" x14ac:dyDescent="0.2">
      <c r="A52" s="38" t="s">
        <v>7</v>
      </c>
      <c r="B52" s="24">
        <v>118622.6</v>
      </c>
      <c r="C52" s="23">
        <v>23160.400000000001</v>
      </c>
      <c r="D52" s="24">
        <v>835.6</v>
      </c>
      <c r="E52" s="37" t="s">
        <v>1</v>
      </c>
      <c r="F52" s="24">
        <v>1851.5</v>
      </c>
      <c r="G52" s="22">
        <v>143.6</v>
      </c>
      <c r="H52" s="25">
        <v>1653.9</v>
      </c>
      <c r="I52" s="19">
        <f>SUM(B52:H52)</f>
        <v>146267.6</v>
      </c>
      <c r="J52" s="22">
        <v>61009.2</v>
      </c>
      <c r="K52" s="24">
        <v>6128.4</v>
      </c>
      <c r="L52" s="26">
        <f>SUM(J52:K52)</f>
        <v>67137.599999999991</v>
      </c>
      <c r="M52" s="37" t="s">
        <v>1</v>
      </c>
      <c r="N52" s="23">
        <v>3310.6</v>
      </c>
      <c r="O52" s="23">
        <v>167470.6</v>
      </c>
      <c r="P52" s="22">
        <v>164527.29999999999</v>
      </c>
      <c r="Q52" s="19">
        <v>19150.7</v>
      </c>
      <c r="R52" s="21">
        <v>12779.6</v>
      </c>
      <c r="S52" s="20">
        <v>24096.899999999998</v>
      </c>
      <c r="T52" s="21">
        <f>SUM(I52,L52:O52,S52,Q52,R52)</f>
        <v>440213.60000000003</v>
      </c>
    </row>
    <row r="53" spans="1:23" s="8" customFormat="1" ht="15" hidden="1" customHeight="1" x14ac:dyDescent="0.2">
      <c r="A53" s="38" t="s">
        <v>6</v>
      </c>
      <c r="B53" s="24">
        <v>116373.1</v>
      </c>
      <c r="C53" s="23">
        <v>20223</v>
      </c>
      <c r="D53" s="24">
        <v>632.4</v>
      </c>
      <c r="E53" s="37" t="s">
        <v>1</v>
      </c>
      <c r="F53" s="24">
        <v>1054.3</v>
      </c>
      <c r="G53" s="22">
        <v>133</v>
      </c>
      <c r="H53" s="25">
        <v>1621.7</v>
      </c>
      <c r="I53" s="19">
        <f>SUM(B53:H53)</f>
        <v>140037.5</v>
      </c>
      <c r="J53" s="22">
        <v>64713.2</v>
      </c>
      <c r="K53" s="24">
        <v>4789.8</v>
      </c>
      <c r="L53" s="26">
        <f>SUM(J53:K53)</f>
        <v>69503</v>
      </c>
      <c r="M53" s="24">
        <v>1500</v>
      </c>
      <c r="N53" s="23">
        <v>3369.6</v>
      </c>
      <c r="O53" s="23">
        <v>169792.50000000003</v>
      </c>
      <c r="P53" s="22">
        <v>168472.5</v>
      </c>
      <c r="Q53" s="19">
        <v>19150.7</v>
      </c>
      <c r="R53" s="21">
        <v>16218.7</v>
      </c>
      <c r="S53" s="20">
        <v>19934.2</v>
      </c>
      <c r="T53" s="21">
        <f>SUM(I53,L53:O53,S53,Q53,R53)</f>
        <v>439506.20000000007</v>
      </c>
    </row>
    <row r="54" spans="1:23" s="40" customFormat="1" ht="15" hidden="1" customHeight="1" x14ac:dyDescent="0.2">
      <c r="A54" s="38" t="s">
        <v>5</v>
      </c>
      <c r="B54" s="19">
        <v>124230.9</v>
      </c>
      <c r="C54" s="21">
        <v>24965.9</v>
      </c>
      <c r="D54" s="19">
        <v>1127</v>
      </c>
      <c r="E54" s="37" t="s">
        <v>1</v>
      </c>
      <c r="F54" s="19">
        <v>4527.2</v>
      </c>
      <c r="G54" s="22">
        <v>56.9</v>
      </c>
      <c r="H54" s="25">
        <v>1675.3</v>
      </c>
      <c r="I54" s="19">
        <f>SUM(B54:H54)</f>
        <v>156583.19999999998</v>
      </c>
      <c r="J54" s="19">
        <v>87124.799999999988</v>
      </c>
      <c r="K54" s="19">
        <v>6683.6</v>
      </c>
      <c r="L54" s="26">
        <f>SUM(J54:K54)</f>
        <v>93808.4</v>
      </c>
      <c r="M54" s="19">
        <v>12000</v>
      </c>
      <c r="N54" s="21">
        <v>5225.7</v>
      </c>
      <c r="O54" s="21">
        <v>175397.7</v>
      </c>
      <c r="P54" s="19">
        <v>191963.1</v>
      </c>
      <c r="Q54" s="19">
        <v>22381.3</v>
      </c>
      <c r="R54" s="21">
        <v>14196.7</v>
      </c>
      <c r="S54" s="41">
        <v>34017.399999999994</v>
      </c>
      <c r="T54" s="21">
        <f>SUM(I54,L54:O54,S54,Q54,R54)</f>
        <v>513610.4</v>
      </c>
      <c r="U54" s="8"/>
      <c r="V54" s="8"/>
      <c r="W54" s="8"/>
    </row>
    <row r="55" spans="1:23" s="40" customFormat="1" ht="15" hidden="1" customHeight="1" x14ac:dyDescent="0.2">
      <c r="A55" s="39"/>
      <c r="B55" s="19"/>
      <c r="C55" s="21"/>
      <c r="D55" s="19"/>
      <c r="E55" s="37"/>
      <c r="F55" s="19"/>
      <c r="G55" s="22"/>
      <c r="H55" s="25"/>
      <c r="I55" s="19"/>
      <c r="J55" s="19"/>
      <c r="K55" s="19"/>
      <c r="L55" s="26"/>
      <c r="M55" s="19"/>
      <c r="N55" s="21"/>
      <c r="O55" s="21"/>
      <c r="P55" s="19"/>
      <c r="Q55" s="19"/>
      <c r="R55" s="21"/>
      <c r="S55" s="41"/>
      <c r="T55" s="21"/>
      <c r="U55" s="8"/>
      <c r="V55" s="8"/>
      <c r="W55" s="8"/>
    </row>
    <row r="56" spans="1:23" s="8" customFormat="1" ht="15" hidden="1" customHeight="1" x14ac:dyDescent="0.2">
      <c r="A56" s="38" t="s">
        <v>25</v>
      </c>
      <c r="B56" s="24">
        <v>114706.9</v>
      </c>
      <c r="C56" s="23">
        <v>31192.800000000003</v>
      </c>
      <c r="D56" s="24">
        <v>817.6</v>
      </c>
      <c r="E56" s="37" t="s">
        <v>1</v>
      </c>
      <c r="F56" s="24">
        <v>1689.4999999999998</v>
      </c>
      <c r="G56" s="22">
        <v>89.3</v>
      </c>
      <c r="H56" s="25">
        <v>1627.8</v>
      </c>
      <c r="I56" s="19">
        <f>SUM(B56:H56)</f>
        <v>150123.9</v>
      </c>
      <c r="J56" s="22">
        <v>70428.599999999991</v>
      </c>
      <c r="K56" s="24">
        <v>5730.0999999999995</v>
      </c>
      <c r="L56" s="26">
        <f>SUM(J56:K56)</f>
        <v>76158.7</v>
      </c>
      <c r="M56" s="24">
        <v>15000</v>
      </c>
      <c r="N56" s="23">
        <v>5513.8</v>
      </c>
      <c r="O56" s="23">
        <v>170683.4</v>
      </c>
      <c r="P56" s="22">
        <v>172337.3</v>
      </c>
      <c r="Q56" s="19">
        <v>19150.7</v>
      </c>
      <c r="R56" s="21">
        <v>8368.8000000000011</v>
      </c>
      <c r="S56" s="20">
        <v>24338.799999999999</v>
      </c>
      <c r="T56" s="21">
        <f>SUM(I56,L56:O56,S56,Q56,R56)</f>
        <v>469338.09999999992</v>
      </c>
    </row>
    <row r="57" spans="1:23" s="8" customFormat="1" ht="15" hidden="1" customHeight="1" x14ac:dyDescent="0.2">
      <c r="A57" s="38" t="s">
        <v>15</v>
      </c>
      <c r="B57" s="24">
        <v>113068.7</v>
      </c>
      <c r="C57" s="23">
        <v>27634.1</v>
      </c>
      <c r="D57" s="24">
        <v>704.00000000000011</v>
      </c>
      <c r="E57" s="37" t="s">
        <v>1</v>
      </c>
      <c r="F57" s="24">
        <v>1532.1679999999999</v>
      </c>
      <c r="G57" s="22">
        <v>93.5</v>
      </c>
      <c r="H57" s="25">
        <v>1771.6</v>
      </c>
      <c r="I57" s="19">
        <f>SUM(B57:H57)</f>
        <v>144804.068</v>
      </c>
      <c r="J57" s="22">
        <v>65480.932000000001</v>
      </c>
      <c r="K57" s="24">
        <v>7613.9999999999982</v>
      </c>
      <c r="L57" s="26">
        <f>SUM(J57:K57)</f>
        <v>73094.932000000001</v>
      </c>
      <c r="M57" s="24">
        <v>10000</v>
      </c>
      <c r="N57" s="23">
        <v>6639.8</v>
      </c>
      <c r="O57" s="23">
        <v>178338.8</v>
      </c>
      <c r="P57" s="22">
        <v>175946</v>
      </c>
      <c r="Q57" s="19">
        <v>19150.7</v>
      </c>
      <c r="R57" s="21">
        <v>10933.3</v>
      </c>
      <c r="S57" s="20">
        <v>24371.899999999998</v>
      </c>
      <c r="T57" s="21">
        <f>SUM(I57,L57:O57,S57,Q57,R57)</f>
        <v>467333.5</v>
      </c>
    </row>
    <row r="58" spans="1:23" s="8" customFormat="1" ht="15" hidden="1" customHeight="1" x14ac:dyDescent="0.2">
      <c r="A58" s="38" t="s">
        <v>14</v>
      </c>
      <c r="B58" s="24">
        <v>112651.3</v>
      </c>
      <c r="C58" s="23">
        <v>22247.699999999997</v>
      </c>
      <c r="D58" s="24">
        <v>482.70000000000005</v>
      </c>
      <c r="E58" s="37" t="s">
        <v>1</v>
      </c>
      <c r="F58" s="24">
        <v>1866.9</v>
      </c>
      <c r="G58" s="22">
        <v>232.7</v>
      </c>
      <c r="H58" s="25">
        <v>1526.3</v>
      </c>
      <c r="I58" s="19">
        <f>SUM(B58:H58)</f>
        <v>139007.6</v>
      </c>
      <c r="J58" s="22">
        <v>66205.8</v>
      </c>
      <c r="K58" s="24">
        <v>4506.1000000000004</v>
      </c>
      <c r="L58" s="26">
        <f>SUM(J58:K58)</f>
        <v>70711.900000000009</v>
      </c>
      <c r="M58" s="24">
        <v>8300</v>
      </c>
      <c r="N58" s="23">
        <v>5647.2</v>
      </c>
      <c r="O58" s="23">
        <v>180864.6</v>
      </c>
      <c r="P58" s="22">
        <v>178169.4</v>
      </c>
      <c r="Q58" s="19">
        <v>22381.3</v>
      </c>
      <c r="R58" s="21">
        <v>15778.5</v>
      </c>
      <c r="S58" s="20">
        <v>14585.699999999993</v>
      </c>
      <c r="T58" s="21">
        <f>SUM(I58,L58:O58,S58,Q58,R58)</f>
        <v>457276.80000000005</v>
      </c>
    </row>
    <row r="59" spans="1:23" s="8" customFormat="1" ht="15" hidden="1" customHeight="1" x14ac:dyDescent="0.2">
      <c r="A59" s="38" t="s">
        <v>13</v>
      </c>
      <c r="B59" s="24">
        <v>115183.7</v>
      </c>
      <c r="C59" s="23">
        <v>23019</v>
      </c>
      <c r="D59" s="24">
        <v>472.70000000000005</v>
      </c>
      <c r="E59" s="37" t="s">
        <v>1</v>
      </c>
      <c r="F59" s="24">
        <v>2219.5</v>
      </c>
      <c r="G59" s="22">
        <v>59.6</v>
      </c>
      <c r="H59" s="25">
        <v>1285.2</v>
      </c>
      <c r="I59" s="19">
        <f>SUM(B59:H59)</f>
        <v>142239.70000000004</v>
      </c>
      <c r="J59" s="22">
        <v>60352.2</v>
      </c>
      <c r="K59" s="24">
        <v>5702.1000000000022</v>
      </c>
      <c r="L59" s="26">
        <f>SUM(J59:K59)</f>
        <v>66054.3</v>
      </c>
      <c r="M59" s="24">
        <v>2300</v>
      </c>
      <c r="N59" s="23">
        <v>5663.5</v>
      </c>
      <c r="O59" s="23">
        <v>181050.30000000002</v>
      </c>
      <c r="P59" s="22">
        <v>178464.5</v>
      </c>
      <c r="Q59" s="19">
        <v>32819.4</v>
      </c>
      <c r="R59" s="21">
        <v>40</v>
      </c>
      <c r="S59" s="20">
        <v>15296.5</v>
      </c>
      <c r="T59" s="21">
        <f>SUM(I59,L59:O59,S59,Q59,R59)</f>
        <v>445463.70000000007</v>
      </c>
    </row>
    <row r="60" spans="1:23" s="8" customFormat="1" ht="15" hidden="1" customHeight="1" x14ac:dyDescent="0.2">
      <c r="A60" s="38" t="s">
        <v>12</v>
      </c>
      <c r="B60" s="24">
        <v>112468.1</v>
      </c>
      <c r="C60" s="23">
        <v>30605.599999999999</v>
      </c>
      <c r="D60" s="24">
        <v>318.79999999999995</v>
      </c>
      <c r="E60" s="37" t="s">
        <v>1</v>
      </c>
      <c r="F60" s="24">
        <v>1111</v>
      </c>
      <c r="G60" s="22">
        <v>43</v>
      </c>
      <c r="H60" s="25">
        <v>1319.9</v>
      </c>
      <c r="I60" s="19">
        <f>SUM(B60:H60)</f>
        <v>145866.4</v>
      </c>
      <c r="J60" s="22">
        <v>88451.400000000009</v>
      </c>
      <c r="K60" s="24">
        <v>5416.3</v>
      </c>
      <c r="L60" s="26">
        <f>SUM(J60:K60)</f>
        <v>93867.700000000012</v>
      </c>
      <c r="M60" s="37" t="s">
        <v>1</v>
      </c>
      <c r="N60" s="23">
        <v>4707.2</v>
      </c>
      <c r="O60" s="23">
        <v>126775.29999999999</v>
      </c>
      <c r="P60" s="22">
        <v>123503.5</v>
      </c>
      <c r="Q60" s="19">
        <v>32819.4</v>
      </c>
      <c r="R60" s="21">
        <v>1453.3</v>
      </c>
      <c r="S60" s="20">
        <v>49502.30000000001</v>
      </c>
      <c r="T60" s="21">
        <f>SUM(I60,L60:O60,S60,Q60,R60)</f>
        <v>454991.6</v>
      </c>
    </row>
    <row r="61" spans="1:23" s="8" customFormat="1" ht="15" hidden="1" customHeight="1" x14ac:dyDescent="0.2">
      <c r="A61" s="38" t="s">
        <v>11</v>
      </c>
      <c r="B61" s="24">
        <v>120665.4</v>
      </c>
      <c r="C61" s="23">
        <v>39647.5</v>
      </c>
      <c r="D61" s="24">
        <v>835.8</v>
      </c>
      <c r="E61" s="37" t="s">
        <v>1</v>
      </c>
      <c r="F61" s="24">
        <v>2826.4</v>
      </c>
      <c r="G61" s="22">
        <v>55.3</v>
      </c>
      <c r="H61" s="25">
        <v>1354.9</v>
      </c>
      <c r="I61" s="19">
        <f>SUM(B61:H61)</f>
        <v>165385.29999999996</v>
      </c>
      <c r="J61" s="22">
        <v>86975.9</v>
      </c>
      <c r="K61" s="24">
        <v>6268.8</v>
      </c>
      <c r="L61" s="26">
        <f>SUM(J61:K61)</f>
        <v>93244.7</v>
      </c>
      <c r="M61" s="37" t="s">
        <v>1</v>
      </c>
      <c r="N61" s="23">
        <v>3207.8999999999996</v>
      </c>
      <c r="O61" s="23">
        <v>127669</v>
      </c>
      <c r="P61" s="22">
        <v>125068.1</v>
      </c>
      <c r="Q61" s="19">
        <v>32819.4</v>
      </c>
      <c r="R61" s="21">
        <v>2077.6999999999998</v>
      </c>
      <c r="S61" s="20">
        <v>47419.4</v>
      </c>
      <c r="T61" s="21">
        <f>SUM(I61,L61:O61,S61,Q61,R61)</f>
        <v>471823.39999999997</v>
      </c>
    </row>
    <row r="62" spans="1:23" s="8" customFormat="1" ht="15" hidden="1" customHeight="1" x14ac:dyDescent="0.2">
      <c r="A62" s="38" t="s">
        <v>10</v>
      </c>
      <c r="B62" s="24">
        <v>124675.4</v>
      </c>
      <c r="C62" s="23">
        <v>21455.5</v>
      </c>
      <c r="D62" s="24">
        <v>220.4</v>
      </c>
      <c r="E62" s="37" t="s">
        <v>1</v>
      </c>
      <c r="F62" s="24">
        <v>1534.6</v>
      </c>
      <c r="G62" s="22">
        <v>42.1</v>
      </c>
      <c r="H62" s="25">
        <v>1409.2</v>
      </c>
      <c r="I62" s="19">
        <f>SUM(B62:H62)</f>
        <v>149337.20000000001</v>
      </c>
      <c r="J62" s="22">
        <v>78491</v>
      </c>
      <c r="K62" s="24">
        <v>5698</v>
      </c>
      <c r="L62" s="26">
        <f>SUM(J62:K62)</f>
        <v>84189</v>
      </c>
      <c r="M62" s="24">
        <v>3000</v>
      </c>
      <c r="N62" s="23">
        <v>2971.7</v>
      </c>
      <c r="O62" s="23">
        <v>140035.5</v>
      </c>
      <c r="P62" s="22">
        <v>137151.79999999999</v>
      </c>
      <c r="Q62" s="19">
        <v>32819.4</v>
      </c>
      <c r="R62" s="21">
        <v>2132.5</v>
      </c>
      <c r="S62" s="20">
        <v>47545.499999999993</v>
      </c>
      <c r="T62" s="21">
        <f>SUM(I62,L62:O62,S62,Q62,R62)</f>
        <v>462030.80000000005</v>
      </c>
    </row>
    <row r="63" spans="1:23" s="8" customFormat="1" ht="15" hidden="1" customHeight="1" x14ac:dyDescent="0.2">
      <c r="A63" s="38" t="s">
        <v>9</v>
      </c>
      <c r="B63" s="24">
        <v>124765.5</v>
      </c>
      <c r="C63" s="23">
        <v>26062.2</v>
      </c>
      <c r="D63" s="24">
        <v>303.80000000000007</v>
      </c>
      <c r="E63" s="37" t="s">
        <v>1</v>
      </c>
      <c r="F63" s="24">
        <v>1731.2</v>
      </c>
      <c r="G63" s="22">
        <v>64.5</v>
      </c>
      <c r="H63" s="25">
        <v>1217</v>
      </c>
      <c r="I63" s="19">
        <f>SUM(B63:H63)</f>
        <v>154144.20000000001</v>
      </c>
      <c r="J63" s="22">
        <v>73849.100000000006</v>
      </c>
      <c r="K63" s="24">
        <v>4379.2999999999993</v>
      </c>
      <c r="L63" s="26">
        <f>SUM(J63:K63)</f>
        <v>78228.400000000009</v>
      </c>
      <c r="M63" s="37" t="s">
        <v>1</v>
      </c>
      <c r="N63" s="23">
        <v>2286.5</v>
      </c>
      <c r="O63" s="23">
        <v>250916.19999999998</v>
      </c>
      <c r="P63" s="22">
        <v>136889</v>
      </c>
      <c r="Q63" s="19">
        <v>32819.4</v>
      </c>
      <c r="R63" s="21">
        <v>3064.7</v>
      </c>
      <c r="S63" s="20">
        <v>45279.6</v>
      </c>
      <c r="T63" s="21">
        <f>SUM(I63,L63:O63,S63,Q63,R63)</f>
        <v>566739</v>
      </c>
    </row>
    <row r="64" spans="1:23" s="8" customFormat="1" ht="15" hidden="1" customHeight="1" x14ac:dyDescent="0.2">
      <c r="A64" s="38" t="s">
        <v>8</v>
      </c>
      <c r="B64" s="24">
        <v>117851.2</v>
      </c>
      <c r="C64" s="23">
        <v>36139</v>
      </c>
      <c r="D64" s="24">
        <v>818.50000000000011</v>
      </c>
      <c r="E64" s="37" t="s">
        <v>1</v>
      </c>
      <c r="F64" s="24">
        <v>2040.1</v>
      </c>
      <c r="G64" s="22">
        <v>48.6</v>
      </c>
      <c r="H64" s="25">
        <v>1353.5</v>
      </c>
      <c r="I64" s="19">
        <f>SUM(B64:H64)</f>
        <v>158250.90000000002</v>
      </c>
      <c r="J64" s="22">
        <v>67984.100000000006</v>
      </c>
      <c r="K64" s="24">
        <v>6049.1999999999989</v>
      </c>
      <c r="L64" s="26">
        <f>SUM(J64:K64)</f>
        <v>74033.3</v>
      </c>
      <c r="M64" s="37" t="s">
        <v>1</v>
      </c>
      <c r="N64" s="23">
        <v>2277.6999999999998</v>
      </c>
      <c r="O64" s="23">
        <v>259318.9</v>
      </c>
      <c r="P64" s="22">
        <v>100000</v>
      </c>
      <c r="Q64" s="19">
        <v>32819.4</v>
      </c>
      <c r="R64" s="21">
        <v>4261.8999999999996</v>
      </c>
      <c r="S64" s="20">
        <v>44172.6</v>
      </c>
      <c r="T64" s="21">
        <f>SUM(I64,L64:O64,S64,Q64,R64)</f>
        <v>575134.70000000007</v>
      </c>
    </row>
    <row r="65" spans="1:20" s="8" customFormat="1" ht="15" hidden="1" customHeight="1" x14ac:dyDescent="0.2">
      <c r="A65" s="38" t="s">
        <v>7</v>
      </c>
      <c r="B65" s="24">
        <v>119216.8</v>
      </c>
      <c r="C65" s="23">
        <v>33282.800000000003</v>
      </c>
      <c r="D65" s="24">
        <v>686.40000000000009</v>
      </c>
      <c r="E65" s="37" t="s">
        <v>1</v>
      </c>
      <c r="F65" s="24">
        <v>1721.9</v>
      </c>
      <c r="G65" s="22">
        <v>76.900000000000006</v>
      </c>
      <c r="H65" s="25">
        <v>1329.2</v>
      </c>
      <c r="I65" s="19">
        <f>SUM(B65:H65)</f>
        <v>156314</v>
      </c>
      <c r="J65" s="22">
        <v>71060.899999999994</v>
      </c>
      <c r="K65" s="24">
        <v>8175.0999999999985</v>
      </c>
      <c r="L65" s="26">
        <f>SUM(J65:K65)</f>
        <v>79236</v>
      </c>
      <c r="M65" s="37" t="s">
        <v>1</v>
      </c>
      <c r="N65" s="23">
        <v>1249.4000000000001</v>
      </c>
      <c r="O65" s="23">
        <v>260952.5</v>
      </c>
      <c r="P65" s="22">
        <v>100000</v>
      </c>
      <c r="Q65" s="19">
        <v>32819.4</v>
      </c>
      <c r="R65" s="21">
        <v>5853.2</v>
      </c>
      <c r="S65" s="20">
        <v>46079.999999999993</v>
      </c>
      <c r="T65" s="21">
        <f>SUM(I65,L65:O65,S65,Q65,R65)</f>
        <v>582504.5</v>
      </c>
    </row>
    <row r="66" spans="1:20" s="8" customFormat="1" ht="15" hidden="1" customHeight="1" x14ac:dyDescent="0.2">
      <c r="A66" s="38" t="s">
        <v>6</v>
      </c>
      <c r="B66" s="24">
        <v>117965.7</v>
      </c>
      <c r="C66" s="23">
        <v>37170.699999999997</v>
      </c>
      <c r="D66" s="24">
        <v>941.09999999999991</v>
      </c>
      <c r="E66" s="37" t="s">
        <v>1</v>
      </c>
      <c r="F66" s="24">
        <v>1724.1</v>
      </c>
      <c r="G66" s="22">
        <v>100.3</v>
      </c>
      <c r="H66" s="25">
        <v>1112.4000000000001</v>
      </c>
      <c r="I66" s="19">
        <f>SUM(B66:H66)</f>
        <v>159014.29999999999</v>
      </c>
      <c r="J66" s="22">
        <v>78929.399999999994</v>
      </c>
      <c r="K66" s="24">
        <v>6026.0000000000009</v>
      </c>
      <c r="L66" s="26">
        <f>SUM(J66:K66)</f>
        <v>84955.4</v>
      </c>
      <c r="M66" s="24">
        <v>6000</v>
      </c>
      <c r="N66" s="23">
        <v>2394.6999999999998</v>
      </c>
      <c r="O66" s="23">
        <v>263875.60000000003</v>
      </c>
      <c r="P66" s="22">
        <v>100000</v>
      </c>
      <c r="Q66" s="19">
        <v>32819.4</v>
      </c>
      <c r="R66" s="21">
        <v>5428</v>
      </c>
      <c r="S66" s="20">
        <v>48552.299999999996</v>
      </c>
      <c r="T66" s="21">
        <f>SUM(I66,L66:O66,S66,Q66,R66)</f>
        <v>603039.70000000007</v>
      </c>
    </row>
    <row r="67" spans="1:20" s="8" customFormat="1" ht="15" hidden="1" customHeight="1" x14ac:dyDescent="0.2">
      <c r="A67" s="38" t="s">
        <v>5</v>
      </c>
      <c r="B67" s="24">
        <v>136206.20000000001</v>
      </c>
      <c r="C67" s="23">
        <v>53891.1</v>
      </c>
      <c r="D67" s="24">
        <v>1014.1</v>
      </c>
      <c r="E67" s="37" t="s">
        <v>1</v>
      </c>
      <c r="F67" s="24">
        <v>6100.8</v>
      </c>
      <c r="G67" s="22">
        <v>29.2</v>
      </c>
      <c r="H67" s="25">
        <v>901.8</v>
      </c>
      <c r="I67" s="19">
        <f>SUM(B67:H67)</f>
        <v>198143.2</v>
      </c>
      <c r="J67" s="22">
        <v>76348</v>
      </c>
      <c r="K67" s="24">
        <v>6233.9</v>
      </c>
      <c r="L67" s="26">
        <f>SUM(J67:K67)</f>
        <v>82581.899999999994</v>
      </c>
      <c r="M67" s="24">
        <v>10000</v>
      </c>
      <c r="N67" s="23">
        <v>3627.5</v>
      </c>
      <c r="O67" s="23">
        <v>255985.09999999998</v>
      </c>
      <c r="P67" s="22">
        <v>100000</v>
      </c>
      <c r="Q67" s="19">
        <v>32780.300000000003</v>
      </c>
      <c r="R67" s="21">
        <v>4383.1000000000004</v>
      </c>
      <c r="S67" s="20">
        <v>72473.799999999988</v>
      </c>
      <c r="T67" s="21">
        <f>SUM(I67,L67:O67,S67,Q67,R67)</f>
        <v>659974.9</v>
      </c>
    </row>
    <row r="68" spans="1:20" s="8" customFormat="1" ht="15" hidden="1" customHeight="1" x14ac:dyDescent="0.2">
      <c r="A68" s="38"/>
      <c r="B68" s="24"/>
      <c r="C68" s="23"/>
      <c r="D68" s="24"/>
      <c r="E68" s="37"/>
      <c r="F68" s="24"/>
      <c r="G68" s="22"/>
      <c r="H68" s="25"/>
      <c r="I68" s="19"/>
      <c r="J68" s="22"/>
      <c r="K68" s="24"/>
      <c r="L68" s="26"/>
      <c r="M68" s="24"/>
      <c r="N68" s="23"/>
      <c r="O68" s="23"/>
      <c r="P68" s="22"/>
      <c r="Q68" s="19"/>
      <c r="R68" s="21"/>
      <c r="S68" s="20"/>
      <c r="T68" s="21"/>
    </row>
    <row r="69" spans="1:20" s="8" customFormat="1" ht="15" hidden="1" customHeight="1" x14ac:dyDescent="0.2">
      <c r="A69" s="38" t="s">
        <v>24</v>
      </c>
      <c r="B69" s="24">
        <v>124469.1</v>
      </c>
      <c r="C69" s="23">
        <v>44898.400000000001</v>
      </c>
      <c r="D69" s="24">
        <v>721.3</v>
      </c>
      <c r="E69" s="37" t="s">
        <v>1</v>
      </c>
      <c r="F69" s="24">
        <v>3451.6000000000004</v>
      </c>
      <c r="G69" s="22">
        <v>35</v>
      </c>
      <c r="H69" s="25">
        <v>778.3</v>
      </c>
      <c r="I69" s="19">
        <f>SUM(B69:H69)</f>
        <v>174353.69999999998</v>
      </c>
      <c r="J69" s="22">
        <v>80851.600000000006</v>
      </c>
      <c r="K69" s="24">
        <v>5052.3999999999996</v>
      </c>
      <c r="L69" s="26">
        <f>SUM(J69:K69)</f>
        <v>85904</v>
      </c>
      <c r="M69" s="24">
        <v>20000</v>
      </c>
      <c r="N69" s="23">
        <v>3848</v>
      </c>
      <c r="O69" s="23">
        <v>254946.7</v>
      </c>
      <c r="P69" s="22">
        <v>100000</v>
      </c>
      <c r="Q69" s="19">
        <v>32780.300000000003</v>
      </c>
      <c r="R69" s="21">
        <v>2347</v>
      </c>
      <c r="S69" s="20">
        <v>46761.799999999988</v>
      </c>
      <c r="T69" s="21">
        <f>SUM(I69,L69:O69,S69,Q69,R69)</f>
        <v>620941.5</v>
      </c>
    </row>
    <row r="70" spans="1:20" s="8" customFormat="1" ht="15" hidden="1" customHeight="1" x14ac:dyDescent="0.2">
      <c r="A70" s="38" t="s">
        <v>15</v>
      </c>
      <c r="B70" s="24">
        <v>125950.7</v>
      </c>
      <c r="C70" s="23">
        <v>41712.1</v>
      </c>
      <c r="D70" s="24">
        <v>1912.9999999999998</v>
      </c>
      <c r="E70" s="37" t="s">
        <v>1</v>
      </c>
      <c r="F70" s="24">
        <v>1645.8999999999999</v>
      </c>
      <c r="G70" s="22">
        <v>58.4</v>
      </c>
      <c r="H70" s="25">
        <v>1143.8</v>
      </c>
      <c r="I70" s="19">
        <f>SUM(B70:H70)</f>
        <v>172423.89999999997</v>
      </c>
      <c r="J70" s="22">
        <v>89178.6</v>
      </c>
      <c r="K70" s="24">
        <v>6113.2999999999993</v>
      </c>
      <c r="L70" s="26">
        <f>SUM(J70:K70)</f>
        <v>95291.900000000009</v>
      </c>
      <c r="M70" s="24">
        <v>16000</v>
      </c>
      <c r="N70" s="23">
        <v>3891.9</v>
      </c>
      <c r="O70" s="23">
        <v>261782.6</v>
      </c>
      <c r="P70" s="22">
        <v>100000</v>
      </c>
      <c r="Q70" s="19">
        <v>32780.300000000003</v>
      </c>
      <c r="R70" s="21">
        <v>3867.8</v>
      </c>
      <c r="S70" s="20">
        <v>48735.699999999983</v>
      </c>
      <c r="T70" s="21">
        <f>SUM(I70,L70:O70,S70,Q70,R70)</f>
        <v>634774.10000000009</v>
      </c>
    </row>
    <row r="71" spans="1:20" s="8" customFormat="1" ht="15" hidden="1" customHeight="1" x14ac:dyDescent="0.2">
      <c r="A71" s="38" t="s">
        <v>14</v>
      </c>
      <c r="B71" s="24">
        <v>125349.6</v>
      </c>
      <c r="C71" s="23">
        <v>26586.199999999997</v>
      </c>
      <c r="D71" s="24">
        <v>707.1</v>
      </c>
      <c r="E71" s="37" t="s">
        <v>1</v>
      </c>
      <c r="F71" s="24">
        <v>2048.3000000000002</v>
      </c>
      <c r="G71" s="22">
        <v>77.400000000000006</v>
      </c>
      <c r="H71" s="25">
        <v>590.6</v>
      </c>
      <c r="I71" s="19">
        <f>SUM(B71:H71)</f>
        <v>155359.19999999998</v>
      </c>
      <c r="J71" s="22">
        <v>79853.600000000006</v>
      </c>
      <c r="K71" s="24">
        <v>5787.5</v>
      </c>
      <c r="L71" s="26">
        <f>SUM(J71:K71)</f>
        <v>85641.1</v>
      </c>
      <c r="M71" s="24">
        <v>22100</v>
      </c>
      <c r="N71" s="23">
        <v>4455.2</v>
      </c>
      <c r="O71" s="23">
        <v>260330.80000000002</v>
      </c>
      <c r="P71" s="22">
        <v>100000</v>
      </c>
      <c r="Q71" s="19">
        <v>32780.300000000003</v>
      </c>
      <c r="R71" s="21">
        <v>4744.6000000000004</v>
      </c>
      <c r="S71" s="20">
        <v>49469.799999999988</v>
      </c>
      <c r="T71" s="21">
        <f>SUM(I71,L71:O71,S71,Q71,R71)</f>
        <v>614881.00000000012</v>
      </c>
    </row>
    <row r="72" spans="1:20" s="8" customFormat="1" ht="15" hidden="1" customHeight="1" x14ac:dyDescent="0.2">
      <c r="A72" s="38" t="s">
        <v>13</v>
      </c>
      <c r="B72" s="24">
        <v>127864.3</v>
      </c>
      <c r="C72" s="23">
        <v>42278.6</v>
      </c>
      <c r="D72" s="24">
        <v>2281</v>
      </c>
      <c r="E72" s="37" t="s">
        <v>1</v>
      </c>
      <c r="F72" s="24">
        <v>2970.8</v>
      </c>
      <c r="G72" s="22">
        <v>53</v>
      </c>
      <c r="H72" s="25">
        <v>722.2</v>
      </c>
      <c r="I72" s="19">
        <f>SUM(B72:H72)</f>
        <v>176169.9</v>
      </c>
      <c r="J72" s="22">
        <v>65416.900000000009</v>
      </c>
      <c r="K72" s="24">
        <v>5949.6000000000013</v>
      </c>
      <c r="L72" s="26">
        <f>SUM(J72:K72)</f>
        <v>71366.500000000015</v>
      </c>
      <c r="M72" s="24">
        <v>10000</v>
      </c>
      <c r="N72" s="23">
        <v>3924.4</v>
      </c>
      <c r="O72" s="23">
        <v>257699.40000000002</v>
      </c>
      <c r="P72" s="22">
        <v>100000</v>
      </c>
      <c r="Q72" s="19">
        <v>36102.400000000001</v>
      </c>
      <c r="R72" s="21">
        <v>1899.5</v>
      </c>
      <c r="S72" s="20">
        <v>46558.80000000001</v>
      </c>
      <c r="T72" s="21">
        <f>SUM(I72,L72:O72,S72,Q72,R72)</f>
        <v>603720.90000000014</v>
      </c>
    </row>
    <row r="73" spans="1:20" s="8" customFormat="1" ht="15" hidden="1" customHeight="1" x14ac:dyDescent="0.2">
      <c r="A73" s="38" t="s">
        <v>12</v>
      </c>
      <c r="B73" s="24">
        <v>130114.6</v>
      </c>
      <c r="C73" s="23">
        <v>15889</v>
      </c>
      <c r="D73" s="24">
        <v>2142.3000000000002</v>
      </c>
      <c r="E73" s="37" t="s">
        <v>1</v>
      </c>
      <c r="F73" s="24">
        <v>3033.4</v>
      </c>
      <c r="G73" s="22">
        <v>40.6</v>
      </c>
      <c r="H73" s="25">
        <v>557.70000000000005</v>
      </c>
      <c r="I73" s="19">
        <f>SUM(B73:H73)</f>
        <v>151777.60000000001</v>
      </c>
      <c r="J73" s="22">
        <v>61739.899999999994</v>
      </c>
      <c r="K73" s="24">
        <v>4834.4999999999991</v>
      </c>
      <c r="L73" s="26">
        <f>SUM(J73:K73)</f>
        <v>66574.399999999994</v>
      </c>
      <c r="M73" s="37" t="s">
        <v>1</v>
      </c>
      <c r="N73" s="23">
        <v>3999.5</v>
      </c>
      <c r="O73" s="23">
        <v>251894.59999999998</v>
      </c>
      <c r="P73" s="22">
        <v>100000</v>
      </c>
      <c r="Q73" s="19">
        <v>36102.400000000001</v>
      </c>
      <c r="R73" s="21">
        <v>4185</v>
      </c>
      <c r="S73" s="20">
        <v>47977.999999999993</v>
      </c>
      <c r="T73" s="21">
        <f>SUM(I73,L73:O73,S73,Q73,R73)</f>
        <v>562511.5</v>
      </c>
    </row>
    <row r="74" spans="1:20" s="8" customFormat="1" ht="15" hidden="1" customHeight="1" x14ac:dyDescent="0.2">
      <c r="A74" s="38" t="s">
        <v>11</v>
      </c>
      <c r="B74" s="24">
        <v>147647.5</v>
      </c>
      <c r="C74" s="23">
        <v>21971.5</v>
      </c>
      <c r="D74" s="24">
        <v>1973</v>
      </c>
      <c r="E74" s="24">
        <v>0.49099999999999999</v>
      </c>
      <c r="F74" s="24">
        <v>2936</v>
      </c>
      <c r="G74" s="22">
        <v>23.6</v>
      </c>
      <c r="H74" s="25">
        <v>883.10900000000004</v>
      </c>
      <c r="I74" s="19">
        <f>SUM(B74:H74)</f>
        <v>175435.2</v>
      </c>
      <c r="J74" s="22">
        <v>65131.899999999994</v>
      </c>
      <c r="K74" s="24">
        <v>6546.4000000000005</v>
      </c>
      <c r="L74" s="26">
        <f>SUM(J74:K74)</f>
        <v>71678.299999999988</v>
      </c>
      <c r="M74" s="37" t="s">
        <v>1</v>
      </c>
      <c r="N74" s="23">
        <v>5313.2</v>
      </c>
      <c r="O74" s="23">
        <v>252121.1</v>
      </c>
      <c r="P74" s="22">
        <v>100000</v>
      </c>
      <c r="Q74" s="19">
        <v>36102.400000000001</v>
      </c>
      <c r="R74" s="21">
        <v>4811.1000000000004</v>
      </c>
      <c r="S74" s="20">
        <v>30907.599999999999</v>
      </c>
      <c r="T74" s="21">
        <f>SUM(I74,L74:O74,S74,Q74,R74)</f>
        <v>576368.9</v>
      </c>
    </row>
    <row r="75" spans="1:20" s="8" customFormat="1" ht="15" hidden="1" customHeight="1" x14ac:dyDescent="0.2">
      <c r="A75" s="38" t="s">
        <v>10</v>
      </c>
      <c r="B75" s="24">
        <v>163191.5</v>
      </c>
      <c r="C75" s="23">
        <v>23739.5</v>
      </c>
      <c r="D75" s="24">
        <v>1612.3</v>
      </c>
      <c r="E75" s="24">
        <v>50.491</v>
      </c>
      <c r="F75" s="24">
        <v>3851.2</v>
      </c>
      <c r="G75" s="22">
        <v>31</v>
      </c>
      <c r="H75" s="25">
        <v>432.50900000000001</v>
      </c>
      <c r="I75" s="19">
        <f>SUM(B75:H75)</f>
        <v>192908.5</v>
      </c>
      <c r="J75" s="22">
        <v>52792.800000000003</v>
      </c>
      <c r="K75" s="24">
        <v>7092</v>
      </c>
      <c r="L75" s="26">
        <f>SUM(J75:K75)</f>
        <v>59884.800000000003</v>
      </c>
      <c r="M75" s="37" t="s">
        <v>1</v>
      </c>
      <c r="N75" s="23">
        <v>6419.6</v>
      </c>
      <c r="O75" s="23">
        <v>260288</v>
      </c>
      <c r="P75" s="22">
        <v>100000</v>
      </c>
      <c r="Q75" s="19">
        <v>36102.400000000001</v>
      </c>
      <c r="R75" s="21">
        <v>1652.7</v>
      </c>
      <c r="S75" s="20">
        <v>31394.299999999996</v>
      </c>
      <c r="T75" s="21">
        <f>SUM(I75,L75:O75,S75,Q75,R75)</f>
        <v>588650.30000000005</v>
      </c>
    </row>
    <row r="76" spans="1:20" s="8" customFormat="1" ht="15" hidden="1" customHeight="1" x14ac:dyDescent="0.2">
      <c r="A76" s="38" t="s">
        <v>9</v>
      </c>
      <c r="B76" s="24">
        <v>156374.20000000001</v>
      </c>
      <c r="C76" s="23">
        <v>31485.7</v>
      </c>
      <c r="D76" s="24">
        <v>1069.3000000000002</v>
      </c>
      <c r="E76" s="24">
        <v>200.49100000000001</v>
      </c>
      <c r="F76" s="24">
        <v>3228.5799999999995</v>
      </c>
      <c r="G76" s="22">
        <v>38.200000000000003</v>
      </c>
      <c r="H76" s="25">
        <v>563.70900000000006</v>
      </c>
      <c r="I76" s="19">
        <f>SUM(B76:H76)</f>
        <v>192960.18000000002</v>
      </c>
      <c r="J76" s="22">
        <v>65891.12</v>
      </c>
      <c r="K76" s="24">
        <v>5933.7</v>
      </c>
      <c r="L76" s="26">
        <f>SUM(J76:K76)</f>
        <v>71824.819999999992</v>
      </c>
      <c r="M76" s="37" t="s">
        <v>1</v>
      </c>
      <c r="N76" s="23">
        <v>6302.1</v>
      </c>
      <c r="O76" s="23">
        <v>270617.09999999998</v>
      </c>
      <c r="P76" s="22">
        <v>100000</v>
      </c>
      <c r="Q76" s="19">
        <v>36102.400000000001</v>
      </c>
      <c r="R76" s="21">
        <v>3288.8</v>
      </c>
      <c r="S76" s="20">
        <v>17668.900000000001</v>
      </c>
      <c r="T76" s="21">
        <f>SUM(I76,L76:O76,S76,Q76,R76)</f>
        <v>598764.30000000005</v>
      </c>
    </row>
    <row r="77" spans="1:20" s="8" customFormat="1" ht="15" hidden="1" customHeight="1" x14ac:dyDescent="0.2">
      <c r="A77" s="38" t="s">
        <v>8</v>
      </c>
      <c r="B77" s="24">
        <v>149317.20000000001</v>
      </c>
      <c r="C77" s="23">
        <v>30479.4</v>
      </c>
      <c r="D77" s="24">
        <v>1908.1999999999998</v>
      </c>
      <c r="E77" s="24">
        <v>200.49100000000001</v>
      </c>
      <c r="F77" s="24">
        <v>1770.6000000000001</v>
      </c>
      <c r="G77" s="22">
        <v>19.399999999999999</v>
      </c>
      <c r="H77" s="25">
        <v>570.70900000000006</v>
      </c>
      <c r="I77" s="19">
        <f>SUM(B77:H77)</f>
        <v>184266.00000000003</v>
      </c>
      <c r="J77" s="22">
        <v>57110.5</v>
      </c>
      <c r="K77" s="24">
        <v>5047.1000000000004</v>
      </c>
      <c r="L77" s="26">
        <f>SUM(J77:K77)</f>
        <v>62157.599999999999</v>
      </c>
      <c r="M77" s="24">
        <v>2000</v>
      </c>
      <c r="N77" s="23">
        <v>6642.8</v>
      </c>
      <c r="O77" s="23">
        <v>279209.8</v>
      </c>
      <c r="P77" s="22">
        <v>100000</v>
      </c>
      <c r="Q77" s="19">
        <v>36102.400000000001</v>
      </c>
      <c r="R77" s="21">
        <v>2504.3000000000002</v>
      </c>
      <c r="S77" s="20">
        <v>18678</v>
      </c>
      <c r="T77" s="21">
        <f>SUM(I77,L77:O77,S77,Q77,R77)</f>
        <v>591560.9</v>
      </c>
    </row>
    <row r="78" spans="1:20" s="8" customFormat="1" ht="15" hidden="1" customHeight="1" x14ac:dyDescent="0.2">
      <c r="A78" s="38" t="s">
        <v>7</v>
      </c>
      <c r="B78" s="24">
        <v>145288.6</v>
      </c>
      <c r="C78" s="23">
        <v>15265.400000000001</v>
      </c>
      <c r="D78" s="24">
        <v>2831.3</v>
      </c>
      <c r="E78" s="24">
        <v>0.49099999999999999</v>
      </c>
      <c r="F78" s="24">
        <v>954.49999999999989</v>
      </c>
      <c r="G78" s="22">
        <v>16.5</v>
      </c>
      <c r="H78" s="25">
        <v>677.80899999999997</v>
      </c>
      <c r="I78" s="19">
        <f>SUM(B78:H78)</f>
        <v>165034.6</v>
      </c>
      <c r="J78" s="22">
        <v>68118.2</v>
      </c>
      <c r="K78" s="24">
        <v>4622.1000000000004</v>
      </c>
      <c r="L78" s="26">
        <f>SUM(J78:K78)</f>
        <v>72740.3</v>
      </c>
      <c r="M78" s="37" t="s">
        <v>1</v>
      </c>
      <c r="N78" s="23">
        <v>6102.1</v>
      </c>
      <c r="O78" s="23">
        <v>281295.59999999998</v>
      </c>
      <c r="P78" s="22">
        <v>100000</v>
      </c>
      <c r="Q78" s="19">
        <v>36102.400000000001</v>
      </c>
      <c r="R78" s="21">
        <v>1997.3</v>
      </c>
      <c r="S78" s="20">
        <v>19530.800000000003</v>
      </c>
      <c r="T78" s="21">
        <f>SUM(I78,L78:O78,S78,Q78,R78)</f>
        <v>582803.10000000009</v>
      </c>
    </row>
    <row r="79" spans="1:20" s="8" customFormat="1" ht="15" hidden="1" customHeight="1" x14ac:dyDescent="0.2">
      <c r="A79" s="38" t="s">
        <v>6</v>
      </c>
      <c r="B79" s="24">
        <v>143026.9</v>
      </c>
      <c r="C79" s="23">
        <v>31831.5</v>
      </c>
      <c r="D79" s="24">
        <v>3638.7</v>
      </c>
      <c r="E79" s="24">
        <v>100.5</v>
      </c>
      <c r="F79" s="24">
        <v>1518.6</v>
      </c>
      <c r="G79" s="22">
        <v>22</v>
      </c>
      <c r="H79" s="25">
        <v>575.40899999999999</v>
      </c>
      <c r="I79" s="19">
        <f>SUM(B79:H79)</f>
        <v>180713.60900000003</v>
      </c>
      <c r="J79" s="22">
        <v>62343.5</v>
      </c>
      <c r="K79" s="24">
        <v>4884.9000000000005</v>
      </c>
      <c r="L79" s="26">
        <f>SUM(J79:K79)</f>
        <v>67228.399999999994</v>
      </c>
      <c r="M79" s="37" t="s">
        <v>1</v>
      </c>
      <c r="N79" s="23">
        <v>6389.5</v>
      </c>
      <c r="O79" s="23">
        <v>274549</v>
      </c>
      <c r="P79" s="22">
        <v>100000</v>
      </c>
      <c r="Q79" s="19">
        <v>36102.400000000001</v>
      </c>
      <c r="R79" s="21">
        <v>5205.2</v>
      </c>
      <c r="S79" s="20">
        <v>19388.5</v>
      </c>
      <c r="T79" s="21">
        <f>SUM(I79,L79:O79,S79,Q79,R79)</f>
        <v>589576.60900000005</v>
      </c>
    </row>
    <row r="80" spans="1:20" s="8" customFormat="1" ht="15" hidden="1" customHeight="1" x14ac:dyDescent="0.2">
      <c r="A80" s="38" t="s">
        <v>5</v>
      </c>
      <c r="B80" s="24">
        <v>155835.20000000001</v>
      </c>
      <c r="C80" s="23">
        <v>47450.5</v>
      </c>
      <c r="D80" s="24">
        <v>1428</v>
      </c>
      <c r="E80" s="24">
        <v>2738.884497</v>
      </c>
      <c r="F80" s="24">
        <v>3735.6</v>
      </c>
      <c r="G80" s="22">
        <v>28.6</v>
      </c>
      <c r="H80" s="25">
        <v>422.01550300000008</v>
      </c>
      <c r="I80" s="19">
        <f>SUM(B80:H80)</f>
        <v>211638.80000000002</v>
      </c>
      <c r="J80" s="22">
        <v>95993</v>
      </c>
      <c r="K80" s="24">
        <v>6291.8</v>
      </c>
      <c r="L80" s="26">
        <f>SUM(J80:K80)</f>
        <v>102284.8</v>
      </c>
      <c r="M80" s="24">
        <v>7000</v>
      </c>
      <c r="N80" s="23">
        <v>10515.6</v>
      </c>
      <c r="O80" s="23">
        <v>276658.60000000003</v>
      </c>
      <c r="P80" s="22">
        <v>100000</v>
      </c>
      <c r="Q80" s="19">
        <v>36102</v>
      </c>
      <c r="R80" s="21">
        <v>4813.2</v>
      </c>
      <c r="S80" s="20">
        <v>31416</v>
      </c>
      <c r="T80" s="21">
        <f>SUM(I80,L80:O80,S80,Q80,R80)</f>
        <v>680429</v>
      </c>
    </row>
    <row r="81" spans="1:20" s="8" customFormat="1" ht="15" hidden="1" customHeight="1" x14ac:dyDescent="0.2">
      <c r="A81" s="38"/>
      <c r="B81" s="24"/>
      <c r="C81" s="23"/>
      <c r="D81" s="24"/>
      <c r="E81" s="24"/>
      <c r="F81" s="24"/>
      <c r="G81" s="22"/>
      <c r="H81" s="25"/>
      <c r="I81" s="19"/>
      <c r="J81" s="22"/>
      <c r="K81" s="24"/>
      <c r="L81" s="26"/>
      <c r="M81" s="24"/>
      <c r="N81" s="23"/>
      <c r="O81" s="23"/>
      <c r="P81" s="22"/>
      <c r="Q81" s="19"/>
      <c r="R81" s="21"/>
      <c r="S81" s="20"/>
      <c r="T81" s="21"/>
    </row>
    <row r="82" spans="1:20" s="8" customFormat="1" ht="15" hidden="1" customHeight="1" x14ac:dyDescent="0.2">
      <c r="A82" s="38" t="s">
        <v>23</v>
      </c>
      <c r="B82" s="24">
        <v>145536.5</v>
      </c>
      <c r="C82" s="23">
        <v>43841.1</v>
      </c>
      <c r="D82" s="24">
        <v>512.70000000000005</v>
      </c>
      <c r="E82" s="24">
        <v>135.918432</v>
      </c>
      <c r="F82" s="24">
        <v>1078.5</v>
      </c>
      <c r="G82" s="22">
        <v>56</v>
      </c>
      <c r="H82" s="25">
        <v>742.38156800000002</v>
      </c>
      <c r="I82" s="19">
        <f>SUM(B82:H82)</f>
        <v>191903.10000000003</v>
      </c>
      <c r="J82" s="22">
        <v>102498.7</v>
      </c>
      <c r="K82" s="24">
        <v>4329.5</v>
      </c>
      <c r="L82" s="26">
        <f>SUM(J82:K82)</f>
        <v>106828.2</v>
      </c>
      <c r="M82" s="24">
        <v>8500</v>
      </c>
      <c r="N82" s="23">
        <v>9347.1</v>
      </c>
      <c r="O82" s="23">
        <v>281587.09999999998</v>
      </c>
      <c r="P82" s="22">
        <v>100000</v>
      </c>
      <c r="Q82" s="19">
        <v>36102</v>
      </c>
      <c r="R82" s="21">
        <v>2869.6000000000004</v>
      </c>
      <c r="S82" s="20">
        <v>19640.699999999997</v>
      </c>
      <c r="T82" s="21">
        <f>SUM(I82,L82:O82,S82,Q82,R82)</f>
        <v>656777.79999999993</v>
      </c>
    </row>
    <row r="83" spans="1:20" s="8" customFormat="1" ht="15" hidden="1" customHeight="1" x14ac:dyDescent="0.2">
      <c r="A83" s="38" t="s">
        <v>15</v>
      </c>
      <c r="B83" s="24">
        <v>144843.29999999999</v>
      </c>
      <c r="C83" s="23">
        <v>28928.1</v>
      </c>
      <c r="D83" s="24">
        <v>1155.7999999999997</v>
      </c>
      <c r="E83" s="24">
        <v>543</v>
      </c>
      <c r="F83" s="24">
        <v>1490.1</v>
      </c>
      <c r="G83" s="22">
        <v>36.700000000000003</v>
      </c>
      <c r="H83" s="25">
        <v>731</v>
      </c>
      <c r="I83" s="19">
        <f>SUM(B83:H83)</f>
        <v>177728</v>
      </c>
      <c r="J83" s="22">
        <v>143804.4</v>
      </c>
      <c r="K83" s="24">
        <v>6314.2</v>
      </c>
      <c r="L83" s="26">
        <f>SUM(J83:K83)</f>
        <v>150118.6</v>
      </c>
      <c r="M83" s="24">
        <v>3000</v>
      </c>
      <c r="N83" s="23">
        <v>9342.1</v>
      </c>
      <c r="O83" s="23">
        <v>281664.40000000002</v>
      </c>
      <c r="P83" s="22">
        <v>100000</v>
      </c>
      <c r="Q83" s="19">
        <v>36102</v>
      </c>
      <c r="R83" s="21">
        <v>5113.6000000000004</v>
      </c>
      <c r="S83" s="20">
        <v>20013.400000000001</v>
      </c>
      <c r="T83" s="21">
        <f>SUM(I83,L83:O83,S83,Q83,R83)</f>
        <v>683082.1</v>
      </c>
    </row>
    <row r="84" spans="1:20" s="8" customFormat="1" ht="15" hidden="1" customHeight="1" x14ac:dyDescent="0.2">
      <c r="A84" s="38" t="s">
        <v>14</v>
      </c>
      <c r="B84" s="24">
        <v>149827.1</v>
      </c>
      <c r="C84" s="23">
        <v>39367.200000000004</v>
      </c>
      <c r="D84" s="24">
        <v>611.6</v>
      </c>
      <c r="E84" s="24">
        <v>398.98371200000003</v>
      </c>
      <c r="F84" s="24">
        <v>2831.0000000000005</v>
      </c>
      <c r="G84" s="22">
        <v>92.9</v>
      </c>
      <c r="H84" s="25">
        <v>1004.0162880000001</v>
      </c>
      <c r="I84" s="19">
        <f>SUM(B84:H84)</f>
        <v>194132.80000000002</v>
      </c>
      <c r="J84" s="22">
        <v>106183</v>
      </c>
      <c r="K84" s="24">
        <v>3778.5</v>
      </c>
      <c r="L84" s="26">
        <f>SUM(J84:K84)</f>
        <v>109961.5</v>
      </c>
      <c r="M84" s="24">
        <v>4500</v>
      </c>
      <c r="N84" s="23">
        <v>8476.4</v>
      </c>
      <c r="O84" s="23">
        <v>283289.5</v>
      </c>
      <c r="P84" s="22">
        <v>100000</v>
      </c>
      <c r="Q84" s="19">
        <v>37182.400000000001</v>
      </c>
      <c r="R84" s="21">
        <v>5589.2</v>
      </c>
      <c r="S84" s="20">
        <v>17734.699999999997</v>
      </c>
      <c r="T84" s="21">
        <f>SUM(I84,L84:O84,S84,Q84,R84)</f>
        <v>660866.5</v>
      </c>
    </row>
    <row r="85" spans="1:20" s="8" customFormat="1" ht="15" hidden="1" customHeight="1" x14ac:dyDescent="0.2">
      <c r="A85" s="38" t="s">
        <v>13</v>
      </c>
      <c r="B85" s="24">
        <v>154603.9</v>
      </c>
      <c r="C85" s="23">
        <v>34054.1</v>
      </c>
      <c r="D85" s="24">
        <v>591.6</v>
      </c>
      <c r="E85" s="24">
        <v>647.1</v>
      </c>
      <c r="F85" s="24">
        <v>6855.9000000000005</v>
      </c>
      <c r="G85" s="22">
        <v>47.3</v>
      </c>
      <c r="H85" s="25">
        <v>872.30000000000007</v>
      </c>
      <c r="I85" s="19">
        <f>SUM(B85:H85)</f>
        <v>197672.19999999998</v>
      </c>
      <c r="J85" s="22">
        <v>111507.6</v>
      </c>
      <c r="K85" s="24">
        <v>4071.3000000000006</v>
      </c>
      <c r="L85" s="26">
        <f>SUM(J85:K85)</f>
        <v>115578.90000000001</v>
      </c>
      <c r="M85" s="37" t="s">
        <v>1</v>
      </c>
      <c r="N85" s="23">
        <v>8770.6</v>
      </c>
      <c r="O85" s="23">
        <v>304102.80000000005</v>
      </c>
      <c r="P85" s="22">
        <v>100000</v>
      </c>
      <c r="Q85" s="19">
        <v>41805.5</v>
      </c>
      <c r="R85" s="21">
        <v>2491.3000000000002</v>
      </c>
      <c r="S85" s="20">
        <v>17339.799999999996</v>
      </c>
      <c r="T85" s="21">
        <f>SUM(I85,L85:O85,S85,Q85,R85)</f>
        <v>687761.10000000009</v>
      </c>
    </row>
    <row r="86" spans="1:20" s="8" customFormat="1" ht="15" hidden="1" customHeight="1" x14ac:dyDescent="0.2">
      <c r="A86" s="38" t="s">
        <v>12</v>
      </c>
      <c r="B86" s="24">
        <v>159225.29999999999</v>
      </c>
      <c r="C86" s="23">
        <v>26890.299999999996</v>
      </c>
      <c r="D86" s="24">
        <v>968.90000000000009</v>
      </c>
      <c r="E86" s="24">
        <v>398.98371200000003</v>
      </c>
      <c r="F86" s="24">
        <v>4582.8999999999996</v>
      </c>
      <c r="G86" s="22">
        <v>124.5</v>
      </c>
      <c r="H86" s="25">
        <v>765.01628800000003</v>
      </c>
      <c r="I86" s="19">
        <f>SUM(B86:H86)</f>
        <v>192955.89999999997</v>
      </c>
      <c r="J86" s="22">
        <v>125562.79999999999</v>
      </c>
      <c r="K86" s="24">
        <v>4198.6000000000004</v>
      </c>
      <c r="L86" s="26">
        <f>SUM(J86:K86)</f>
        <v>129761.4</v>
      </c>
      <c r="M86" s="37" t="s">
        <v>1</v>
      </c>
      <c r="N86" s="23">
        <v>7873.8</v>
      </c>
      <c r="O86" s="23">
        <v>299175.7</v>
      </c>
      <c r="P86" s="22">
        <v>100000</v>
      </c>
      <c r="Q86" s="19">
        <v>41805.5</v>
      </c>
      <c r="R86" s="21">
        <v>3851.6</v>
      </c>
      <c r="S86" s="20">
        <v>18759.400000000001</v>
      </c>
      <c r="T86" s="21">
        <f>SUM(I86,L86:O86,S86,Q86,R86)</f>
        <v>694183.29999999993</v>
      </c>
    </row>
    <row r="87" spans="1:20" s="8" customFormat="1" ht="15" hidden="1" customHeight="1" x14ac:dyDescent="0.2">
      <c r="A87" s="38" t="s">
        <v>11</v>
      </c>
      <c r="B87" s="24">
        <v>172348.7</v>
      </c>
      <c r="C87" s="23">
        <v>27532.100000000002</v>
      </c>
      <c r="D87" s="24">
        <v>1167.8999999999999</v>
      </c>
      <c r="E87" s="24">
        <v>4490.4912750000003</v>
      </c>
      <c r="F87" s="24">
        <v>4553.0999999999995</v>
      </c>
      <c r="G87" s="22">
        <v>97</v>
      </c>
      <c r="H87" s="25">
        <v>801.50872499999969</v>
      </c>
      <c r="I87" s="19">
        <f>SUM(B87:H87)</f>
        <v>210990.80000000002</v>
      </c>
      <c r="J87" s="22">
        <v>119726.19999999998</v>
      </c>
      <c r="K87" s="24">
        <v>6579.9</v>
      </c>
      <c r="L87" s="26">
        <f>SUM(J87:K87)</f>
        <v>126306.09999999998</v>
      </c>
      <c r="M87" s="37" t="s">
        <v>1</v>
      </c>
      <c r="N87" s="23">
        <v>6058.6</v>
      </c>
      <c r="O87" s="23">
        <v>300858.90000000002</v>
      </c>
      <c r="P87" s="22">
        <v>100000</v>
      </c>
      <c r="Q87" s="19">
        <v>41803.1</v>
      </c>
      <c r="R87" s="21">
        <v>4904.3999999999996</v>
      </c>
      <c r="S87" s="20">
        <v>17984.400000000009</v>
      </c>
      <c r="T87" s="21">
        <f>SUM(I87,L87:O87,S87,Q87,R87)</f>
        <v>708906.3</v>
      </c>
    </row>
    <row r="88" spans="1:20" s="8" customFormat="1" ht="15" hidden="1" customHeight="1" x14ac:dyDescent="0.2">
      <c r="A88" s="38" t="s">
        <v>10</v>
      </c>
      <c r="B88" s="24">
        <v>186362</v>
      </c>
      <c r="C88" s="23">
        <v>25164.7</v>
      </c>
      <c r="D88" s="24">
        <v>913</v>
      </c>
      <c r="E88" s="24">
        <v>4881.352691</v>
      </c>
      <c r="F88" s="24">
        <v>7643.699999999998</v>
      </c>
      <c r="G88" s="22">
        <v>97.7</v>
      </c>
      <c r="H88" s="25">
        <v>562.94730900000013</v>
      </c>
      <c r="I88" s="19">
        <f>SUM(B88:H88)</f>
        <v>225625.40000000005</v>
      </c>
      <c r="J88" s="22">
        <v>103965.19999999998</v>
      </c>
      <c r="K88" s="24">
        <v>4708.6000000000004</v>
      </c>
      <c r="L88" s="26">
        <f>SUM(J88:K88)</f>
        <v>108673.79999999999</v>
      </c>
      <c r="M88" s="37" t="s">
        <v>1</v>
      </c>
      <c r="N88" s="23">
        <v>5680.5</v>
      </c>
      <c r="O88" s="23">
        <v>316978.40000000002</v>
      </c>
      <c r="P88" s="22">
        <v>100000</v>
      </c>
      <c r="Q88" s="19">
        <v>41803.1</v>
      </c>
      <c r="R88" s="21">
        <v>7850.7</v>
      </c>
      <c r="S88" s="20">
        <v>18312.799999999996</v>
      </c>
      <c r="T88" s="21">
        <f>SUM(I88,L88:O88,S88,Q88,R88)</f>
        <v>724924.70000000007</v>
      </c>
    </row>
    <row r="89" spans="1:20" s="8" customFormat="1" ht="15" hidden="1" customHeight="1" x14ac:dyDescent="0.2">
      <c r="A89" s="38" t="s">
        <v>9</v>
      </c>
      <c r="B89" s="24">
        <v>180063.1</v>
      </c>
      <c r="C89" s="23">
        <v>37662.400000000001</v>
      </c>
      <c r="D89" s="24">
        <v>1275.4000000000001</v>
      </c>
      <c r="E89" s="24">
        <v>181.68308100000002</v>
      </c>
      <c r="F89" s="24">
        <v>1958.6</v>
      </c>
      <c r="G89" s="22">
        <v>83.5</v>
      </c>
      <c r="H89" s="25">
        <v>481.61691899999994</v>
      </c>
      <c r="I89" s="19">
        <f>SUM(B89:H89)</f>
        <v>221706.3</v>
      </c>
      <c r="J89" s="22">
        <v>98316</v>
      </c>
      <c r="K89" s="24">
        <v>5378.4</v>
      </c>
      <c r="L89" s="26">
        <f>SUM(J89:K89)</f>
        <v>103694.39999999999</v>
      </c>
      <c r="M89" s="37" t="s">
        <v>1</v>
      </c>
      <c r="N89" s="23">
        <v>5244.3</v>
      </c>
      <c r="O89" s="23">
        <v>319000</v>
      </c>
      <c r="P89" s="22">
        <v>100000</v>
      </c>
      <c r="Q89" s="19">
        <v>41803.5</v>
      </c>
      <c r="R89" s="21">
        <v>6092.4</v>
      </c>
      <c r="S89" s="20">
        <v>16458.400000000001</v>
      </c>
      <c r="T89" s="21">
        <f>SUM(I89,L89:O89,S89,Q89,R89)</f>
        <v>713999.3</v>
      </c>
    </row>
    <row r="90" spans="1:20" s="8" customFormat="1" ht="15" hidden="1" customHeight="1" x14ac:dyDescent="0.2">
      <c r="A90" s="38" t="s">
        <v>8</v>
      </c>
      <c r="B90" s="24">
        <v>168466.4</v>
      </c>
      <c r="C90" s="23">
        <v>33244.300000000003</v>
      </c>
      <c r="D90" s="24">
        <v>1493.8</v>
      </c>
      <c r="E90" s="24">
        <v>2484.4</v>
      </c>
      <c r="F90" s="24">
        <v>1412.9000000000003</v>
      </c>
      <c r="G90" s="22">
        <v>37.9</v>
      </c>
      <c r="H90" s="25">
        <v>500.59999999999991</v>
      </c>
      <c r="I90" s="19">
        <f>SUM(B90:H90)</f>
        <v>207640.3</v>
      </c>
      <c r="J90" s="22">
        <v>90818.799999999988</v>
      </c>
      <c r="K90" s="24">
        <v>5304.4000000000005</v>
      </c>
      <c r="L90" s="26">
        <f>SUM(J90:K90)</f>
        <v>96123.199999999983</v>
      </c>
      <c r="M90" s="37" t="s">
        <v>1</v>
      </c>
      <c r="N90" s="23">
        <v>7790</v>
      </c>
      <c r="O90" s="23">
        <v>313648.90000000002</v>
      </c>
      <c r="P90" s="22">
        <v>100000</v>
      </c>
      <c r="Q90" s="19">
        <v>41803.5</v>
      </c>
      <c r="R90" s="21">
        <v>6939</v>
      </c>
      <c r="S90" s="20">
        <v>19892.699999999997</v>
      </c>
      <c r="T90" s="21">
        <f>SUM(I90,L90:O90,S90,Q90,R90)</f>
        <v>693837.6</v>
      </c>
    </row>
    <row r="91" spans="1:20" s="8" customFormat="1" ht="15" hidden="1" customHeight="1" x14ac:dyDescent="0.2">
      <c r="A91" s="38" t="s">
        <v>7</v>
      </c>
      <c r="B91" s="24">
        <v>163042.70000000001</v>
      </c>
      <c r="C91" s="23">
        <v>23626.300000000003</v>
      </c>
      <c r="D91" s="24">
        <v>931.2</v>
      </c>
      <c r="E91" s="24">
        <v>2788.4236020000003</v>
      </c>
      <c r="F91" s="24">
        <v>2651.1000000000004</v>
      </c>
      <c r="G91" s="22">
        <v>25.6</v>
      </c>
      <c r="H91" s="25">
        <v>1386.4763980000002</v>
      </c>
      <c r="I91" s="19">
        <f>SUM(B91:H91)</f>
        <v>194451.80000000002</v>
      </c>
      <c r="J91" s="22">
        <v>95535.9</v>
      </c>
      <c r="K91" s="24">
        <v>5123.5</v>
      </c>
      <c r="L91" s="26">
        <f>SUM(J91:K91)</f>
        <v>100659.4</v>
      </c>
      <c r="M91" s="37" t="s">
        <v>1</v>
      </c>
      <c r="N91" s="23">
        <v>10104.9</v>
      </c>
      <c r="O91" s="23">
        <v>327004.7</v>
      </c>
      <c r="P91" s="22"/>
      <c r="Q91" s="19">
        <v>41803.5</v>
      </c>
      <c r="R91" s="21">
        <v>7465</v>
      </c>
      <c r="S91" s="20">
        <v>19099.299999999996</v>
      </c>
      <c r="T91" s="21">
        <f>SUM(I91,L91:O91,S91,Q91,R91)</f>
        <v>700588.60000000009</v>
      </c>
    </row>
    <row r="92" spans="1:20" s="8" customFormat="1" ht="15" hidden="1" customHeight="1" x14ac:dyDescent="0.2">
      <c r="A92" s="38" t="s">
        <v>6</v>
      </c>
      <c r="B92" s="24">
        <v>157871.5</v>
      </c>
      <c r="C92" s="23">
        <v>19725.599999999999</v>
      </c>
      <c r="D92" s="24">
        <v>782.7</v>
      </c>
      <c r="E92" s="24">
        <v>2419.5932160000002</v>
      </c>
      <c r="F92" s="24">
        <v>2706.9</v>
      </c>
      <c r="G92" s="22">
        <v>9.1</v>
      </c>
      <c r="H92" s="25">
        <v>435.90678400000024</v>
      </c>
      <c r="I92" s="19">
        <f>SUM(B92:H92)</f>
        <v>183951.30000000002</v>
      </c>
      <c r="J92" s="22">
        <v>91764.9</v>
      </c>
      <c r="K92" s="24">
        <v>5566.6999999999989</v>
      </c>
      <c r="L92" s="26">
        <f>SUM(J92:K92)</f>
        <v>97331.599999999991</v>
      </c>
      <c r="M92" s="37" t="s">
        <v>1</v>
      </c>
      <c r="N92" s="23">
        <v>12542.7</v>
      </c>
      <c r="O92" s="23">
        <v>328313.3</v>
      </c>
      <c r="P92" s="22"/>
      <c r="Q92" s="19">
        <v>41803.5</v>
      </c>
      <c r="R92" s="21">
        <v>8215.2000000000007</v>
      </c>
      <c r="S92" s="20">
        <v>16844.000000000007</v>
      </c>
      <c r="T92" s="21">
        <f>SUM(I92,L92:O92,S92,Q92,R92)</f>
        <v>689001.6</v>
      </c>
    </row>
    <row r="93" spans="1:20" s="8" customFormat="1" ht="15" hidden="1" customHeight="1" x14ac:dyDescent="0.2">
      <c r="A93" s="38" t="s">
        <v>5</v>
      </c>
      <c r="B93" s="24">
        <v>170106</v>
      </c>
      <c r="C93" s="23">
        <v>34979.700000000004</v>
      </c>
      <c r="D93" s="24">
        <v>278</v>
      </c>
      <c r="E93" s="24">
        <v>500</v>
      </c>
      <c r="F93" s="24">
        <v>5041.4999999999982</v>
      </c>
      <c r="G93" s="22">
        <v>23.6</v>
      </c>
      <c r="H93" s="25">
        <v>397.3</v>
      </c>
      <c r="I93" s="19">
        <f>SUM(B93:H93)</f>
        <v>211326.1</v>
      </c>
      <c r="J93" s="22">
        <v>103201.79999999999</v>
      </c>
      <c r="K93" s="24">
        <v>7172.3000000000011</v>
      </c>
      <c r="L93" s="26">
        <f>SUM(J93:K93)</f>
        <v>110374.09999999999</v>
      </c>
      <c r="M93" s="37" t="s">
        <v>1</v>
      </c>
      <c r="N93" s="23">
        <v>12302.2</v>
      </c>
      <c r="O93" s="23">
        <v>330449.80000000005</v>
      </c>
      <c r="P93" s="22"/>
      <c r="Q93" s="19">
        <v>41797.4</v>
      </c>
      <c r="R93" s="21">
        <v>9533.5</v>
      </c>
      <c r="S93" s="20">
        <v>56251.500000000007</v>
      </c>
      <c r="T93" s="21">
        <f>SUM(I93,L93:O93,S93,Q93,R93)</f>
        <v>772034.60000000009</v>
      </c>
    </row>
    <row r="94" spans="1:20" s="8" customFormat="1" ht="15" hidden="1" customHeight="1" x14ac:dyDescent="0.2">
      <c r="B94" s="24"/>
      <c r="C94" s="23"/>
      <c r="D94" s="24"/>
      <c r="E94" s="24"/>
      <c r="F94" s="24"/>
      <c r="G94" s="22"/>
      <c r="H94" s="25"/>
      <c r="I94" s="19"/>
      <c r="J94" s="22"/>
      <c r="K94" s="24"/>
      <c r="L94" s="26"/>
      <c r="M94" s="37"/>
      <c r="N94" s="23"/>
      <c r="O94" s="23"/>
      <c r="P94" s="22"/>
      <c r="Q94" s="19"/>
      <c r="R94" s="21"/>
      <c r="S94" s="20"/>
      <c r="T94" s="21"/>
    </row>
    <row r="95" spans="1:20" s="8" customFormat="1" ht="15" hidden="1" customHeight="1" x14ac:dyDescent="0.2">
      <c r="A95" s="38" t="s">
        <v>22</v>
      </c>
      <c r="B95" s="19">
        <v>162981.5</v>
      </c>
      <c r="C95" s="23">
        <v>18924</v>
      </c>
      <c r="D95" s="24">
        <v>543.20000000000005</v>
      </c>
      <c r="E95" s="24">
        <v>2450.4688410000003</v>
      </c>
      <c r="F95" s="24">
        <v>2058.7000000000007</v>
      </c>
      <c r="G95" s="22">
        <v>44.3</v>
      </c>
      <c r="H95" s="25">
        <v>2583.6311589999991</v>
      </c>
      <c r="I95" s="19">
        <f>SUM(B95:H95)</f>
        <v>189585.80000000002</v>
      </c>
      <c r="J95" s="22">
        <v>113451.1</v>
      </c>
      <c r="K95" s="24">
        <v>7384.9</v>
      </c>
      <c r="L95" s="26">
        <f>SUM(J95:K95)</f>
        <v>120836</v>
      </c>
      <c r="M95" s="37" t="s">
        <v>1</v>
      </c>
      <c r="N95" s="23">
        <v>12079.5</v>
      </c>
      <c r="O95" s="23">
        <v>347210.1</v>
      </c>
      <c r="P95" s="22"/>
      <c r="Q95" s="19">
        <v>41797.4</v>
      </c>
      <c r="R95" s="21">
        <v>14366.7</v>
      </c>
      <c r="S95" s="20">
        <f>26575.1-1270.6</f>
        <v>25304.5</v>
      </c>
      <c r="T95" s="21">
        <f>SUM(I95,L95:O95,S95,Q95,R95)</f>
        <v>751180</v>
      </c>
    </row>
    <row r="96" spans="1:20" s="8" customFormat="1" ht="15" hidden="1" customHeight="1" x14ac:dyDescent="0.2">
      <c r="A96" s="38" t="s">
        <v>15</v>
      </c>
      <c r="B96" s="19">
        <v>164099.6</v>
      </c>
      <c r="C96" s="23">
        <v>29919</v>
      </c>
      <c r="D96" s="24">
        <v>1147.5999999999999</v>
      </c>
      <c r="E96" s="24">
        <v>520.86202399999991</v>
      </c>
      <c r="F96" s="24">
        <v>3279.3</v>
      </c>
      <c r="G96" s="22">
        <v>44.3</v>
      </c>
      <c r="H96" s="25">
        <v>511.93797599999999</v>
      </c>
      <c r="I96" s="19">
        <f>SUM(B96:H96)</f>
        <v>199522.59999999998</v>
      </c>
      <c r="J96" s="22">
        <v>102989.9</v>
      </c>
      <c r="K96" s="24">
        <v>8622.2000000000007</v>
      </c>
      <c r="L96" s="26">
        <f>SUM(J96:K96)</f>
        <v>111612.09999999999</v>
      </c>
      <c r="M96" s="37" t="s">
        <v>1</v>
      </c>
      <c r="N96" s="23">
        <v>7387.8</v>
      </c>
      <c r="O96" s="23">
        <v>354739</v>
      </c>
      <c r="P96" s="22"/>
      <c r="Q96" s="19">
        <v>41797.4</v>
      </c>
      <c r="R96" s="21">
        <v>17381.7</v>
      </c>
      <c r="S96" s="20">
        <f>19027.3-334.8</f>
        <v>18692.5</v>
      </c>
      <c r="T96" s="21">
        <f>SUM(I96,L96:O96,S96,Q96,R96)</f>
        <v>751133.1</v>
      </c>
    </row>
    <row r="97" spans="1:20" s="8" customFormat="1" ht="15" hidden="1" customHeight="1" x14ac:dyDescent="0.2">
      <c r="A97" s="38" t="s">
        <v>14</v>
      </c>
      <c r="B97" s="19">
        <v>165509.4</v>
      </c>
      <c r="C97" s="23">
        <v>23200.9</v>
      </c>
      <c r="D97" s="24">
        <v>480.40000000000003</v>
      </c>
      <c r="E97" s="24">
        <v>444.90000000000003</v>
      </c>
      <c r="F97" s="24">
        <v>1503.9000000000003</v>
      </c>
      <c r="G97" s="22">
        <v>18.3</v>
      </c>
      <c r="H97" s="25">
        <v>2529.8000000000002</v>
      </c>
      <c r="I97" s="19">
        <f>SUM(B97:H97)</f>
        <v>193687.59999999995</v>
      </c>
      <c r="J97" s="22">
        <v>105105.4</v>
      </c>
      <c r="K97" s="24">
        <v>6749.7</v>
      </c>
      <c r="L97" s="26">
        <f>SUM(J97:K97)</f>
        <v>111855.09999999999</v>
      </c>
      <c r="M97" s="37" t="s">
        <v>1</v>
      </c>
      <c r="N97" s="23">
        <v>6964.2</v>
      </c>
      <c r="O97" s="23">
        <v>351493.3</v>
      </c>
      <c r="P97" s="22"/>
      <c r="Q97" s="19">
        <v>41769.199999999997</v>
      </c>
      <c r="R97" s="21">
        <v>15829.2</v>
      </c>
      <c r="S97" s="20">
        <f>19102.9-318.8</f>
        <v>18784.100000000002</v>
      </c>
      <c r="T97" s="21">
        <f>SUM(I97,L97:O97,S97,Q97,R97)</f>
        <v>740382.69999999984</v>
      </c>
    </row>
    <row r="98" spans="1:20" s="8" customFormat="1" ht="15" hidden="1" customHeight="1" x14ac:dyDescent="0.2">
      <c r="A98" s="38" t="s">
        <v>13</v>
      </c>
      <c r="B98" s="19">
        <v>168178.8</v>
      </c>
      <c r="C98" s="23">
        <v>28326</v>
      </c>
      <c r="D98" s="24">
        <v>525</v>
      </c>
      <c r="E98" s="24">
        <v>3254.9822990000002</v>
      </c>
      <c r="F98" s="24">
        <v>2712.4</v>
      </c>
      <c r="G98" s="22">
        <v>14.3</v>
      </c>
      <c r="H98" s="25">
        <v>569.21770099999958</v>
      </c>
      <c r="I98" s="19">
        <f>SUM(B98:H98)</f>
        <v>203580.69999999995</v>
      </c>
      <c r="J98" s="22">
        <v>105819.7</v>
      </c>
      <c r="K98" s="24">
        <v>9511.2999999999993</v>
      </c>
      <c r="L98" s="26">
        <f>SUM(J98:K98)</f>
        <v>115331</v>
      </c>
      <c r="M98" s="37" t="s">
        <v>1</v>
      </c>
      <c r="N98" s="23">
        <v>6330.1</v>
      </c>
      <c r="O98" s="23">
        <v>352132.9</v>
      </c>
      <c r="P98" s="22"/>
      <c r="Q98" s="19">
        <v>51954.3</v>
      </c>
      <c r="R98" s="21">
        <v>6731</v>
      </c>
      <c r="S98" s="20">
        <f>18231.7-364.1</f>
        <v>17867.600000000002</v>
      </c>
      <c r="T98" s="21">
        <f>SUM(I98,L98:O98,S98,Q98,R98)</f>
        <v>753927.6</v>
      </c>
    </row>
    <row r="99" spans="1:20" s="8" customFormat="1" ht="15" hidden="1" customHeight="1" x14ac:dyDescent="0.2">
      <c r="A99" s="38" t="s">
        <v>12</v>
      </c>
      <c r="B99" s="19">
        <v>167039</v>
      </c>
      <c r="C99" s="23">
        <v>27641.7</v>
      </c>
      <c r="D99" s="24">
        <v>365.90000000000003</v>
      </c>
      <c r="E99" s="24">
        <v>3068.6653120000001</v>
      </c>
      <c r="F99" s="24">
        <v>6215.7</v>
      </c>
      <c r="G99" s="22">
        <v>64.599999999999994</v>
      </c>
      <c r="H99" s="25">
        <v>468.33468800000037</v>
      </c>
      <c r="I99" s="19">
        <f>SUM(B99:H99)</f>
        <v>204863.90000000002</v>
      </c>
      <c r="J99" s="22">
        <v>95765.200000000012</v>
      </c>
      <c r="K99" s="24">
        <v>6688.8</v>
      </c>
      <c r="L99" s="26">
        <f>SUM(J99:K99)</f>
        <v>102454.00000000001</v>
      </c>
      <c r="M99" s="37" t="s">
        <v>1</v>
      </c>
      <c r="N99" s="23">
        <v>10020</v>
      </c>
      <c r="O99" s="23">
        <v>346496.6</v>
      </c>
      <c r="P99" s="22"/>
      <c r="Q99" s="19">
        <v>51954.3</v>
      </c>
      <c r="R99" s="21">
        <v>3877.5</v>
      </c>
      <c r="S99" s="20">
        <v>18956.600000000006</v>
      </c>
      <c r="T99" s="21">
        <f>SUM(I99,L99:O99,S99,Q99,R99)</f>
        <v>738622.9</v>
      </c>
    </row>
    <row r="100" spans="1:20" s="8" customFormat="1" ht="15" hidden="1" customHeight="1" x14ac:dyDescent="0.2">
      <c r="A100" s="38" t="s">
        <v>11</v>
      </c>
      <c r="B100" s="19">
        <v>183642.4</v>
      </c>
      <c r="C100" s="23">
        <v>27850.7</v>
      </c>
      <c r="D100" s="24">
        <v>1363.6</v>
      </c>
      <c r="E100" s="24">
        <v>989.76381599999991</v>
      </c>
      <c r="F100" s="24">
        <v>3705.5</v>
      </c>
      <c r="G100" s="22">
        <v>10</v>
      </c>
      <c r="H100" s="25">
        <v>373.03618400000005</v>
      </c>
      <c r="I100" s="19">
        <f>SUM(B100:H100)</f>
        <v>217935</v>
      </c>
      <c r="J100" s="22">
        <v>90865.900000000009</v>
      </c>
      <c r="K100" s="24">
        <v>6351</v>
      </c>
      <c r="L100" s="26">
        <f>SUM(J100:K100)</f>
        <v>97216.900000000009</v>
      </c>
      <c r="M100" s="37" t="s">
        <v>1</v>
      </c>
      <c r="N100" s="23">
        <v>9147.7000000000007</v>
      </c>
      <c r="O100" s="23">
        <v>353109.6</v>
      </c>
      <c r="P100" s="22"/>
      <c r="Q100" s="19">
        <v>51954.3</v>
      </c>
      <c r="R100" s="21">
        <v>10753</v>
      </c>
      <c r="S100" s="20">
        <v>19695.300000000003</v>
      </c>
      <c r="T100" s="21">
        <f>SUM(I100,L100:O100,S100,Q100,R100)</f>
        <v>759811.8</v>
      </c>
    </row>
    <row r="101" spans="1:20" s="8" customFormat="1" ht="15" hidden="1" customHeight="1" x14ac:dyDescent="0.2">
      <c r="A101" s="38" t="s">
        <v>10</v>
      </c>
      <c r="B101" s="19">
        <v>191205.6</v>
      </c>
      <c r="C101" s="23">
        <v>34620.6</v>
      </c>
      <c r="D101" s="24">
        <v>1745.6999999999998</v>
      </c>
      <c r="E101" s="24">
        <v>1122.0805439999999</v>
      </c>
      <c r="F101" s="24">
        <v>2790.1000000000004</v>
      </c>
      <c r="G101" s="22">
        <v>6.4</v>
      </c>
      <c r="H101" s="25">
        <v>449.81945599999995</v>
      </c>
      <c r="I101" s="19">
        <f>SUM(B101:H101)</f>
        <v>231940.30000000002</v>
      </c>
      <c r="J101" s="22">
        <v>86849.599999999977</v>
      </c>
      <c r="K101" s="24">
        <v>8084.6999999999989</v>
      </c>
      <c r="L101" s="26">
        <f>SUM(J101:K101)</f>
        <v>94934.299999999974</v>
      </c>
      <c r="M101" s="37" t="s">
        <v>1</v>
      </c>
      <c r="N101" s="23">
        <v>8263.5</v>
      </c>
      <c r="O101" s="23">
        <v>361512.7</v>
      </c>
      <c r="P101" s="22"/>
      <c r="Q101" s="19">
        <v>51954.3</v>
      </c>
      <c r="R101" s="21">
        <v>15983.9</v>
      </c>
      <c r="S101" s="20">
        <f>13724.2-11.6</f>
        <v>13712.6</v>
      </c>
      <c r="T101" s="21">
        <f>SUM(I101,L101:O101,S101,Q101,R101)</f>
        <v>778301.60000000009</v>
      </c>
    </row>
    <row r="102" spans="1:20" s="8" customFormat="1" ht="15" hidden="1" customHeight="1" x14ac:dyDescent="0.2">
      <c r="A102" s="38" t="s">
        <v>9</v>
      </c>
      <c r="B102" s="19">
        <v>196035.5</v>
      </c>
      <c r="C102" s="23">
        <v>27931.4</v>
      </c>
      <c r="D102" s="24">
        <v>1485.5</v>
      </c>
      <c r="E102" s="24">
        <v>992.75356799999997</v>
      </c>
      <c r="F102" s="24">
        <v>3236.7999999999997</v>
      </c>
      <c r="G102" s="22">
        <v>17.3</v>
      </c>
      <c r="H102" s="25">
        <v>298.04643199999998</v>
      </c>
      <c r="I102" s="19">
        <f>SUM(B102:H102)</f>
        <v>229997.29999999996</v>
      </c>
      <c r="J102" s="22">
        <v>81605.3</v>
      </c>
      <c r="K102" s="24">
        <v>10033.699999999999</v>
      </c>
      <c r="L102" s="26">
        <f>SUM(J102:K102)</f>
        <v>91639</v>
      </c>
      <c r="M102" s="37" t="s">
        <v>1</v>
      </c>
      <c r="N102" s="23">
        <v>6689.5999999999995</v>
      </c>
      <c r="O102" s="23">
        <v>373365.2</v>
      </c>
      <c r="P102" s="22"/>
      <c r="Q102" s="19">
        <v>51954.3</v>
      </c>
      <c r="R102" s="21">
        <v>13988.6</v>
      </c>
      <c r="S102" s="20">
        <v>13920.899999999994</v>
      </c>
      <c r="T102" s="21">
        <f>SUM(I102,L102:O102,S102,Q102,R102)</f>
        <v>781554.89999999991</v>
      </c>
    </row>
    <row r="103" spans="1:20" s="8" customFormat="1" ht="15" hidden="1" customHeight="1" x14ac:dyDescent="0.2">
      <c r="A103" s="38" t="s">
        <v>8</v>
      </c>
      <c r="B103" s="19">
        <v>184428.3</v>
      </c>
      <c r="C103" s="23">
        <v>32797.5</v>
      </c>
      <c r="D103" s="24">
        <v>1441.2</v>
      </c>
      <c r="E103" s="24">
        <v>289.7</v>
      </c>
      <c r="F103" s="24">
        <v>1869.8</v>
      </c>
      <c r="G103" s="22">
        <v>12.8</v>
      </c>
      <c r="H103" s="25">
        <v>334.9</v>
      </c>
      <c r="I103" s="19">
        <f>SUM(B103:H103)</f>
        <v>221174.19999999998</v>
      </c>
      <c r="J103" s="22">
        <v>86434.9</v>
      </c>
      <c r="K103" s="24">
        <v>5154.5</v>
      </c>
      <c r="L103" s="26">
        <f>SUM(J103:K103)</f>
        <v>91589.4</v>
      </c>
      <c r="M103" s="37" t="s">
        <v>1</v>
      </c>
      <c r="N103" s="23">
        <v>8142</v>
      </c>
      <c r="O103" s="23">
        <v>377411.10000000003</v>
      </c>
      <c r="P103" s="22"/>
      <c r="Q103" s="19">
        <v>51954.3</v>
      </c>
      <c r="R103" s="21">
        <v>14018.3</v>
      </c>
      <c r="S103" s="20">
        <v>13744.900000000009</v>
      </c>
      <c r="T103" s="21">
        <f>SUM(I103,L103:O103,S103,Q103,R103)</f>
        <v>778034.20000000007</v>
      </c>
    </row>
    <row r="104" spans="1:20" s="8" customFormat="1" ht="15" hidden="1" customHeight="1" x14ac:dyDescent="0.2">
      <c r="A104" s="38" t="s">
        <v>7</v>
      </c>
      <c r="B104" s="19">
        <v>180543.7</v>
      </c>
      <c r="C104" s="23">
        <v>38998.9</v>
      </c>
      <c r="D104" s="24">
        <v>2876.3</v>
      </c>
      <c r="E104" s="24">
        <v>4830.7</v>
      </c>
      <c r="F104" s="24">
        <v>6487.9000000000005</v>
      </c>
      <c r="G104" s="22">
        <v>24.3</v>
      </c>
      <c r="H104" s="25">
        <v>419.2</v>
      </c>
      <c r="I104" s="19">
        <f>SUM(B104:H104)</f>
        <v>234181</v>
      </c>
      <c r="J104" s="22">
        <v>86386.3</v>
      </c>
      <c r="K104" s="24">
        <v>6521.5</v>
      </c>
      <c r="L104" s="26">
        <f>SUM(J104:K104)</f>
        <v>92907.8</v>
      </c>
      <c r="M104" s="37" t="s">
        <v>1</v>
      </c>
      <c r="N104" s="23">
        <v>8277.1</v>
      </c>
      <c r="O104" s="23">
        <v>372759.3</v>
      </c>
      <c r="P104" s="22"/>
      <c r="Q104" s="19">
        <v>51954.3</v>
      </c>
      <c r="R104" s="21">
        <v>14402.6</v>
      </c>
      <c r="S104" s="20">
        <f>7447.9-2.1</f>
        <v>7445.7999999999993</v>
      </c>
      <c r="T104" s="21">
        <f>SUM(I104,L104:O104,S104,Q104,R104)</f>
        <v>781927.9</v>
      </c>
    </row>
    <row r="105" spans="1:20" s="8" customFormat="1" ht="15" hidden="1" customHeight="1" x14ac:dyDescent="0.2">
      <c r="A105" s="38" t="s">
        <v>6</v>
      </c>
      <c r="B105" s="19">
        <v>180263.8</v>
      </c>
      <c r="C105" s="23">
        <v>44006.6</v>
      </c>
      <c r="D105" s="24">
        <v>3435.2999999999997</v>
      </c>
      <c r="E105" s="24">
        <v>3861.3</v>
      </c>
      <c r="F105" s="24">
        <v>7826.4</v>
      </c>
      <c r="G105" s="22">
        <v>33</v>
      </c>
      <c r="H105" s="25">
        <v>611</v>
      </c>
      <c r="I105" s="19">
        <f>SUM(B105:H105)</f>
        <v>240037.39999999997</v>
      </c>
      <c r="J105" s="22">
        <v>90816.700000000012</v>
      </c>
      <c r="K105" s="24">
        <v>8686.5000000000018</v>
      </c>
      <c r="L105" s="26">
        <f>SUM(J105:K105)</f>
        <v>99503.200000000012</v>
      </c>
      <c r="M105" s="37" t="s">
        <v>1</v>
      </c>
      <c r="N105" s="23">
        <v>11660.1</v>
      </c>
      <c r="O105" s="23">
        <v>378277.3</v>
      </c>
      <c r="P105" s="22"/>
      <c r="Q105" s="19">
        <v>51954.3</v>
      </c>
      <c r="R105" s="21">
        <v>16233.8</v>
      </c>
      <c r="S105" s="20">
        <f>8022.9-0.6</f>
        <v>8022.2999999999993</v>
      </c>
      <c r="T105" s="21">
        <f>SUM(I105,L105:O105,S105,Q105,R105)</f>
        <v>805688.40000000014</v>
      </c>
    </row>
    <row r="106" spans="1:20" s="8" customFormat="1" ht="15" hidden="1" customHeight="1" x14ac:dyDescent="0.2">
      <c r="A106" s="38" t="s">
        <v>5</v>
      </c>
      <c r="B106" s="19">
        <v>198246.9</v>
      </c>
      <c r="C106" s="23">
        <v>39879.9</v>
      </c>
      <c r="D106" s="24">
        <v>2827.5</v>
      </c>
      <c r="E106" s="24">
        <v>22413.599999999999</v>
      </c>
      <c r="F106" s="24">
        <v>3234.3</v>
      </c>
      <c r="G106" s="22">
        <v>14.5</v>
      </c>
      <c r="H106" s="25">
        <v>669.4</v>
      </c>
      <c r="I106" s="19">
        <f>SUM(B106:H106)</f>
        <v>267286.09999999998</v>
      </c>
      <c r="J106" s="22">
        <v>115882.1</v>
      </c>
      <c r="K106" s="24">
        <v>8635.4999999999982</v>
      </c>
      <c r="L106" s="26">
        <f>SUM(J106:K106)</f>
        <v>124517.6</v>
      </c>
      <c r="M106" s="24">
        <v>6800</v>
      </c>
      <c r="N106" s="23">
        <v>15658.2</v>
      </c>
      <c r="O106" s="23">
        <v>418096.6</v>
      </c>
      <c r="P106" s="22"/>
      <c r="Q106" s="19">
        <v>51954.3</v>
      </c>
      <c r="R106" s="21">
        <v>7906</v>
      </c>
      <c r="S106" s="20">
        <v>19735.000000000015</v>
      </c>
      <c r="T106" s="21">
        <f>SUM(I106,L106:O106,S106,Q106,R106)</f>
        <v>911953.8</v>
      </c>
    </row>
    <row r="107" spans="1:20" s="8" customFormat="1" ht="15" hidden="1" customHeight="1" x14ac:dyDescent="0.2">
      <c r="A107" s="38"/>
      <c r="B107" s="19"/>
      <c r="C107" s="23"/>
      <c r="D107" s="24"/>
      <c r="E107" s="24"/>
      <c r="F107" s="24"/>
      <c r="G107" s="22"/>
      <c r="H107" s="25"/>
      <c r="I107" s="19"/>
      <c r="J107" s="22"/>
      <c r="K107" s="24"/>
      <c r="L107" s="26"/>
      <c r="M107" s="24"/>
      <c r="N107" s="23"/>
      <c r="O107" s="23"/>
      <c r="P107" s="22"/>
      <c r="Q107" s="19"/>
      <c r="R107" s="21"/>
      <c r="S107" s="20"/>
      <c r="T107" s="21"/>
    </row>
    <row r="108" spans="1:20" s="8" customFormat="1" ht="15" hidden="1" customHeight="1" x14ac:dyDescent="0.2">
      <c r="A108" s="38" t="s">
        <v>21</v>
      </c>
      <c r="B108" s="24">
        <v>182477.4</v>
      </c>
      <c r="C108" s="23">
        <v>41549.800000000003</v>
      </c>
      <c r="D108" s="24">
        <v>3714.3</v>
      </c>
      <c r="E108" s="24">
        <v>5031.2</v>
      </c>
      <c r="F108" s="24">
        <v>1475.9</v>
      </c>
      <c r="G108" s="22">
        <v>48.3</v>
      </c>
      <c r="H108" s="25">
        <v>1113.7</v>
      </c>
      <c r="I108" s="19">
        <f>SUM(B108:H108)</f>
        <v>235410.6</v>
      </c>
      <c r="J108" s="22">
        <v>153482.9</v>
      </c>
      <c r="K108" s="24">
        <v>8312.1999999999989</v>
      </c>
      <c r="L108" s="24">
        <f>SUM(J108:K108)</f>
        <v>161795.1</v>
      </c>
      <c r="M108" s="37" t="s">
        <v>1</v>
      </c>
      <c r="N108" s="36">
        <v>12013.6</v>
      </c>
      <c r="O108" s="36">
        <v>429150.2</v>
      </c>
      <c r="P108" s="22"/>
      <c r="Q108" s="22">
        <v>51954.3</v>
      </c>
      <c r="R108" s="36">
        <v>8993.7999999999993</v>
      </c>
      <c r="S108" s="25">
        <v>12466.4</v>
      </c>
      <c r="T108" s="21">
        <f>SUM(I108,L108:O108,S108,Q108,R108)</f>
        <v>911784.00000000012</v>
      </c>
    </row>
    <row r="109" spans="1:20" s="8" customFormat="1" ht="15" hidden="1" customHeight="1" x14ac:dyDescent="0.2">
      <c r="A109" s="38" t="s">
        <v>15</v>
      </c>
      <c r="B109" s="24">
        <v>188192.1</v>
      </c>
      <c r="C109" s="23">
        <v>46670</v>
      </c>
      <c r="D109" s="24">
        <v>2782.2</v>
      </c>
      <c r="E109" s="24">
        <v>11248.3</v>
      </c>
      <c r="F109" s="24">
        <v>6918.6999999999989</v>
      </c>
      <c r="G109" s="22">
        <v>41.8</v>
      </c>
      <c r="H109" s="25">
        <v>415.1</v>
      </c>
      <c r="I109" s="19">
        <f>SUM(B109:H109)</f>
        <v>256268.2</v>
      </c>
      <c r="J109" s="22">
        <v>182101.80000000002</v>
      </c>
      <c r="K109" s="24">
        <v>9581.9999999999982</v>
      </c>
      <c r="L109" s="24">
        <f>SUM(J109:K109)</f>
        <v>191683.80000000002</v>
      </c>
      <c r="M109" s="37" t="s">
        <v>1</v>
      </c>
      <c r="N109" s="36">
        <v>9408</v>
      </c>
      <c r="O109" s="36">
        <v>451586.9</v>
      </c>
      <c r="P109" s="22"/>
      <c r="Q109" s="22">
        <v>51954.3</v>
      </c>
      <c r="R109" s="36">
        <v>14534.400000000001</v>
      </c>
      <c r="S109" s="25">
        <v>12817.4</v>
      </c>
      <c r="T109" s="21">
        <f>SUM(I109,L109:O109,S109,Q109,R109)</f>
        <v>988253.00000000012</v>
      </c>
    </row>
    <row r="110" spans="1:20" s="8" customFormat="1" ht="15" hidden="1" customHeight="1" x14ac:dyDescent="0.2">
      <c r="A110" s="38" t="s">
        <v>14</v>
      </c>
      <c r="B110" s="24">
        <v>189178.2</v>
      </c>
      <c r="C110" s="23">
        <v>45758.400000000001</v>
      </c>
      <c r="D110" s="24">
        <v>2115</v>
      </c>
      <c r="E110" s="24">
        <v>9951.2000000000007</v>
      </c>
      <c r="F110" s="24">
        <v>5247.0000000000009</v>
      </c>
      <c r="G110" s="22">
        <v>70.7</v>
      </c>
      <c r="H110" s="25">
        <v>298.60000000000002</v>
      </c>
      <c r="I110" s="19">
        <f>SUM(B110:H110)</f>
        <v>252619.10000000003</v>
      </c>
      <c r="J110" s="22">
        <v>127805.2</v>
      </c>
      <c r="K110" s="24">
        <v>12116.600000000002</v>
      </c>
      <c r="L110" s="24">
        <f>SUM(J110:K110)</f>
        <v>139921.79999999999</v>
      </c>
      <c r="M110" s="37" t="s">
        <v>1</v>
      </c>
      <c r="N110" s="36">
        <v>8762.2000000000007</v>
      </c>
      <c r="O110" s="36">
        <v>407828.7</v>
      </c>
      <c r="P110" s="22"/>
      <c r="Q110" s="22">
        <v>51954.3</v>
      </c>
      <c r="R110" s="36">
        <v>18082</v>
      </c>
      <c r="S110" s="25">
        <v>10925</v>
      </c>
      <c r="T110" s="21">
        <f>SUM(I110,L110:O110,S110,Q110,R110)</f>
        <v>890093.10000000009</v>
      </c>
    </row>
    <row r="111" spans="1:20" s="8" customFormat="1" ht="15" hidden="1" customHeight="1" x14ac:dyDescent="0.2">
      <c r="A111" s="38" t="s">
        <v>13</v>
      </c>
      <c r="B111" s="24">
        <v>192574</v>
      </c>
      <c r="C111" s="23">
        <v>53981.2</v>
      </c>
      <c r="D111" s="24">
        <v>3020.3</v>
      </c>
      <c r="E111" s="24">
        <v>1329.9</v>
      </c>
      <c r="F111" s="24">
        <v>7844.6</v>
      </c>
      <c r="G111" s="22">
        <v>43</v>
      </c>
      <c r="H111" s="25">
        <v>760.2</v>
      </c>
      <c r="I111" s="19">
        <f>SUM(B111:H111)</f>
        <v>259553.2</v>
      </c>
      <c r="J111" s="22">
        <v>124352.7</v>
      </c>
      <c r="K111" s="24">
        <v>9775.1</v>
      </c>
      <c r="L111" s="24">
        <f>SUM(J111:K111)</f>
        <v>134127.79999999999</v>
      </c>
      <c r="M111" s="37" t="s">
        <v>1</v>
      </c>
      <c r="N111" s="36">
        <v>8634.1</v>
      </c>
      <c r="O111" s="36">
        <v>405891.2</v>
      </c>
      <c r="P111" s="22"/>
      <c r="Q111" s="22">
        <v>62982</v>
      </c>
      <c r="R111" s="36">
        <v>5719.1</v>
      </c>
      <c r="S111" s="25">
        <v>9107.7000000000007</v>
      </c>
      <c r="T111" s="21">
        <f>SUM(I111,L111:O111,S111,Q111,R111)</f>
        <v>886015.1</v>
      </c>
    </row>
    <row r="112" spans="1:20" s="8" customFormat="1" ht="15" hidden="1" customHeight="1" x14ac:dyDescent="0.2">
      <c r="A112" s="38" t="s">
        <v>12</v>
      </c>
      <c r="B112" s="24">
        <v>197918.3</v>
      </c>
      <c r="C112" s="23">
        <v>46750.1</v>
      </c>
      <c r="D112" s="24">
        <v>2696.4</v>
      </c>
      <c r="E112" s="24">
        <v>4135.4000000000005</v>
      </c>
      <c r="F112" s="24">
        <v>7258.8</v>
      </c>
      <c r="G112" s="22">
        <v>140.30000000000001</v>
      </c>
      <c r="H112" s="25">
        <v>373.5</v>
      </c>
      <c r="I112" s="19">
        <f>SUM(B112:H112)</f>
        <v>259272.79999999996</v>
      </c>
      <c r="J112" s="22">
        <v>139544.29999999999</v>
      </c>
      <c r="K112" s="24">
        <v>10014.800000000003</v>
      </c>
      <c r="L112" s="24">
        <f>SUM(J112:K112)</f>
        <v>149559.09999999998</v>
      </c>
      <c r="M112" s="37" t="s">
        <v>1</v>
      </c>
      <c r="N112" s="36">
        <v>5998.5</v>
      </c>
      <c r="O112" s="36">
        <v>399562.69999999995</v>
      </c>
      <c r="P112" s="22"/>
      <c r="Q112" s="22">
        <v>62981.7</v>
      </c>
      <c r="R112" s="36">
        <v>1325.9</v>
      </c>
      <c r="S112" s="25">
        <v>7909.5999999999995</v>
      </c>
      <c r="T112" s="21">
        <f>SUM(I112,L112:O112,S112,Q112,R112)</f>
        <v>886610.29999999981</v>
      </c>
    </row>
    <row r="113" spans="1:21" s="8" customFormat="1" ht="15" hidden="1" customHeight="1" x14ac:dyDescent="0.2">
      <c r="A113" s="38" t="s">
        <v>11</v>
      </c>
      <c r="B113" s="24">
        <v>205811.8</v>
      </c>
      <c r="C113" s="23">
        <v>56976.3</v>
      </c>
      <c r="D113" s="24">
        <v>2218.5</v>
      </c>
      <c r="E113" s="24">
        <v>7760.5</v>
      </c>
      <c r="F113" s="24">
        <v>7471.7000000000007</v>
      </c>
      <c r="G113" s="22">
        <v>79.7</v>
      </c>
      <c r="H113" s="25">
        <v>271.5</v>
      </c>
      <c r="I113" s="19">
        <f>SUM(B113:H113)</f>
        <v>280590</v>
      </c>
      <c r="J113" s="22">
        <v>118464.1</v>
      </c>
      <c r="K113" s="24">
        <v>7468.0999999999995</v>
      </c>
      <c r="L113" s="24">
        <f>SUM(J113:K113)</f>
        <v>125932.20000000001</v>
      </c>
      <c r="M113" s="37" t="s">
        <v>1</v>
      </c>
      <c r="N113" s="36">
        <v>3846.6</v>
      </c>
      <c r="O113" s="36">
        <v>370829.69999999995</v>
      </c>
      <c r="P113" s="22"/>
      <c r="Q113" s="22">
        <v>62981.7</v>
      </c>
      <c r="R113" s="36">
        <v>-3424.7</v>
      </c>
      <c r="S113" s="25">
        <v>8142.1</v>
      </c>
      <c r="T113" s="21">
        <f>SUM(I113,L113:O113,S113,Q113,R113)</f>
        <v>848897.6</v>
      </c>
    </row>
    <row r="114" spans="1:21" s="8" customFormat="1" ht="15" hidden="1" customHeight="1" x14ac:dyDescent="0.2">
      <c r="A114" s="38" t="s">
        <v>10</v>
      </c>
      <c r="B114" s="24">
        <v>205754.8</v>
      </c>
      <c r="C114" s="23">
        <v>42545.7</v>
      </c>
      <c r="D114" s="24">
        <v>1712.5</v>
      </c>
      <c r="E114" s="24">
        <v>1034.5999999999999</v>
      </c>
      <c r="F114" s="24">
        <v>3739.7000000000003</v>
      </c>
      <c r="G114" s="22">
        <v>57.6</v>
      </c>
      <c r="H114" s="25">
        <v>313.7</v>
      </c>
      <c r="I114" s="19">
        <f>SUM(B114:H114)</f>
        <v>255158.60000000003</v>
      </c>
      <c r="J114" s="22">
        <v>177698.40000000002</v>
      </c>
      <c r="K114" s="24">
        <v>8995.2999999999993</v>
      </c>
      <c r="L114" s="24">
        <f>SUM(J114:K114)</f>
        <v>186693.7</v>
      </c>
      <c r="M114" s="37" t="s">
        <v>1</v>
      </c>
      <c r="N114" s="36">
        <v>3846.6</v>
      </c>
      <c r="O114" s="36">
        <v>371231.19999999995</v>
      </c>
      <c r="P114" s="22"/>
      <c r="Q114" s="22">
        <v>62981.7</v>
      </c>
      <c r="R114" s="36">
        <v>-5328</v>
      </c>
      <c r="S114" s="25">
        <v>7997.4</v>
      </c>
      <c r="T114" s="21">
        <f>SUM(I114,L114:O114,S114,Q114,R114)</f>
        <v>882581.2</v>
      </c>
    </row>
    <row r="115" spans="1:21" s="8" customFormat="1" ht="15" hidden="1" customHeight="1" x14ac:dyDescent="0.2">
      <c r="A115" s="38" t="s">
        <v>9</v>
      </c>
      <c r="B115" s="24">
        <v>207966.5</v>
      </c>
      <c r="C115" s="23">
        <v>65307.6</v>
      </c>
      <c r="D115" s="24">
        <v>2783.3</v>
      </c>
      <c r="E115" s="24">
        <v>4962.2000000000007</v>
      </c>
      <c r="F115" s="24">
        <v>7575.4</v>
      </c>
      <c r="G115" s="22">
        <v>52.2</v>
      </c>
      <c r="H115" s="25">
        <v>218.9</v>
      </c>
      <c r="I115" s="19">
        <f>SUM(B115:H115)</f>
        <v>288866.10000000003</v>
      </c>
      <c r="J115" s="22">
        <v>132464.29999999999</v>
      </c>
      <c r="K115" s="24">
        <v>11129.4</v>
      </c>
      <c r="L115" s="24">
        <f>SUM(J115:K115)</f>
        <v>143593.69999999998</v>
      </c>
      <c r="M115" s="37" t="s">
        <v>1</v>
      </c>
      <c r="N115" s="36">
        <v>4059.5</v>
      </c>
      <c r="O115" s="36">
        <v>366147.9</v>
      </c>
      <c r="P115" s="22"/>
      <c r="Q115" s="22">
        <v>62981.7</v>
      </c>
      <c r="R115" s="36">
        <v>-6995.2</v>
      </c>
      <c r="S115" s="25">
        <v>8018.7</v>
      </c>
      <c r="T115" s="21">
        <f>SUM(I115,L115:O115,S115,Q115,R115)</f>
        <v>866672.4</v>
      </c>
    </row>
    <row r="116" spans="1:21" s="35" customFormat="1" ht="15" hidden="1" customHeight="1" x14ac:dyDescent="0.2">
      <c r="A116" s="38" t="s">
        <v>8</v>
      </c>
      <c r="B116" s="22">
        <v>201031</v>
      </c>
      <c r="C116" s="36">
        <v>65670.899999999994</v>
      </c>
      <c r="D116" s="22">
        <v>4193</v>
      </c>
      <c r="E116" s="22">
        <v>1516.7</v>
      </c>
      <c r="F116" s="22">
        <v>4666.1000000000004</v>
      </c>
      <c r="G116" s="22">
        <v>54.7</v>
      </c>
      <c r="H116" s="25">
        <v>280.2</v>
      </c>
      <c r="I116" s="22">
        <f>SUM(B116:H116)</f>
        <v>277412.60000000003</v>
      </c>
      <c r="J116" s="22">
        <v>140502.5</v>
      </c>
      <c r="K116" s="22">
        <v>13394.6</v>
      </c>
      <c r="L116" s="22">
        <f>SUM(J116:K116)</f>
        <v>153897.1</v>
      </c>
      <c r="M116" s="37" t="s">
        <v>1</v>
      </c>
      <c r="N116" s="36">
        <v>3616.6</v>
      </c>
      <c r="O116" s="36">
        <v>380943.4</v>
      </c>
      <c r="P116" s="22"/>
      <c r="Q116" s="22">
        <v>62981.7</v>
      </c>
      <c r="R116" s="36">
        <v>-7091.6</v>
      </c>
      <c r="S116" s="25">
        <v>8182.5999999999995</v>
      </c>
      <c r="T116" s="36">
        <f>SUM(I116,L116:O116,S116,Q116,R116)</f>
        <v>879942.4</v>
      </c>
      <c r="U116" s="8"/>
    </row>
    <row r="117" spans="1:21" s="35" customFormat="1" ht="15" hidden="1" customHeight="1" x14ac:dyDescent="0.2">
      <c r="A117" s="38" t="s">
        <v>7</v>
      </c>
      <c r="B117" s="22">
        <v>202480.1</v>
      </c>
      <c r="C117" s="36">
        <v>63902</v>
      </c>
      <c r="D117" s="22">
        <v>3120.3999999999996</v>
      </c>
      <c r="E117" s="22">
        <v>14280.7</v>
      </c>
      <c r="F117" s="22">
        <v>4807.3999999999996</v>
      </c>
      <c r="G117" s="22">
        <v>67.5</v>
      </c>
      <c r="H117" s="25">
        <v>563.79999999999995</v>
      </c>
      <c r="I117" s="22">
        <f>SUM(B117:H117)</f>
        <v>289221.90000000002</v>
      </c>
      <c r="J117" s="22">
        <v>157765.70000000001</v>
      </c>
      <c r="K117" s="22">
        <v>11185.099999999999</v>
      </c>
      <c r="L117" s="22">
        <f>SUM(J117:K117)</f>
        <v>168950.80000000002</v>
      </c>
      <c r="M117" s="37" t="s">
        <v>1</v>
      </c>
      <c r="N117" s="36">
        <v>3527.8</v>
      </c>
      <c r="O117" s="36">
        <v>382194.3</v>
      </c>
      <c r="P117" s="22"/>
      <c r="Q117" s="22">
        <v>62981.7</v>
      </c>
      <c r="R117" s="36">
        <v>-8333.2000000000007</v>
      </c>
      <c r="S117" s="25">
        <v>10430.4</v>
      </c>
      <c r="T117" s="36">
        <f>SUM(I117,L117:O117,S117,Q117,R117)</f>
        <v>908973.70000000007</v>
      </c>
      <c r="U117" s="8"/>
    </row>
    <row r="118" spans="1:21" s="35" customFormat="1" ht="15" hidden="1" customHeight="1" x14ac:dyDescent="0.2">
      <c r="A118" s="38" t="s">
        <v>6</v>
      </c>
      <c r="B118" s="22">
        <v>205821.3</v>
      </c>
      <c r="C118" s="36">
        <v>68293.7</v>
      </c>
      <c r="D118" s="22">
        <v>2717.5</v>
      </c>
      <c r="E118" s="22">
        <v>4330</v>
      </c>
      <c r="F118" s="22">
        <v>5401.4999999999991</v>
      </c>
      <c r="G118" s="22">
        <v>104.6</v>
      </c>
      <c r="H118" s="25">
        <v>723.9</v>
      </c>
      <c r="I118" s="22">
        <f>SUM(B118:H118)</f>
        <v>287392.5</v>
      </c>
      <c r="J118" s="22">
        <v>154764.9</v>
      </c>
      <c r="K118" s="22">
        <v>14064.599999999999</v>
      </c>
      <c r="L118" s="22">
        <f>SUM(J118:K118)</f>
        <v>168829.5</v>
      </c>
      <c r="M118" s="37" t="s">
        <v>1</v>
      </c>
      <c r="N118" s="36">
        <v>6643.5</v>
      </c>
      <c r="O118" s="36">
        <v>380221.19999999995</v>
      </c>
      <c r="P118" s="22"/>
      <c r="Q118" s="22">
        <v>62981.7</v>
      </c>
      <c r="R118" s="36">
        <v>-9920.7999999999993</v>
      </c>
      <c r="S118" s="25">
        <v>8132.8</v>
      </c>
      <c r="T118" s="36">
        <f>SUM(I118,L118:O118,S118,Q118,R118)</f>
        <v>904280.39999999991</v>
      </c>
      <c r="U118" s="8"/>
    </row>
    <row r="119" spans="1:21" s="35" customFormat="1" ht="15" hidden="1" customHeight="1" x14ac:dyDescent="0.2">
      <c r="A119" s="38" t="s">
        <v>5</v>
      </c>
      <c r="B119" s="22">
        <v>211683.7</v>
      </c>
      <c r="C119" s="36">
        <v>82710.8</v>
      </c>
      <c r="D119" s="22">
        <v>2674</v>
      </c>
      <c r="E119" s="22">
        <v>5135.8</v>
      </c>
      <c r="F119" s="22">
        <v>3566.2</v>
      </c>
      <c r="G119" s="22">
        <v>28</v>
      </c>
      <c r="H119" s="25">
        <v>787.6</v>
      </c>
      <c r="I119" s="22">
        <f>SUM(B119:H119)</f>
        <v>306586.09999999998</v>
      </c>
      <c r="J119" s="22">
        <v>152366.70000000001</v>
      </c>
      <c r="K119" s="22">
        <v>14733.599999999997</v>
      </c>
      <c r="L119" s="22">
        <f>SUM(J119:K119)</f>
        <v>167100.30000000002</v>
      </c>
      <c r="M119" s="37" t="s">
        <v>1</v>
      </c>
      <c r="N119" s="36">
        <v>7533</v>
      </c>
      <c r="O119" s="36">
        <v>383189.69999999995</v>
      </c>
      <c r="P119" s="22"/>
      <c r="Q119" s="22">
        <v>62981.7</v>
      </c>
      <c r="R119" s="36">
        <v>-13851.5</v>
      </c>
      <c r="S119" s="25">
        <v>10207.700000000001</v>
      </c>
      <c r="T119" s="36">
        <f>SUM(I119,L119:O119,S119,Q119,R119)</f>
        <v>923746.99999999988</v>
      </c>
      <c r="U119" s="8"/>
    </row>
    <row r="120" spans="1:21" s="35" customFormat="1" ht="15" hidden="1" customHeight="1" x14ac:dyDescent="0.2">
      <c r="A120" s="39"/>
      <c r="B120" s="22"/>
      <c r="C120" s="36"/>
      <c r="D120" s="22"/>
      <c r="E120" s="22"/>
      <c r="F120" s="22"/>
      <c r="G120" s="22"/>
      <c r="H120" s="25"/>
      <c r="I120" s="22"/>
      <c r="J120" s="22"/>
      <c r="K120" s="22"/>
      <c r="L120" s="22"/>
      <c r="M120" s="37"/>
      <c r="N120" s="36"/>
      <c r="O120" s="36"/>
      <c r="P120" s="22"/>
      <c r="Q120" s="22"/>
      <c r="R120" s="36"/>
      <c r="S120" s="25"/>
      <c r="T120" s="36"/>
      <c r="U120" s="8"/>
    </row>
    <row r="121" spans="1:21" s="35" customFormat="1" ht="15" hidden="1" customHeight="1" x14ac:dyDescent="0.2">
      <c r="A121" s="38" t="s">
        <v>20</v>
      </c>
      <c r="B121" s="22">
        <v>202030.1</v>
      </c>
      <c r="C121" s="36">
        <v>63490.3</v>
      </c>
      <c r="D121" s="22">
        <v>2260.1999999999998</v>
      </c>
      <c r="E121" s="22">
        <v>957</v>
      </c>
      <c r="F121" s="22">
        <v>2464.6999999999998</v>
      </c>
      <c r="G121" s="22">
        <v>33.9</v>
      </c>
      <c r="H121" s="25">
        <v>1652.3</v>
      </c>
      <c r="I121" s="22">
        <f>SUM(B121:H121)</f>
        <v>272888.50000000006</v>
      </c>
      <c r="J121" s="22">
        <v>172496.40000000002</v>
      </c>
      <c r="K121" s="22">
        <v>13216.800000000001</v>
      </c>
      <c r="L121" s="22">
        <f>SUM(J121:K121)</f>
        <v>185713.2</v>
      </c>
      <c r="M121" s="37" t="s">
        <v>1</v>
      </c>
      <c r="N121" s="36">
        <v>10044</v>
      </c>
      <c r="O121" s="36">
        <v>374224.5</v>
      </c>
      <c r="P121" s="22"/>
      <c r="Q121" s="22">
        <v>62981.7</v>
      </c>
      <c r="R121" s="36">
        <v>-14103.1</v>
      </c>
      <c r="S121" s="25">
        <v>8292.8000000000011</v>
      </c>
      <c r="T121" s="36">
        <f>SUM(I121,L121:O121,S121,Q121,R121)</f>
        <v>900041.60000000009</v>
      </c>
      <c r="U121" s="8"/>
    </row>
    <row r="122" spans="1:21" s="35" customFormat="1" ht="15" hidden="1" customHeight="1" x14ac:dyDescent="0.2">
      <c r="A122" s="38" t="s">
        <v>15</v>
      </c>
      <c r="B122" s="22">
        <v>199255.9</v>
      </c>
      <c r="C122" s="36">
        <v>59022.7</v>
      </c>
      <c r="D122" s="22">
        <v>2097</v>
      </c>
      <c r="E122" s="22">
        <v>2284.6999999999998</v>
      </c>
      <c r="F122" s="22">
        <v>2938.3</v>
      </c>
      <c r="G122" s="22">
        <v>32.299999999999997</v>
      </c>
      <c r="H122" s="25">
        <v>613</v>
      </c>
      <c r="I122" s="22">
        <f>SUM(B122:H122)</f>
        <v>266243.89999999997</v>
      </c>
      <c r="J122" s="22">
        <v>167665</v>
      </c>
      <c r="K122" s="22">
        <v>14149.8</v>
      </c>
      <c r="L122" s="22">
        <f>SUM(J122:K122)</f>
        <v>181814.8</v>
      </c>
      <c r="M122" s="37" t="s">
        <v>1</v>
      </c>
      <c r="N122" s="36">
        <v>9270.7000000000007</v>
      </c>
      <c r="O122" s="36">
        <v>385806.2</v>
      </c>
      <c r="P122" s="22"/>
      <c r="Q122" s="22">
        <v>62981.7</v>
      </c>
      <c r="R122" s="36">
        <v>-13312</v>
      </c>
      <c r="S122" s="25">
        <f>1240.9+8347.8</f>
        <v>9588.6999999999989</v>
      </c>
      <c r="T122" s="36">
        <f>SUM(I122,L122:O122,S122,Q122,R122)</f>
        <v>902393.99999999988</v>
      </c>
      <c r="U122" s="8"/>
    </row>
    <row r="123" spans="1:21" s="35" customFormat="1" ht="15" hidden="1" customHeight="1" x14ac:dyDescent="0.2">
      <c r="A123" s="38" t="s">
        <v>14</v>
      </c>
      <c r="B123" s="22">
        <v>201300.8</v>
      </c>
      <c r="C123" s="36">
        <v>70896.399999999994</v>
      </c>
      <c r="D123" s="22">
        <v>1135.9000000000001</v>
      </c>
      <c r="E123" s="22">
        <v>426.9</v>
      </c>
      <c r="F123" s="22">
        <v>1041.5</v>
      </c>
      <c r="G123" s="22">
        <v>24.6</v>
      </c>
      <c r="H123" s="25">
        <v>1373.4</v>
      </c>
      <c r="I123" s="22">
        <f>SUM(B123:H123)</f>
        <v>276199.5</v>
      </c>
      <c r="J123" s="22">
        <v>151558.6</v>
      </c>
      <c r="K123" s="22">
        <v>9517.2999999999993</v>
      </c>
      <c r="L123" s="22">
        <f>SUM(J123:K123)</f>
        <v>161075.9</v>
      </c>
      <c r="M123" s="37">
        <v>27200</v>
      </c>
      <c r="N123" s="36">
        <v>6602.2</v>
      </c>
      <c r="O123" s="36">
        <v>396544.3</v>
      </c>
      <c r="P123" s="22"/>
      <c r="Q123" s="22">
        <v>62981.7</v>
      </c>
      <c r="R123" s="36">
        <v>-13903.7</v>
      </c>
      <c r="S123" s="25">
        <f>1098+8346.4+7.5</f>
        <v>9451.9</v>
      </c>
      <c r="T123" s="36">
        <f>SUM(I123,L123:O123,S123,Q123,R123)</f>
        <v>926151.8</v>
      </c>
      <c r="U123" s="8"/>
    </row>
    <row r="124" spans="1:21" s="35" customFormat="1" ht="15" hidden="1" customHeight="1" x14ac:dyDescent="0.2">
      <c r="A124" s="38" t="s">
        <v>13</v>
      </c>
      <c r="B124" s="22">
        <v>208491.1</v>
      </c>
      <c r="C124" s="36">
        <v>88908.1</v>
      </c>
      <c r="D124" s="22">
        <v>1749.2</v>
      </c>
      <c r="E124" s="22">
        <v>1280.0999999999999</v>
      </c>
      <c r="F124" s="22">
        <v>3119.1</v>
      </c>
      <c r="G124" s="22">
        <v>29.9</v>
      </c>
      <c r="H124" s="25">
        <v>3474.7</v>
      </c>
      <c r="I124" s="22">
        <f>SUM(B124:H124)</f>
        <v>307052.2</v>
      </c>
      <c r="J124" s="22">
        <v>154586</v>
      </c>
      <c r="K124" s="22">
        <v>9327.7000000000007</v>
      </c>
      <c r="L124" s="22">
        <f>SUM(J124:K124)</f>
        <v>163913.70000000001</v>
      </c>
      <c r="M124" s="37" t="s">
        <v>1</v>
      </c>
      <c r="N124" s="36">
        <v>6404.9</v>
      </c>
      <c r="O124" s="36">
        <v>398474</v>
      </c>
      <c r="P124" s="22"/>
      <c r="Q124" s="22">
        <v>78783.3</v>
      </c>
      <c r="R124" s="36">
        <v>800</v>
      </c>
      <c r="S124" s="25">
        <f>1060.8+8334.8+4.7</f>
        <v>9400.2999999999993</v>
      </c>
      <c r="T124" s="36">
        <f>SUM(I124,L124:O124,S124,Q124,R124)</f>
        <v>964828.40000000014</v>
      </c>
      <c r="U124" s="8"/>
    </row>
    <row r="125" spans="1:21" s="35" customFormat="1" ht="15" hidden="1" customHeight="1" x14ac:dyDescent="0.2">
      <c r="A125" s="38" t="s">
        <v>12</v>
      </c>
      <c r="B125" s="22">
        <v>217664.2</v>
      </c>
      <c r="C125" s="36">
        <v>94855.4</v>
      </c>
      <c r="D125" s="22">
        <v>2191.3000000000002</v>
      </c>
      <c r="E125" s="22">
        <v>297.8</v>
      </c>
      <c r="F125" s="22">
        <v>1750.3</v>
      </c>
      <c r="G125" s="22">
        <v>45</v>
      </c>
      <c r="H125" s="25">
        <v>1633.4</v>
      </c>
      <c r="I125" s="22">
        <f>SUM(B125:H125)</f>
        <v>318437.39999999997</v>
      </c>
      <c r="J125" s="22">
        <v>137527.9</v>
      </c>
      <c r="K125" s="22">
        <v>5877.3</v>
      </c>
      <c r="L125" s="22">
        <f>SUM(J125:K125)</f>
        <v>143405.19999999998</v>
      </c>
      <c r="M125" s="37" t="s">
        <v>1</v>
      </c>
      <c r="N125" s="36">
        <v>5114.3</v>
      </c>
      <c r="O125" s="36">
        <v>396516</v>
      </c>
      <c r="P125" s="22"/>
      <c r="Q125" s="22">
        <v>78783.3</v>
      </c>
      <c r="R125" s="36">
        <v>3446.2</v>
      </c>
      <c r="S125" s="25">
        <f>1028.6+8275.1+3.5</f>
        <v>9307.2000000000007</v>
      </c>
      <c r="T125" s="36">
        <f>SUM(I125,L125:O125,S125,Q125,R125)</f>
        <v>955009.59999999986</v>
      </c>
      <c r="U125" s="8"/>
    </row>
    <row r="126" spans="1:21" s="35" customFormat="1" ht="15" hidden="1" customHeight="1" x14ac:dyDescent="0.2">
      <c r="A126" s="38" t="s">
        <v>11</v>
      </c>
      <c r="B126" s="22">
        <v>223781.8</v>
      </c>
      <c r="C126" s="36">
        <v>100650</v>
      </c>
      <c r="D126" s="22">
        <v>1303.5</v>
      </c>
      <c r="E126" s="22">
        <v>1428.4</v>
      </c>
      <c r="F126" s="22">
        <v>6385</v>
      </c>
      <c r="G126" s="22">
        <v>20.2</v>
      </c>
      <c r="H126" s="25">
        <v>1329.6</v>
      </c>
      <c r="I126" s="22">
        <f>SUM(B126:H126)</f>
        <v>334898.5</v>
      </c>
      <c r="J126" s="22">
        <v>142792.20000000001</v>
      </c>
      <c r="K126" s="22">
        <v>8597.5</v>
      </c>
      <c r="L126" s="22">
        <f>SUM(J126:K126)</f>
        <v>151389.70000000001</v>
      </c>
      <c r="M126" s="37" t="s">
        <v>1</v>
      </c>
      <c r="N126" s="36">
        <v>2743.8</v>
      </c>
      <c r="O126" s="36">
        <v>397532.8</v>
      </c>
      <c r="P126" s="22"/>
      <c r="Q126" s="22">
        <v>78783.3</v>
      </c>
      <c r="R126" s="36">
        <v>2716.3</v>
      </c>
      <c r="S126" s="25">
        <f>1057.4+8115.5+3615.5</f>
        <v>12788.4</v>
      </c>
      <c r="T126" s="36">
        <f>SUM(I126,L126:O126,S126,Q126,R126)</f>
        <v>980852.80000000016</v>
      </c>
      <c r="U126" s="8"/>
    </row>
    <row r="127" spans="1:21" s="35" customFormat="1" ht="15" hidden="1" customHeight="1" x14ac:dyDescent="0.2">
      <c r="A127" s="38" t="s">
        <v>10</v>
      </c>
      <c r="B127" s="22">
        <v>239726</v>
      </c>
      <c r="C127" s="36">
        <v>85589</v>
      </c>
      <c r="D127" s="22">
        <v>1871.9</v>
      </c>
      <c r="E127" s="22">
        <v>5114.6000000000004</v>
      </c>
      <c r="F127" s="22">
        <v>6762.7</v>
      </c>
      <c r="G127" s="22">
        <v>16.100000000000001</v>
      </c>
      <c r="H127" s="25">
        <v>3757.8</v>
      </c>
      <c r="I127" s="22">
        <f>SUM(B127:H127)</f>
        <v>342838.1</v>
      </c>
      <c r="J127" s="22">
        <v>138095.29999999999</v>
      </c>
      <c r="K127" s="22">
        <v>7698.4</v>
      </c>
      <c r="L127" s="22">
        <f>SUM(J127:K127)</f>
        <v>145793.69999999998</v>
      </c>
      <c r="M127" s="37" t="s">
        <v>1</v>
      </c>
      <c r="N127" s="36">
        <v>9700.7000000000007</v>
      </c>
      <c r="O127" s="36">
        <v>385996.79999999999</v>
      </c>
      <c r="P127" s="22"/>
      <c r="Q127" s="22">
        <v>78783.3</v>
      </c>
      <c r="R127" s="36">
        <v>2458.5</v>
      </c>
      <c r="S127" s="25">
        <f>1203.3+7690.8+2.3</f>
        <v>8896.4</v>
      </c>
      <c r="T127" s="36">
        <f>SUM(I127,L127:O127,S127,Q127,R127)</f>
        <v>974467.5</v>
      </c>
      <c r="U127" s="8"/>
    </row>
    <row r="128" spans="1:21" s="35" customFormat="1" ht="15" hidden="1" customHeight="1" x14ac:dyDescent="0.2">
      <c r="A128" s="38" t="s">
        <v>9</v>
      </c>
      <c r="B128" s="22">
        <v>234022.8</v>
      </c>
      <c r="C128" s="36">
        <v>93988.4</v>
      </c>
      <c r="D128" s="22">
        <v>1591.3</v>
      </c>
      <c r="E128" s="22">
        <v>622.79999999999995</v>
      </c>
      <c r="F128" s="22">
        <v>2898.3</v>
      </c>
      <c r="G128" s="22">
        <v>44.9</v>
      </c>
      <c r="H128" s="25">
        <v>4866.3</v>
      </c>
      <c r="I128" s="22">
        <f>SUM(B128:H128)</f>
        <v>338034.79999999993</v>
      </c>
      <c r="J128" s="22">
        <v>137255.5</v>
      </c>
      <c r="K128" s="22">
        <v>13616.9</v>
      </c>
      <c r="L128" s="22">
        <f>SUM(J128:K128)</f>
        <v>150872.4</v>
      </c>
      <c r="M128" s="37" t="s">
        <v>1</v>
      </c>
      <c r="N128" s="36">
        <v>9573.7999999999993</v>
      </c>
      <c r="O128" s="36">
        <v>379199.7</v>
      </c>
      <c r="P128" s="22"/>
      <c r="Q128" s="22">
        <v>78783.3</v>
      </c>
      <c r="R128" s="36">
        <v>4721.2</v>
      </c>
      <c r="S128" s="25">
        <f>940.7+7960.5+1.6</f>
        <v>8902.8000000000011</v>
      </c>
      <c r="T128" s="36">
        <f>SUM(I128,L128:O128,S128,Q128,R128)</f>
        <v>970088</v>
      </c>
      <c r="U128" s="8"/>
    </row>
    <row r="129" spans="1:21" s="35" customFormat="1" ht="15" hidden="1" customHeight="1" x14ac:dyDescent="0.2">
      <c r="A129" s="38" t="s">
        <v>8</v>
      </c>
      <c r="B129" s="22">
        <v>222708</v>
      </c>
      <c r="C129" s="36">
        <v>80783.100000000006</v>
      </c>
      <c r="D129" s="22">
        <v>2407.5</v>
      </c>
      <c r="E129" s="22">
        <v>631.5</v>
      </c>
      <c r="F129" s="22">
        <v>2153.6</v>
      </c>
      <c r="G129" s="22">
        <v>23.3</v>
      </c>
      <c r="H129" s="25">
        <v>969.1</v>
      </c>
      <c r="I129" s="22">
        <f>SUM(B129:H129)</f>
        <v>309676.09999999992</v>
      </c>
      <c r="J129" s="22">
        <v>210768.8</v>
      </c>
      <c r="K129" s="22">
        <v>15246.7</v>
      </c>
      <c r="L129" s="22">
        <f>SUM(J129:K129)</f>
        <v>226015.5</v>
      </c>
      <c r="M129" s="37" t="s">
        <v>1</v>
      </c>
      <c r="N129" s="36">
        <v>8443.4</v>
      </c>
      <c r="O129" s="36">
        <v>382067.5</v>
      </c>
      <c r="P129" s="22"/>
      <c r="Q129" s="22">
        <v>78783.3</v>
      </c>
      <c r="R129" s="36">
        <v>4209.8999999999996</v>
      </c>
      <c r="S129" s="25">
        <f>1055.6+7861.1+4.1</f>
        <v>8920.8000000000011</v>
      </c>
      <c r="T129" s="36">
        <f>SUM(I129,L129:O129,S129,Q129,R129)</f>
        <v>1018116.5</v>
      </c>
      <c r="U129" s="8"/>
    </row>
    <row r="130" spans="1:21" s="35" customFormat="1" ht="15" hidden="1" customHeight="1" x14ac:dyDescent="0.2">
      <c r="A130" s="38" t="s">
        <v>7</v>
      </c>
      <c r="B130" s="22">
        <v>222327.4</v>
      </c>
      <c r="C130" s="36">
        <v>134377.79999999999</v>
      </c>
      <c r="D130" s="22">
        <v>2382.1999999999998</v>
      </c>
      <c r="E130" s="22">
        <v>5301.7</v>
      </c>
      <c r="F130" s="22">
        <v>5743.4</v>
      </c>
      <c r="G130" s="22">
        <v>39.299999999999997</v>
      </c>
      <c r="H130" s="25">
        <v>174.2</v>
      </c>
      <c r="I130" s="22">
        <f>SUM(B130:H130)</f>
        <v>370346</v>
      </c>
      <c r="J130" s="22">
        <v>186852.3</v>
      </c>
      <c r="K130" s="22">
        <v>17798.599999999999</v>
      </c>
      <c r="L130" s="22">
        <f>SUM(J130:K130)</f>
        <v>204650.9</v>
      </c>
      <c r="M130" s="37" t="s">
        <v>1</v>
      </c>
      <c r="N130" s="36">
        <v>9452.2000000000007</v>
      </c>
      <c r="O130" s="36">
        <v>380171.5</v>
      </c>
      <c r="P130" s="22"/>
      <c r="Q130" s="22">
        <v>78783.3</v>
      </c>
      <c r="R130" s="36">
        <v>8619.5</v>
      </c>
      <c r="S130" s="25">
        <f>1157.5+7920+2.2</f>
        <v>9079.7000000000007</v>
      </c>
      <c r="T130" s="36">
        <f>SUM(I130,L130:O130,S130,Q130,R130)</f>
        <v>1061103.0999999999</v>
      </c>
      <c r="U130" s="8"/>
    </row>
    <row r="131" spans="1:21" s="35" customFormat="1" ht="15" hidden="1" customHeight="1" x14ac:dyDescent="0.2">
      <c r="A131" s="38" t="s">
        <v>6</v>
      </c>
      <c r="B131" s="22">
        <v>219197.7</v>
      </c>
      <c r="C131" s="36">
        <v>105839.2</v>
      </c>
      <c r="D131" s="22">
        <v>1576.2</v>
      </c>
      <c r="E131" s="22">
        <v>910.9</v>
      </c>
      <c r="F131" s="22">
        <v>1671.9</v>
      </c>
      <c r="G131" s="22">
        <v>10.8</v>
      </c>
      <c r="H131" s="25">
        <v>1629</v>
      </c>
      <c r="I131" s="22">
        <f>SUM(B131:H131)</f>
        <v>330835.70000000007</v>
      </c>
      <c r="J131" s="22">
        <v>184862.5</v>
      </c>
      <c r="K131" s="22">
        <v>21913.1</v>
      </c>
      <c r="L131" s="22">
        <f>SUM(J131:K131)</f>
        <v>206775.6</v>
      </c>
      <c r="M131" s="37" t="s">
        <v>1</v>
      </c>
      <c r="N131" s="36">
        <v>9053</v>
      </c>
      <c r="O131" s="36">
        <v>376171.7</v>
      </c>
      <c r="P131" s="22"/>
      <c r="Q131" s="22">
        <v>78783.3</v>
      </c>
      <c r="R131" s="36">
        <v>10345.200000000001</v>
      </c>
      <c r="S131" s="25">
        <f>1071.6+7946.1+1.1</f>
        <v>9018.8000000000011</v>
      </c>
      <c r="T131" s="36">
        <f>SUM(I131,L131:O131,S131,Q131,R131)</f>
        <v>1020983.3</v>
      </c>
      <c r="U131" s="8"/>
    </row>
    <row r="132" spans="1:21" s="35" customFormat="1" ht="15" hidden="1" customHeight="1" x14ac:dyDescent="0.2">
      <c r="A132" s="38" t="s">
        <v>5</v>
      </c>
      <c r="B132" s="22">
        <v>227340.9</v>
      </c>
      <c r="C132" s="36">
        <v>120095.4</v>
      </c>
      <c r="D132" s="22">
        <v>1624.7</v>
      </c>
      <c r="E132" s="22">
        <v>1035.0999999999999</v>
      </c>
      <c r="F132" s="22">
        <v>3555.9</v>
      </c>
      <c r="G132" s="22">
        <v>22.9</v>
      </c>
      <c r="H132" s="25">
        <v>1326.1</v>
      </c>
      <c r="I132" s="22">
        <f>SUM(B132:H132)</f>
        <v>355001</v>
      </c>
      <c r="J132" s="22">
        <v>170878.6</v>
      </c>
      <c r="K132" s="22">
        <v>13593.9</v>
      </c>
      <c r="L132" s="22">
        <f>SUM(J132:K132)</f>
        <v>184472.5</v>
      </c>
      <c r="M132" s="37" t="s">
        <v>1</v>
      </c>
      <c r="N132" s="36">
        <v>9222.6</v>
      </c>
      <c r="O132" s="36">
        <v>372538.8</v>
      </c>
      <c r="P132" s="22"/>
      <c r="Q132" s="22">
        <v>82125.3</v>
      </c>
      <c r="R132" s="36">
        <v>8152.8</v>
      </c>
      <c r="S132" s="25">
        <f>1064.1+10111.9+5977.7</f>
        <v>17153.7</v>
      </c>
      <c r="T132" s="36">
        <f>SUM(I132,L132:O132,S132,Q132,R132)</f>
        <v>1028666.7</v>
      </c>
      <c r="U132" s="8"/>
    </row>
    <row r="133" spans="1:21" s="35" customFormat="1" ht="15" hidden="1" customHeight="1" x14ac:dyDescent="0.2">
      <c r="A133" s="38"/>
      <c r="B133" s="22"/>
      <c r="C133" s="36"/>
      <c r="D133" s="22"/>
      <c r="E133" s="22"/>
      <c r="F133" s="22"/>
      <c r="G133" s="22"/>
      <c r="H133" s="25"/>
      <c r="I133" s="22"/>
      <c r="J133" s="22"/>
      <c r="K133" s="22"/>
      <c r="L133" s="22"/>
      <c r="M133" s="37"/>
      <c r="N133" s="36"/>
      <c r="O133" s="36"/>
      <c r="P133" s="22"/>
      <c r="Q133" s="22"/>
      <c r="R133" s="36"/>
      <c r="S133" s="25"/>
      <c r="T133" s="36"/>
      <c r="U133" s="8"/>
    </row>
    <row r="134" spans="1:21" s="35" customFormat="1" ht="15" hidden="1" customHeight="1" x14ac:dyDescent="0.2">
      <c r="A134" s="38" t="s">
        <v>19</v>
      </c>
      <c r="B134" s="22">
        <v>221881.2</v>
      </c>
      <c r="C134" s="36">
        <v>90284</v>
      </c>
      <c r="D134" s="22">
        <v>1251.9000000000001</v>
      </c>
      <c r="E134" s="22">
        <v>1412.8</v>
      </c>
      <c r="F134" s="22">
        <v>2661.8</v>
      </c>
      <c r="G134" s="22">
        <v>11.2</v>
      </c>
      <c r="H134" s="25">
        <v>309.5</v>
      </c>
      <c r="I134" s="22">
        <f>SUM(B134:H134)</f>
        <v>317812.40000000002</v>
      </c>
      <c r="J134" s="22">
        <v>183213.4</v>
      </c>
      <c r="K134" s="22">
        <v>12820.3</v>
      </c>
      <c r="L134" s="22">
        <f>SUM(J134:K134)</f>
        <v>196033.69999999998</v>
      </c>
      <c r="M134" s="37" t="s">
        <v>1</v>
      </c>
      <c r="N134" s="36">
        <v>10502.8</v>
      </c>
      <c r="O134" s="36">
        <v>357331.8</v>
      </c>
      <c r="P134" s="22"/>
      <c r="Q134" s="22">
        <v>82125.3</v>
      </c>
      <c r="R134" s="36">
        <v>11229.7</v>
      </c>
      <c r="S134" s="25">
        <f>1109.7+6687.8+0.8</f>
        <v>7798.3</v>
      </c>
      <c r="T134" s="36">
        <f>SUM(I134,L134:O134,S134,Q134,R134)</f>
        <v>982834</v>
      </c>
      <c r="U134" s="8"/>
    </row>
    <row r="135" spans="1:21" s="35" customFormat="1" ht="15" hidden="1" customHeight="1" x14ac:dyDescent="0.2">
      <c r="A135" s="38" t="s">
        <v>18</v>
      </c>
      <c r="B135" s="22">
        <v>223869.8</v>
      </c>
      <c r="C135" s="36">
        <v>128772</v>
      </c>
      <c r="D135" s="22">
        <v>2667.8</v>
      </c>
      <c r="E135" s="22">
        <v>1446.5</v>
      </c>
      <c r="F135" s="22">
        <v>4150.5</v>
      </c>
      <c r="G135" s="22">
        <v>29.4</v>
      </c>
      <c r="H135" s="25">
        <v>410.4</v>
      </c>
      <c r="I135" s="22">
        <f>SUM(B135:H135)</f>
        <v>361346.4</v>
      </c>
      <c r="J135" s="22">
        <v>180351.7</v>
      </c>
      <c r="K135" s="22">
        <v>15679.5</v>
      </c>
      <c r="L135" s="22">
        <f>SUM(J135:K135)</f>
        <v>196031.2</v>
      </c>
      <c r="M135" s="37" t="s">
        <v>1</v>
      </c>
      <c r="N135" s="36">
        <v>10301.6</v>
      </c>
      <c r="O135" s="36">
        <v>354020.7</v>
      </c>
      <c r="P135" s="22"/>
      <c r="Q135" s="22">
        <v>82192</v>
      </c>
      <c r="R135" s="36">
        <v>10806.9</v>
      </c>
      <c r="S135" s="25">
        <f>1045.4+7527.8+1.2</f>
        <v>8574.4000000000015</v>
      </c>
      <c r="T135" s="36">
        <f>SUM(I135,L135:O135,S135,Q135,R135)</f>
        <v>1023273.2000000002</v>
      </c>
      <c r="U135" s="8"/>
    </row>
    <row r="136" spans="1:21" s="35" customFormat="1" ht="15" customHeight="1" x14ac:dyDescent="0.2">
      <c r="A136" s="38" t="s">
        <v>17</v>
      </c>
      <c r="B136" s="22">
        <v>223176.6</v>
      </c>
      <c r="C136" s="36">
        <v>71767.600000000006</v>
      </c>
      <c r="D136" s="22">
        <v>1878.3</v>
      </c>
      <c r="E136" s="22">
        <v>1593.8</v>
      </c>
      <c r="F136" s="22">
        <v>4089.8</v>
      </c>
      <c r="G136" s="22">
        <v>47.4</v>
      </c>
      <c r="H136" s="25">
        <v>243.7</v>
      </c>
      <c r="I136" s="22">
        <f>SUM(B136:H136)</f>
        <v>302797.2</v>
      </c>
      <c r="J136" s="22">
        <v>177861.5</v>
      </c>
      <c r="K136" s="22">
        <v>18845.099999999999</v>
      </c>
      <c r="L136" s="22">
        <f>SUM(J136:K136)</f>
        <v>196706.6</v>
      </c>
      <c r="M136" s="37" t="s">
        <v>1</v>
      </c>
      <c r="N136" s="36">
        <v>10123.6</v>
      </c>
      <c r="O136" s="36">
        <v>356984.6</v>
      </c>
      <c r="P136" s="22"/>
      <c r="Q136" s="22">
        <v>82192</v>
      </c>
      <c r="R136" s="36">
        <v>13545.7</v>
      </c>
      <c r="S136" s="25">
        <f>1091.7+7442.4+6.9</f>
        <v>8541</v>
      </c>
      <c r="T136" s="36">
        <f>SUM(I136,L136:O136,S136,Q136,R136)</f>
        <v>970890.7</v>
      </c>
      <c r="U136" s="8"/>
    </row>
    <row r="137" spans="1:21" s="35" customFormat="1" ht="15" customHeight="1" x14ac:dyDescent="0.2">
      <c r="A137" s="38" t="s">
        <v>13</v>
      </c>
      <c r="B137" s="22">
        <v>238022.8</v>
      </c>
      <c r="C137" s="36">
        <v>72697.2</v>
      </c>
      <c r="D137" s="22">
        <v>1431.1</v>
      </c>
      <c r="E137" s="22">
        <v>3120.4</v>
      </c>
      <c r="F137" s="22">
        <v>4725.5</v>
      </c>
      <c r="G137" s="22">
        <v>18.399999999999999</v>
      </c>
      <c r="H137" s="25">
        <v>403.8</v>
      </c>
      <c r="I137" s="22">
        <f>SUM(B137:H137)</f>
        <v>320419.20000000001</v>
      </c>
      <c r="J137" s="22">
        <v>182040</v>
      </c>
      <c r="K137" s="22">
        <v>16782.099999999999</v>
      </c>
      <c r="L137" s="22">
        <f>SUM(J137:K137)</f>
        <v>198822.1</v>
      </c>
      <c r="M137" s="37" t="s">
        <v>1</v>
      </c>
      <c r="N137" s="36">
        <v>9306.4</v>
      </c>
      <c r="O137" s="36">
        <v>360084.5</v>
      </c>
      <c r="P137" s="22"/>
      <c r="Q137" s="22">
        <v>87845.1</v>
      </c>
      <c r="R137" s="36">
        <v>5028.8999999999996</v>
      </c>
      <c r="S137" s="25">
        <f>1124.5+8498.8+5.4</f>
        <v>9628.6999999999989</v>
      </c>
      <c r="T137" s="36">
        <f>SUM(I137,L137:O137,S137,Q137,R137)</f>
        <v>991134.9</v>
      </c>
      <c r="U137" s="8"/>
    </row>
    <row r="138" spans="1:21" s="35" customFormat="1" ht="15" customHeight="1" x14ac:dyDescent="0.2">
      <c r="A138" s="38" t="s">
        <v>12</v>
      </c>
      <c r="B138" s="22">
        <v>248023.4</v>
      </c>
      <c r="C138" s="36">
        <v>69415.7</v>
      </c>
      <c r="D138" s="22">
        <v>1979.6</v>
      </c>
      <c r="E138" s="22">
        <v>6610</v>
      </c>
      <c r="F138" s="22">
        <v>5097.8999999999996</v>
      </c>
      <c r="G138" s="22">
        <v>48</v>
      </c>
      <c r="H138" s="25">
        <v>588.29999999999995</v>
      </c>
      <c r="I138" s="22">
        <f>SUM(B138:H138)</f>
        <v>331762.89999999997</v>
      </c>
      <c r="J138" s="22">
        <v>187762.3</v>
      </c>
      <c r="K138" s="22">
        <v>18121.8</v>
      </c>
      <c r="L138" s="22">
        <f>SUM(J138:K138)</f>
        <v>205884.09999999998</v>
      </c>
      <c r="M138" s="37" t="s">
        <v>1</v>
      </c>
      <c r="N138" s="36">
        <v>8857.5</v>
      </c>
      <c r="O138" s="36">
        <v>356222.3</v>
      </c>
      <c r="P138" s="22"/>
      <c r="Q138" s="22">
        <v>87845.1</v>
      </c>
      <c r="R138" s="36">
        <v>7161.4</v>
      </c>
      <c r="S138" s="25">
        <f>1125+7914.2-0.9</f>
        <v>9038.3000000000011</v>
      </c>
      <c r="T138" s="36">
        <f>SUM(I138,L138:O138,S138,Q138,R138)</f>
        <v>1006771.6000000001</v>
      </c>
      <c r="U138" s="8"/>
    </row>
    <row r="139" spans="1:21" s="35" customFormat="1" ht="15" customHeight="1" x14ac:dyDescent="0.2">
      <c r="A139" s="38" t="s">
        <v>11</v>
      </c>
      <c r="B139" s="22">
        <v>254961.4</v>
      </c>
      <c r="C139" s="36">
        <v>63611.8</v>
      </c>
      <c r="D139" s="22">
        <v>2089.9</v>
      </c>
      <c r="E139" s="22">
        <v>9771.2999999999993</v>
      </c>
      <c r="F139" s="22">
        <v>3640.6</v>
      </c>
      <c r="G139" s="22">
        <v>62.4</v>
      </c>
      <c r="H139" s="25">
        <v>357.5</v>
      </c>
      <c r="I139" s="22">
        <f>SUM(B139:H139)</f>
        <v>334494.90000000002</v>
      </c>
      <c r="J139" s="22">
        <v>170313</v>
      </c>
      <c r="K139" s="22">
        <v>15899.1</v>
      </c>
      <c r="L139" s="22">
        <f>SUM(J139:K139)</f>
        <v>186212.1</v>
      </c>
      <c r="M139" s="37" t="s">
        <v>1</v>
      </c>
      <c r="N139" s="36">
        <v>1293.3</v>
      </c>
      <c r="O139" s="36">
        <v>361289.7</v>
      </c>
      <c r="P139" s="22"/>
      <c r="Q139" s="22">
        <v>87845.1</v>
      </c>
      <c r="R139" s="36">
        <v>5626.8</v>
      </c>
      <c r="S139" s="25">
        <f>1101.1+7274.1+6.3</f>
        <v>8381.5</v>
      </c>
      <c r="T139" s="36">
        <f>SUM(I139,L139:O139,S139,Q139,R139)</f>
        <v>985143.4</v>
      </c>
      <c r="U139" s="8"/>
    </row>
    <row r="140" spans="1:21" s="35" customFormat="1" ht="15" customHeight="1" x14ac:dyDescent="0.2">
      <c r="A140" s="38" t="s">
        <v>10</v>
      </c>
      <c r="B140" s="22">
        <v>238905.2</v>
      </c>
      <c r="C140" s="36">
        <v>80850</v>
      </c>
      <c r="D140" s="22">
        <v>1992.3</v>
      </c>
      <c r="E140" s="22">
        <v>2711.7</v>
      </c>
      <c r="F140" s="22">
        <v>2932.2</v>
      </c>
      <c r="G140" s="22">
        <v>59.3</v>
      </c>
      <c r="H140" s="25">
        <v>428</v>
      </c>
      <c r="I140" s="22">
        <f>SUM(B140:H140)</f>
        <v>327878.7</v>
      </c>
      <c r="J140" s="22">
        <v>149713.70000000001</v>
      </c>
      <c r="K140" s="22">
        <v>14670.5</v>
      </c>
      <c r="L140" s="22">
        <f>SUM(J140:K140)</f>
        <v>164384.20000000001</v>
      </c>
      <c r="M140" s="37" t="s">
        <v>1</v>
      </c>
      <c r="N140" s="36">
        <v>1675.7</v>
      </c>
      <c r="O140" s="36">
        <v>356249.3</v>
      </c>
      <c r="P140" s="22"/>
      <c r="Q140" s="22">
        <v>87845.1</v>
      </c>
      <c r="R140" s="36">
        <v>3574.2</v>
      </c>
      <c r="S140" s="25">
        <f>1220.4+7961.3+10.4</f>
        <v>9192.1</v>
      </c>
      <c r="T140" s="36">
        <f>SUM(I140,L140:O140,S140,Q140,R140)</f>
        <v>950799.29999999993</v>
      </c>
      <c r="U140" s="8"/>
    </row>
    <row r="141" spans="1:21" s="35" customFormat="1" ht="15" customHeight="1" x14ac:dyDescent="0.2">
      <c r="A141" s="38" t="s">
        <v>9</v>
      </c>
      <c r="B141" s="22">
        <v>230953.7</v>
      </c>
      <c r="C141" s="36">
        <v>89861</v>
      </c>
      <c r="D141" s="22">
        <v>3013.9</v>
      </c>
      <c r="E141" s="22">
        <v>3048.9</v>
      </c>
      <c r="F141" s="22">
        <v>1505.9</v>
      </c>
      <c r="G141" s="22">
        <v>18.2</v>
      </c>
      <c r="H141" s="25">
        <v>333.6</v>
      </c>
      <c r="I141" s="22">
        <f>SUM(B141:H141)</f>
        <v>328735.20000000007</v>
      </c>
      <c r="J141" s="22">
        <v>143623.20000000001</v>
      </c>
      <c r="K141" s="22">
        <v>22600.6</v>
      </c>
      <c r="L141" s="22">
        <f>SUM(J141:K141)</f>
        <v>166223.80000000002</v>
      </c>
      <c r="M141" s="37" t="s">
        <v>1</v>
      </c>
      <c r="N141" s="36">
        <v>1816.6</v>
      </c>
      <c r="O141" s="36">
        <v>355556.2</v>
      </c>
      <c r="P141" s="22"/>
      <c r="Q141" s="22">
        <v>87845.1</v>
      </c>
      <c r="R141" s="36">
        <v>2386.1</v>
      </c>
      <c r="S141" s="25">
        <f>1256+7135.8+3.3</f>
        <v>8395.0999999999985</v>
      </c>
      <c r="T141" s="36">
        <f>SUM(I141,L141:O141,S141,Q141,R141)</f>
        <v>950958.1</v>
      </c>
      <c r="U141" s="8"/>
    </row>
    <row r="142" spans="1:21" s="35" customFormat="1" ht="15" customHeight="1" x14ac:dyDescent="0.2">
      <c r="A142" s="38" t="s">
        <v>8</v>
      </c>
      <c r="B142" s="22">
        <v>216072.1</v>
      </c>
      <c r="C142" s="36">
        <v>79716.800000000003</v>
      </c>
      <c r="D142" s="22">
        <v>3810.3</v>
      </c>
      <c r="E142" s="22">
        <v>5700.2</v>
      </c>
      <c r="F142" s="22">
        <v>8658</v>
      </c>
      <c r="G142" s="22">
        <v>33.1</v>
      </c>
      <c r="H142" s="25">
        <v>323.5</v>
      </c>
      <c r="I142" s="22">
        <f>SUM(B142:H142)</f>
        <v>314314</v>
      </c>
      <c r="J142" s="22">
        <v>160628.9</v>
      </c>
      <c r="K142" s="22">
        <v>19205.5</v>
      </c>
      <c r="L142" s="22">
        <f>SUM(J142:K142)</f>
        <v>179834.4</v>
      </c>
      <c r="M142" s="37" t="s">
        <v>1</v>
      </c>
      <c r="N142" s="36">
        <v>1252.3</v>
      </c>
      <c r="O142" s="36">
        <v>351304.8</v>
      </c>
      <c r="P142" s="22"/>
      <c r="Q142" s="22">
        <v>87845.1</v>
      </c>
      <c r="R142" s="36">
        <v>643.9</v>
      </c>
      <c r="S142" s="25">
        <f>1274.9+6928.9+5.2</f>
        <v>8209</v>
      </c>
      <c r="T142" s="36">
        <f>SUM(I142,L142:O142,S142,Q142,R142)</f>
        <v>943403.5</v>
      </c>
      <c r="U142" s="8"/>
    </row>
    <row r="143" spans="1:21" s="35" customFormat="1" ht="15" customHeight="1" x14ac:dyDescent="0.2">
      <c r="A143" s="38" t="s">
        <v>7</v>
      </c>
      <c r="B143" s="22">
        <v>225234.3</v>
      </c>
      <c r="C143" s="36">
        <v>112668.5</v>
      </c>
      <c r="D143" s="22">
        <v>2770.6</v>
      </c>
      <c r="E143" s="22">
        <v>6435.6</v>
      </c>
      <c r="F143" s="22">
        <v>6415.9</v>
      </c>
      <c r="G143" s="22">
        <v>25.1</v>
      </c>
      <c r="H143" s="25">
        <v>463.8</v>
      </c>
      <c r="I143" s="22">
        <f>SUM(B143:H143)</f>
        <v>354013.79999999993</v>
      </c>
      <c r="J143" s="22">
        <v>149259.9</v>
      </c>
      <c r="K143" s="22">
        <v>22784.400000000001</v>
      </c>
      <c r="L143" s="22">
        <f>SUM(J143:K143)</f>
        <v>172044.3</v>
      </c>
      <c r="M143" s="37" t="s">
        <v>1</v>
      </c>
      <c r="N143" s="36">
        <v>2211.8000000000002</v>
      </c>
      <c r="O143" s="36">
        <v>349041.3</v>
      </c>
      <c r="P143" s="22"/>
      <c r="Q143" s="22">
        <v>87845.1</v>
      </c>
      <c r="R143" s="36">
        <v>6204.2</v>
      </c>
      <c r="S143" s="25">
        <f>1234.8+6347.4+3.4</f>
        <v>7585.5999999999995</v>
      </c>
      <c r="T143" s="36">
        <f>SUM(I143,L143:O143,S143,Q143,R143)</f>
        <v>978946.09999999986</v>
      </c>
      <c r="U143" s="8"/>
    </row>
    <row r="144" spans="1:21" s="35" customFormat="1" ht="15" customHeight="1" x14ac:dyDescent="0.2">
      <c r="A144" s="38" t="s">
        <v>6</v>
      </c>
      <c r="B144" s="22">
        <v>221763.4</v>
      </c>
      <c r="C144" s="36">
        <v>89671.1</v>
      </c>
      <c r="D144" s="22">
        <v>2847.7</v>
      </c>
      <c r="E144" s="22">
        <v>835</v>
      </c>
      <c r="F144" s="22">
        <v>4746.8999999999996</v>
      </c>
      <c r="G144" s="22">
        <v>22</v>
      </c>
      <c r="H144" s="25">
        <v>870.5</v>
      </c>
      <c r="I144" s="22">
        <f>SUM(B144:H144)</f>
        <v>320756.60000000003</v>
      </c>
      <c r="J144" s="22">
        <v>147265.60000000001</v>
      </c>
      <c r="K144" s="22">
        <v>24715</v>
      </c>
      <c r="L144" s="22">
        <f>SUM(J144:K144)</f>
        <v>171980.6</v>
      </c>
      <c r="M144" s="37" t="s">
        <v>1</v>
      </c>
      <c r="N144" s="36">
        <v>3556.8</v>
      </c>
      <c r="O144" s="36">
        <v>350334.2</v>
      </c>
      <c r="P144" s="22"/>
      <c r="Q144" s="22">
        <v>87845.1</v>
      </c>
      <c r="R144" s="36">
        <v>6887.1</v>
      </c>
      <c r="S144" s="25">
        <f>1411.3+6797.6+13.4</f>
        <v>8222.2999999999993</v>
      </c>
      <c r="T144" s="36">
        <f>SUM(I144,L144:O144,S144,Q144,R144)</f>
        <v>949582.70000000007</v>
      </c>
      <c r="U144" s="8"/>
    </row>
    <row r="145" spans="1:21" s="35" customFormat="1" ht="15" customHeight="1" x14ac:dyDescent="0.2">
      <c r="A145" s="38" t="s">
        <v>5</v>
      </c>
      <c r="B145" s="22">
        <v>230723.7</v>
      </c>
      <c r="C145" s="36">
        <v>84351</v>
      </c>
      <c r="D145" s="22">
        <v>2209.5</v>
      </c>
      <c r="E145" s="22">
        <v>1611</v>
      </c>
      <c r="F145" s="22">
        <v>4368.5</v>
      </c>
      <c r="G145" s="22">
        <v>44.5</v>
      </c>
      <c r="H145" s="25">
        <v>1200</v>
      </c>
      <c r="I145" s="22">
        <f>SUM(B145:H145)</f>
        <v>324508.2</v>
      </c>
      <c r="J145" s="22">
        <v>171839.3</v>
      </c>
      <c r="K145" s="22">
        <v>17303.7</v>
      </c>
      <c r="L145" s="22">
        <f>SUM(J145:K145)</f>
        <v>189143</v>
      </c>
      <c r="M145" s="37" t="s">
        <v>1</v>
      </c>
      <c r="N145" s="36">
        <v>5645.1</v>
      </c>
      <c r="O145" s="36">
        <v>354815.2</v>
      </c>
      <c r="P145" s="22"/>
      <c r="Q145" s="22">
        <v>87845.1</v>
      </c>
      <c r="R145" s="36">
        <v>1265</v>
      </c>
      <c r="S145" s="25">
        <f>1187.7+6374.8+2.4</f>
        <v>7564.9</v>
      </c>
      <c r="T145" s="36">
        <f>SUM(I145,L145:O145,S145,Q145,R145)</f>
        <v>970786.5</v>
      </c>
      <c r="U145" s="8"/>
    </row>
    <row r="146" spans="1:21" s="35" customFormat="1" ht="15" customHeight="1" x14ac:dyDescent="0.2">
      <c r="A146" s="38"/>
      <c r="B146" s="22"/>
      <c r="C146" s="36"/>
      <c r="D146" s="22"/>
      <c r="E146" s="22"/>
      <c r="F146" s="22"/>
      <c r="G146" s="22"/>
      <c r="H146" s="25"/>
      <c r="I146" s="22"/>
      <c r="J146" s="22"/>
      <c r="K146" s="22"/>
      <c r="L146" s="22"/>
      <c r="M146" s="37"/>
      <c r="N146" s="36"/>
      <c r="O146" s="36"/>
      <c r="P146" s="22"/>
      <c r="Q146" s="22"/>
      <c r="R146" s="36"/>
      <c r="S146" s="25"/>
      <c r="T146" s="36"/>
      <c r="U146" s="8"/>
    </row>
    <row r="147" spans="1:21" s="35" customFormat="1" ht="15" customHeight="1" x14ac:dyDescent="0.2">
      <c r="A147" s="38" t="s">
        <v>16</v>
      </c>
      <c r="B147" s="22">
        <v>226455.9</v>
      </c>
      <c r="C147" s="36">
        <v>97415.5</v>
      </c>
      <c r="D147" s="22">
        <v>1524.2</v>
      </c>
      <c r="E147" s="22">
        <v>1365.4</v>
      </c>
      <c r="F147" s="22">
        <v>2402.5</v>
      </c>
      <c r="G147" s="22">
        <v>52.7</v>
      </c>
      <c r="H147" s="25">
        <v>588.70000000000005</v>
      </c>
      <c r="I147" s="22">
        <f>SUM(B147:H147)</f>
        <v>329804.90000000008</v>
      </c>
      <c r="J147" s="22">
        <v>140739.1</v>
      </c>
      <c r="K147" s="22">
        <v>16982.3</v>
      </c>
      <c r="L147" s="22">
        <f>SUM(J147:K147)</f>
        <v>157721.4</v>
      </c>
      <c r="M147" s="37" t="s">
        <v>1</v>
      </c>
      <c r="N147" s="36">
        <v>5990</v>
      </c>
      <c r="O147" s="36">
        <v>351129.1</v>
      </c>
      <c r="P147" s="22"/>
      <c r="Q147" s="22">
        <v>87845.1</v>
      </c>
      <c r="R147" s="36">
        <v>545.6</v>
      </c>
      <c r="S147" s="25">
        <f>1258.3+6257+6.2</f>
        <v>7521.5</v>
      </c>
      <c r="T147" s="36">
        <f>SUM(I147,L147:O147,S147,Q147,R147)</f>
        <v>940557.6</v>
      </c>
      <c r="U147" s="8"/>
    </row>
    <row r="148" spans="1:21" s="35" customFormat="1" ht="15" customHeight="1" x14ac:dyDescent="0.2">
      <c r="A148" s="38" t="s">
        <v>15</v>
      </c>
      <c r="B148" s="22">
        <v>228222</v>
      </c>
      <c r="C148" s="36">
        <v>82311.3</v>
      </c>
      <c r="D148" s="22">
        <v>2882.1</v>
      </c>
      <c r="E148" s="22">
        <v>10313.200000000001</v>
      </c>
      <c r="F148" s="22">
        <v>9164.2000000000007</v>
      </c>
      <c r="G148" s="22">
        <v>6.9</v>
      </c>
      <c r="H148" s="25">
        <v>948.2</v>
      </c>
      <c r="I148" s="22">
        <f>SUM(B148:H148)</f>
        <v>333847.90000000002</v>
      </c>
      <c r="J148" s="22">
        <v>141698.79999999999</v>
      </c>
      <c r="K148" s="22">
        <v>16637.3</v>
      </c>
      <c r="L148" s="22">
        <f>SUM(J148:K148)</f>
        <v>158336.09999999998</v>
      </c>
      <c r="M148" s="37" t="s">
        <v>1</v>
      </c>
      <c r="N148" s="36">
        <v>6827.1</v>
      </c>
      <c r="O148" s="36">
        <v>344743.7</v>
      </c>
      <c r="P148" s="22"/>
      <c r="Q148" s="22">
        <v>87845.1</v>
      </c>
      <c r="R148" s="36">
        <v>-398.2</v>
      </c>
      <c r="S148" s="25">
        <f>1188.5+5968.6+4.9</f>
        <v>7162</v>
      </c>
      <c r="T148" s="36">
        <f>SUM(I148,L148:O148,S148,Q148,R148)</f>
        <v>938363.70000000007</v>
      </c>
      <c r="U148" s="8"/>
    </row>
    <row r="149" spans="1:21" s="35" customFormat="1" ht="15" customHeight="1" x14ac:dyDescent="0.2">
      <c r="A149" s="38" t="s">
        <v>14</v>
      </c>
      <c r="B149" s="22">
        <v>219964.2</v>
      </c>
      <c r="C149" s="36">
        <v>94301.6</v>
      </c>
      <c r="D149" s="22">
        <v>2734.9</v>
      </c>
      <c r="E149" s="22">
        <v>2510.6999999999998</v>
      </c>
      <c r="F149" s="22">
        <v>2813.9</v>
      </c>
      <c r="G149" s="22">
        <v>26.4</v>
      </c>
      <c r="H149" s="25">
        <v>910.3</v>
      </c>
      <c r="I149" s="22">
        <f>SUM(B149:H149)</f>
        <v>323262.00000000012</v>
      </c>
      <c r="J149" s="22">
        <v>165597.4</v>
      </c>
      <c r="K149" s="22">
        <v>16333.1</v>
      </c>
      <c r="L149" s="22">
        <f>SUM(J149:K149)</f>
        <v>181930.5</v>
      </c>
      <c r="M149" s="37" t="s">
        <v>1</v>
      </c>
      <c r="N149" s="36">
        <v>5204</v>
      </c>
      <c r="O149" s="36">
        <v>350173.8</v>
      </c>
      <c r="P149" s="22"/>
      <c r="Q149" s="22">
        <v>87845.1</v>
      </c>
      <c r="R149" s="36">
        <v>-3581.8</v>
      </c>
      <c r="S149" s="25">
        <f>1206.1+6336.3+3.2</f>
        <v>7545.5999999999995</v>
      </c>
      <c r="T149" s="36">
        <f>SUM(I149,L149:O149,S149,Q149,R149)</f>
        <v>952379.2</v>
      </c>
      <c r="U149" s="8"/>
    </row>
    <row r="150" spans="1:21" s="35" customFormat="1" ht="15" customHeight="1" x14ac:dyDescent="0.2">
      <c r="A150" s="38" t="s">
        <v>13</v>
      </c>
      <c r="B150" s="22">
        <v>230212</v>
      </c>
      <c r="C150" s="36">
        <v>112572.5</v>
      </c>
      <c r="D150" s="22">
        <v>1956.8</v>
      </c>
      <c r="E150" s="22">
        <v>1361.9</v>
      </c>
      <c r="F150" s="22">
        <v>3187.7</v>
      </c>
      <c r="G150" s="22">
        <v>15.2</v>
      </c>
      <c r="H150" s="25">
        <v>438.4</v>
      </c>
      <c r="I150" s="22">
        <f>SUM(B150:H150)</f>
        <v>349744.50000000006</v>
      </c>
      <c r="J150" s="22">
        <v>163066.1</v>
      </c>
      <c r="K150" s="22">
        <v>21294.799999999999</v>
      </c>
      <c r="L150" s="22">
        <f>SUM(J150:K150)</f>
        <v>184360.9</v>
      </c>
      <c r="M150" s="37" t="s">
        <v>1</v>
      </c>
      <c r="N150" s="36">
        <v>5204</v>
      </c>
      <c r="O150" s="36">
        <v>355049.6</v>
      </c>
      <c r="P150" s="22"/>
      <c r="Q150" s="22">
        <v>87845.1</v>
      </c>
      <c r="R150" s="36">
        <v>-7259.2</v>
      </c>
      <c r="S150" s="25">
        <v>7610.3</v>
      </c>
      <c r="T150" s="36">
        <f>SUM(I150,L150:O150,S150,Q150,R150)</f>
        <v>982555.20000000007</v>
      </c>
      <c r="U150" s="8"/>
    </row>
    <row r="151" spans="1:21" s="35" customFormat="1" ht="15" customHeight="1" x14ac:dyDescent="0.2">
      <c r="A151" s="38" t="s">
        <v>12</v>
      </c>
      <c r="B151" s="22">
        <v>230195.9</v>
      </c>
      <c r="C151" s="36">
        <v>105627.9</v>
      </c>
      <c r="D151" s="22">
        <v>2568.1999999999998</v>
      </c>
      <c r="E151" s="22">
        <v>7539.1</v>
      </c>
      <c r="F151" s="22">
        <v>7710.2</v>
      </c>
      <c r="G151" s="22">
        <v>37.6</v>
      </c>
      <c r="H151" s="25">
        <v>798.3</v>
      </c>
      <c r="I151" s="22">
        <f>SUM(B151:H151)</f>
        <v>354477.19999999995</v>
      </c>
      <c r="J151" s="22">
        <v>162441.29999999999</v>
      </c>
      <c r="K151" s="22">
        <v>18544.900000000001</v>
      </c>
      <c r="L151" s="22">
        <f>SUM(J151:K151)</f>
        <v>180986.19999999998</v>
      </c>
      <c r="M151" s="37" t="s">
        <v>1</v>
      </c>
      <c r="N151" s="36">
        <v>6494.3</v>
      </c>
      <c r="O151" s="36">
        <v>352456.3</v>
      </c>
      <c r="P151" s="22"/>
      <c r="Q151" s="22">
        <v>87845.1</v>
      </c>
      <c r="R151" s="36">
        <v>-5109.2</v>
      </c>
      <c r="S151" s="25">
        <f>1955.5+6113.6+35</f>
        <v>8104.1</v>
      </c>
      <c r="T151" s="36">
        <f>SUM(I151,L151:O151,S151,Q151,R151)</f>
        <v>985254</v>
      </c>
      <c r="U151" s="8"/>
    </row>
    <row r="152" spans="1:21" s="35" customFormat="1" ht="15" customHeight="1" x14ac:dyDescent="0.2">
      <c r="A152" s="38" t="s">
        <v>11</v>
      </c>
      <c r="B152" s="22">
        <v>255415.5</v>
      </c>
      <c r="C152" s="36">
        <v>98845.3</v>
      </c>
      <c r="D152" s="22">
        <v>1740</v>
      </c>
      <c r="E152" s="22">
        <v>3186.6</v>
      </c>
      <c r="F152" s="22">
        <v>4307.5</v>
      </c>
      <c r="G152" s="22">
        <v>16.100000000000001</v>
      </c>
      <c r="H152" s="25">
        <v>557.9</v>
      </c>
      <c r="I152" s="22">
        <f>SUM(B152:H152)</f>
        <v>364068.89999999997</v>
      </c>
      <c r="J152" s="22">
        <v>168849</v>
      </c>
      <c r="K152" s="22">
        <v>24468.2</v>
      </c>
      <c r="L152" s="22">
        <f>SUM(J152:K152)</f>
        <v>193317.2</v>
      </c>
      <c r="M152" s="37" t="s">
        <v>1</v>
      </c>
      <c r="N152" s="36">
        <v>5535.4</v>
      </c>
      <c r="O152" s="36">
        <v>351838.8</v>
      </c>
      <c r="P152" s="22"/>
      <c r="Q152" s="22">
        <v>87845.1</v>
      </c>
      <c r="R152" s="36">
        <v>-2252.6</v>
      </c>
      <c r="S152" s="25">
        <f>1938.5+6025.6+20.7</f>
        <v>7984.8</v>
      </c>
      <c r="T152" s="36">
        <f>SUM(I152,L152:O152,S152,Q152,R152)</f>
        <v>1008337.6000000001</v>
      </c>
      <c r="U152" s="8"/>
    </row>
    <row r="153" spans="1:21" s="35" customFormat="1" ht="15" customHeight="1" x14ac:dyDescent="0.2">
      <c r="A153" s="38" t="s">
        <v>10</v>
      </c>
      <c r="B153" s="22">
        <v>265902.59999999998</v>
      </c>
      <c r="C153" s="36">
        <v>101091.2</v>
      </c>
      <c r="D153" s="22">
        <v>2646.6</v>
      </c>
      <c r="E153" s="22">
        <v>6715.9</v>
      </c>
      <c r="F153" s="22">
        <v>5193.3</v>
      </c>
      <c r="G153" s="22">
        <v>8.4</v>
      </c>
      <c r="H153" s="25">
        <v>772.4</v>
      </c>
      <c r="I153" s="22">
        <f>SUM(B153:H153)</f>
        <v>382330.4</v>
      </c>
      <c r="J153" s="22">
        <v>160363.6</v>
      </c>
      <c r="K153" s="22">
        <v>21791.599999999999</v>
      </c>
      <c r="L153" s="22">
        <f>SUM(J153:K153)</f>
        <v>182155.2</v>
      </c>
      <c r="M153" s="37" t="s">
        <v>1</v>
      </c>
      <c r="N153" s="36">
        <v>4201.3999999999996</v>
      </c>
      <c r="O153" s="36">
        <v>346787.6</v>
      </c>
      <c r="P153" s="22"/>
      <c r="Q153" s="22">
        <v>87845.1</v>
      </c>
      <c r="R153" s="36">
        <v>-1465.7</v>
      </c>
      <c r="S153" s="25">
        <f>1168.8+6628.3+40.1</f>
        <v>7837.2000000000007</v>
      </c>
      <c r="T153" s="36">
        <f>SUM(I153,L153:O153,S153,Q153,R153)</f>
        <v>1009691.2000000001</v>
      </c>
      <c r="U153" s="8"/>
    </row>
    <row r="154" spans="1:21" s="35" customFormat="1" ht="15" customHeight="1" x14ac:dyDescent="0.2">
      <c r="A154" s="38" t="s">
        <v>9</v>
      </c>
      <c r="B154" s="22">
        <v>259211.2</v>
      </c>
      <c r="C154" s="36">
        <v>96485.6</v>
      </c>
      <c r="D154" s="22">
        <v>3581.1</v>
      </c>
      <c r="E154" s="22">
        <v>678.2</v>
      </c>
      <c r="F154" s="22">
        <v>4709.8</v>
      </c>
      <c r="G154" s="22">
        <v>5.4</v>
      </c>
      <c r="H154" s="25">
        <v>2762.9</v>
      </c>
      <c r="I154" s="22">
        <f>SUM(B154:H154)</f>
        <v>367434.20000000007</v>
      </c>
      <c r="J154" s="22">
        <v>159090.79999999999</v>
      </c>
      <c r="K154" s="22">
        <v>13209.3</v>
      </c>
      <c r="L154" s="22">
        <f>SUM(J154:K154)</f>
        <v>172300.09999999998</v>
      </c>
      <c r="M154" s="37" t="s">
        <v>1</v>
      </c>
      <c r="N154" s="36">
        <v>4932.5</v>
      </c>
      <c r="O154" s="36">
        <v>340352.3</v>
      </c>
      <c r="P154" s="22"/>
      <c r="Q154" s="22">
        <v>88281.600000000006</v>
      </c>
      <c r="R154" s="36">
        <v>-2656.6</v>
      </c>
      <c r="S154" s="25">
        <f>6114.2+15.1+1235.7</f>
        <v>7365</v>
      </c>
      <c r="T154" s="36">
        <f>SUM(I154,L154:O154,S154,Q154,R154)</f>
        <v>978009.10000000009</v>
      </c>
      <c r="U154" s="8"/>
    </row>
    <row r="155" spans="1:21" s="35" customFormat="1" ht="15" customHeight="1" x14ac:dyDescent="0.2">
      <c r="A155" s="38" t="s">
        <v>8</v>
      </c>
      <c r="B155" s="22">
        <v>254499.1</v>
      </c>
      <c r="C155" s="36">
        <v>124775.9</v>
      </c>
      <c r="D155" s="22">
        <v>3523.6</v>
      </c>
      <c r="E155" s="22">
        <v>834</v>
      </c>
      <c r="F155" s="22">
        <v>4926.1000000000004</v>
      </c>
      <c r="G155" s="22">
        <v>3.6</v>
      </c>
      <c r="H155" s="25">
        <v>1138.3</v>
      </c>
      <c r="I155" s="22">
        <f>SUM(B155:H155)</f>
        <v>389700.59999999992</v>
      </c>
      <c r="J155" s="22">
        <v>165324.79999999999</v>
      </c>
      <c r="K155" s="22">
        <v>21183.599999999999</v>
      </c>
      <c r="L155" s="22">
        <f>SUM(J155:K155)</f>
        <v>186508.4</v>
      </c>
      <c r="M155" s="37" t="s">
        <v>1</v>
      </c>
      <c r="N155" s="36">
        <v>5791.3</v>
      </c>
      <c r="O155" s="36">
        <v>338994.5</v>
      </c>
      <c r="P155" s="22"/>
      <c r="Q155" s="22">
        <v>88281.7</v>
      </c>
      <c r="R155" s="36">
        <v>-5027.8</v>
      </c>
      <c r="S155" s="25">
        <f>5752+8.1+1393.1</f>
        <v>7153.2000000000007</v>
      </c>
      <c r="T155" s="36">
        <f>SUM(I155,L155:O155,S155,Q155,R155)</f>
        <v>1011401.8999999998</v>
      </c>
      <c r="U155" s="8"/>
    </row>
    <row r="156" spans="1:21" s="35" customFormat="1" ht="15" customHeight="1" x14ac:dyDescent="0.2">
      <c r="A156" s="38" t="s">
        <v>7</v>
      </c>
      <c r="B156" s="22">
        <v>254519.8</v>
      </c>
      <c r="C156" s="36">
        <v>112931.8</v>
      </c>
      <c r="D156" s="22">
        <v>3149.6</v>
      </c>
      <c r="E156" s="22">
        <v>1498.7</v>
      </c>
      <c r="F156" s="22">
        <v>3531.1</v>
      </c>
      <c r="G156" s="22">
        <v>5.2</v>
      </c>
      <c r="H156" s="25">
        <v>1875</v>
      </c>
      <c r="I156" s="22">
        <f>SUM(B156:H156)</f>
        <v>377511.19999999995</v>
      </c>
      <c r="J156" s="22">
        <v>175018.1</v>
      </c>
      <c r="K156" s="22">
        <v>15080.7</v>
      </c>
      <c r="L156" s="22">
        <f>SUM(J156:K156)</f>
        <v>190098.80000000002</v>
      </c>
      <c r="M156" s="37" t="s">
        <v>1</v>
      </c>
      <c r="N156" s="36">
        <v>7752</v>
      </c>
      <c r="O156" s="36">
        <v>336106.5</v>
      </c>
      <c r="P156" s="22"/>
      <c r="Q156" s="22">
        <v>88281.600000000006</v>
      </c>
      <c r="R156" s="36">
        <v>-148.19999999999999</v>
      </c>
      <c r="S156" s="25">
        <f>5886.8+8.1+1388.8</f>
        <v>7283.7000000000007</v>
      </c>
      <c r="T156" s="36">
        <f>SUM(I156,L156:O156,S156,Q156,R156)</f>
        <v>1006885.6</v>
      </c>
      <c r="U156" s="8"/>
    </row>
    <row r="157" spans="1:21" s="35" customFormat="1" ht="15" customHeight="1" x14ac:dyDescent="0.2">
      <c r="A157" s="38" t="s">
        <v>6</v>
      </c>
      <c r="B157" s="22">
        <v>255283.4</v>
      </c>
      <c r="C157" s="36">
        <v>125278.8</v>
      </c>
      <c r="D157" s="22">
        <v>2943.8</v>
      </c>
      <c r="E157" s="22">
        <v>8178.4</v>
      </c>
      <c r="F157" s="22">
        <v>9000.1</v>
      </c>
      <c r="G157" s="22">
        <v>3.2</v>
      </c>
      <c r="H157" s="25">
        <v>1378.3</v>
      </c>
      <c r="I157" s="22">
        <f>SUM(B157:H157)</f>
        <v>402066</v>
      </c>
      <c r="J157" s="22">
        <v>180613.8</v>
      </c>
      <c r="K157" s="22">
        <v>13791.1</v>
      </c>
      <c r="L157" s="22">
        <f>SUM(J157:K157)</f>
        <v>194404.9</v>
      </c>
      <c r="M157" s="37" t="s">
        <v>1</v>
      </c>
      <c r="N157" s="36">
        <v>10573.9</v>
      </c>
      <c r="O157" s="36">
        <v>330545.8</v>
      </c>
      <c r="P157" s="22"/>
      <c r="Q157" s="22">
        <v>88281.600000000006</v>
      </c>
      <c r="R157" s="36">
        <v>4929</v>
      </c>
      <c r="S157" s="25">
        <f>9209.8+3.1+1507.9</f>
        <v>10720.8</v>
      </c>
      <c r="T157" s="36">
        <f>SUM(I157,L157:O157,S157,Q157,R157)</f>
        <v>1041522.0000000001</v>
      </c>
      <c r="U157" s="8"/>
    </row>
    <row r="158" spans="1:21" s="35" customFormat="1" ht="15" customHeight="1" x14ac:dyDescent="0.2">
      <c r="A158" s="38" t="s">
        <v>5</v>
      </c>
      <c r="B158" s="22">
        <v>267512.5</v>
      </c>
      <c r="C158" s="36">
        <v>134302.79999999999</v>
      </c>
      <c r="D158" s="22">
        <v>3575.7</v>
      </c>
      <c r="E158" s="22">
        <v>5995.8</v>
      </c>
      <c r="F158" s="22">
        <v>6509.8</v>
      </c>
      <c r="G158" s="22">
        <v>7.7</v>
      </c>
      <c r="H158" s="25">
        <v>1319.7</v>
      </c>
      <c r="I158" s="22">
        <f>SUM(B158:H158)</f>
        <v>419224</v>
      </c>
      <c r="J158" s="22">
        <v>229057.5</v>
      </c>
      <c r="K158" s="22">
        <v>14016.1</v>
      </c>
      <c r="L158" s="22">
        <f>SUM(J158:K158)</f>
        <v>243073.6</v>
      </c>
      <c r="M158" s="37" t="s">
        <v>1</v>
      </c>
      <c r="N158" s="36">
        <v>12385</v>
      </c>
      <c r="O158" s="36">
        <v>328508.5</v>
      </c>
      <c r="P158" s="22"/>
      <c r="Q158" s="22">
        <v>88281.600000000006</v>
      </c>
      <c r="R158" s="36">
        <v>5702.3</v>
      </c>
      <c r="S158" s="25">
        <f>8800+6.7+1350.6</f>
        <v>10157.300000000001</v>
      </c>
      <c r="T158" s="36">
        <f>SUM(I158,L158:O158,S158,Q158,R158)</f>
        <v>1107332.3</v>
      </c>
      <c r="U158" s="8"/>
    </row>
    <row r="159" spans="1:21" s="35" customFormat="1" ht="15" customHeight="1" x14ac:dyDescent="0.2">
      <c r="A159" s="38"/>
      <c r="B159" s="22"/>
      <c r="C159" s="36"/>
      <c r="D159" s="22"/>
      <c r="E159" s="22"/>
      <c r="F159" s="22"/>
      <c r="G159" s="22"/>
      <c r="H159" s="25"/>
      <c r="I159" s="22"/>
      <c r="J159" s="22"/>
      <c r="K159" s="22"/>
      <c r="L159" s="22"/>
      <c r="M159" s="37"/>
      <c r="N159" s="36"/>
      <c r="O159" s="36"/>
      <c r="P159" s="22"/>
      <c r="Q159" s="22"/>
      <c r="R159" s="36"/>
      <c r="S159" s="25"/>
      <c r="T159" s="36"/>
      <c r="U159" s="8"/>
    </row>
    <row r="160" spans="1:21" s="35" customFormat="1" ht="15" customHeight="1" x14ac:dyDescent="0.2">
      <c r="A160" s="38" t="s">
        <v>4</v>
      </c>
      <c r="B160" s="22">
        <v>257413.7</v>
      </c>
      <c r="C160" s="36">
        <v>190039</v>
      </c>
      <c r="D160" s="22">
        <v>2487.1</v>
      </c>
      <c r="E160" s="22">
        <v>4253.3</v>
      </c>
      <c r="F160" s="22">
        <v>5001.6000000000004</v>
      </c>
      <c r="G160" s="22">
        <v>2.2000000000000002</v>
      </c>
      <c r="H160" s="25">
        <v>823.5</v>
      </c>
      <c r="I160" s="22">
        <f>SUM(B160:H160)</f>
        <v>460020.39999999997</v>
      </c>
      <c r="J160" s="22">
        <v>199136.2</v>
      </c>
      <c r="K160" s="22">
        <v>19260.7</v>
      </c>
      <c r="L160" s="22">
        <f>SUM(J160:K160)</f>
        <v>218396.90000000002</v>
      </c>
      <c r="M160" s="37" t="s">
        <v>1</v>
      </c>
      <c r="N160" s="36">
        <v>22328.5</v>
      </c>
      <c r="O160" s="36">
        <v>326730.09999999998</v>
      </c>
      <c r="P160" s="22"/>
      <c r="Q160" s="22">
        <v>88281.600000000006</v>
      </c>
      <c r="R160" s="36">
        <v>2053.1999999999998</v>
      </c>
      <c r="S160" s="25">
        <f>8276.7+4.6+1360.3</f>
        <v>9641.6</v>
      </c>
      <c r="T160" s="36">
        <f>SUM(I160,L160:O160,S160,Q160,R160)</f>
        <v>1127452.3</v>
      </c>
      <c r="U160" s="8"/>
    </row>
    <row r="161" spans="1:21" s="35" customFormat="1" ht="15" customHeight="1" x14ac:dyDescent="0.2">
      <c r="A161" s="38" t="s">
        <v>3</v>
      </c>
      <c r="B161" s="22">
        <v>258459.9</v>
      </c>
      <c r="C161" s="36">
        <v>164896.79999999999</v>
      </c>
      <c r="D161" s="22">
        <v>1884.5</v>
      </c>
      <c r="E161" s="22">
        <v>4617.7</v>
      </c>
      <c r="F161" s="22">
        <v>5531.1</v>
      </c>
      <c r="G161" s="22">
        <v>2.2000000000000002</v>
      </c>
      <c r="H161" s="25">
        <v>1725.8</v>
      </c>
      <c r="I161" s="22">
        <f>SUM(B161:H161)</f>
        <v>437117.99999999994</v>
      </c>
      <c r="J161" s="22">
        <v>236906.6</v>
      </c>
      <c r="K161" s="22">
        <v>16962.7</v>
      </c>
      <c r="L161" s="22">
        <f>SUM(J161:K161)</f>
        <v>253869.30000000002</v>
      </c>
      <c r="M161" s="37" t="s">
        <v>1</v>
      </c>
      <c r="N161" s="36">
        <v>23253.3</v>
      </c>
      <c r="O161" s="36">
        <v>326019</v>
      </c>
      <c r="P161" s="22"/>
      <c r="Q161" s="22">
        <v>88281.600000000006</v>
      </c>
      <c r="R161" s="36">
        <v>5368.2</v>
      </c>
      <c r="S161" s="25">
        <f>9494.9+1423.4</f>
        <v>10918.3</v>
      </c>
      <c r="T161" s="36">
        <f>SUM(I161,L161:O161,S161,Q161,R161)</f>
        <v>1144827.7</v>
      </c>
      <c r="U161" s="8"/>
    </row>
    <row r="162" spans="1:21" s="35" customFormat="1" ht="15" customHeight="1" x14ac:dyDescent="0.2">
      <c r="A162" s="38" t="s">
        <v>2</v>
      </c>
      <c r="B162" s="22">
        <v>267562.40000000002</v>
      </c>
      <c r="C162" s="36">
        <v>167615</v>
      </c>
      <c r="D162" s="22">
        <v>2642.3</v>
      </c>
      <c r="E162" s="22">
        <v>13631.3</v>
      </c>
      <c r="F162" s="22">
        <v>7688</v>
      </c>
      <c r="G162" s="22">
        <v>157.1</v>
      </c>
      <c r="H162" s="25">
        <v>2095</v>
      </c>
      <c r="I162" s="22">
        <f>SUM(B162:H162)</f>
        <v>461391.1</v>
      </c>
      <c r="J162" s="22">
        <v>210306.3</v>
      </c>
      <c r="K162" s="22">
        <v>18671.2</v>
      </c>
      <c r="L162" s="22">
        <f>SUM(J162:K162)</f>
        <v>228977.5</v>
      </c>
      <c r="M162" s="37" t="s">
        <v>1</v>
      </c>
      <c r="N162" s="36">
        <v>24941.4</v>
      </c>
      <c r="O162" s="36">
        <v>320951.90000000002</v>
      </c>
      <c r="P162" s="22"/>
      <c r="Q162" s="22">
        <v>88281.600000000006</v>
      </c>
      <c r="R162" s="36">
        <v>5190.1000000000004</v>
      </c>
      <c r="S162" s="25">
        <f>8059.5+1432.4-15.6</f>
        <v>9476.2999999999993</v>
      </c>
      <c r="T162" s="36">
        <f>SUM(I162,L162:O162,S162,Q162,R162)</f>
        <v>1139209.9000000001</v>
      </c>
      <c r="U162" s="8"/>
    </row>
    <row r="163" spans="1:21" s="8" customFormat="1" ht="15" customHeight="1" x14ac:dyDescent="0.2">
      <c r="B163" s="33"/>
      <c r="C163" s="32"/>
      <c r="D163" s="33"/>
      <c r="E163" s="33"/>
      <c r="F163" s="33"/>
      <c r="G163" s="31"/>
      <c r="H163" s="34"/>
      <c r="I163" s="28"/>
      <c r="J163" s="31"/>
      <c r="K163" s="33"/>
      <c r="L163" s="33"/>
      <c r="M163" s="33"/>
      <c r="N163" s="32"/>
      <c r="O163" s="32"/>
      <c r="P163" s="31"/>
      <c r="Q163" s="28"/>
      <c r="R163" s="30"/>
      <c r="S163" s="29"/>
      <c r="T163" s="28"/>
    </row>
    <row r="164" spans="1:21" s="8" customFormat="1" ht="15" hidden="1" customHeight="1" x14ac:dyDescent="0.2">
      <c r="A164" s="27"/>
      <c r="B164" s="26"/>
      <c r="C164" s="23"/>
      <c r="D164" s="24"/>
      <c r="E164" s="24"/>
      <c r="F164" s="24"/>
      <c r="G164" s="22"/>
      <c r="H164" s="25"/>
      <c r="I164" s="19"/>
      <c r="J164" s="22"/>
      <c r="K164" s="24"/>
      <c r="L164" s="24"/>
      <c r="M164" s="24"/>
      <c r="N164" s="23"/>
      <c r="O164" s="23"/>
      <c r="P164" s="22"/>
      <c r="Q164" s="19"/>
      <c r="R164" s="21"/>
      <c r="S164" s="20"/>
      <c r="T164" s="19"/>
    </row>
    <row r="165" spans="1:21" s="8" customFormat="1" ht="15" hidden="1" customHeight="1" x14ac:dyDescent="0.2">
      <c r="A165" s="27"/>
      <c r="B165" s="26"/>
      <c r="C165" s="23"/>
      <c r="D165" s="24"/>
      <c r="E165" s="24"/>
      <c r="F165" s="24"/>
      <c r="G165" s="22"/>
      <c r="H165" s="25"/>
      <c r="I165" s="19"/>
      <c r="J165" s="22"/>
      <c r="K165" s="24"/>
      <c r="L165" s="24"/>
      <c r="M165" s="24"/>
      <c r="N165" s="23"/>
      <c r="O165" s="23"/>
      <c r="P165" s="22"/>
      <c r="Q165" s="19"/>
      <c r="R165" s="21"/>
      <c r="S165" s="20"/>
      <c r="T165" s="19"/>
    </row>
    <row r="166" spans="1:21" s="8" customFormat="1" ht="15" hidden="1" customHeight="1" x14ac:dyDescent="0.2">
      <c r="A166" s="27"/>
      <c r="B166" s="26"/>
      <c r="C166" s="23"/>
      <c r="D166" s="24"/>
      <c r="E166" s="24"/>
      <c r="F166" s="24"/>
      <c r="G166" s="22"/>
      <c r="H166" s="25"/>
      <c r="I166" s="19"/>
      <c r="J166" s="22"/>
      <c r="K166" s="24"/>
      <c r="L166" s="24"/>
      <c r="M166" s="24"/>
      <c r="N166" s="23"/>
      <c r="O166" s="23"/>
      <c r="P166" s="22"/>
      <c r="Q166" s="19"/>
      <c r="R166" s="21"/>
      <c r="S166" s="20"/>
      <c r="T166" s="19"/>
    </row>
    <row r="167" spans="1:21" s="8" customFormat="1" ht="12.75" hidden="1" customHeight="1" x14ac:dyDescent="0.2">
      <c r="A167" s="27"/>
      <c r="B167" s="26"/>
      <c r="C167" s="23"/>
      <c r="D167" s="24"/>
      <c r="E167" s="24"/>
      <c r="F167" s="24"/>
      <c r="G167" s="22"/>
      <c r="H167" s="25"/>
      <c r="I167" s="19">
        <f>SUM(B167:H167)</f>
        <v>0</v>
      </c>
      <c r="J167" s="22"/>
      <c r="K167" s="24"/>
      <c r="L167" s="24">
        <f>SUM(J167:K167)</f>
        <v>0</v>
      </c>
      <c r="M167" s="24"/>
      <c r="N167" s="23"/>
      <c r="O167" s="23"/>
      <c r="P167" s="22"/>
      <c r="Q167" s="19"/>
      <c r="R167" s="21"/>
      <c r="S167" s="20"/>
      <c r="T167" s="19">
        <f>SUM(I167,L167:O167,S167,Q167,R167)</f>
        <v>0</v>
      </c>
    </row>
    <row r="168" spans="1:21" x14ac:dyDescent="0.2">
      <c r="A168" s="18"/>
      <c r="B168" s="15"/>
      <c r="C168" s="15"/>
      <c r="D168" s="15"/>
      <c r="E168" s="15"/>
      <c r="F168" s="15"/>
      <c r="G168" s="17"/>
      <c r="H168" s="17"/>
      <c r="I168" s="15"/>
      <c r="J168" s="17"/>
      <c r="K168" s="15"/>
      <c r="L168" s="15"/>
      <c r="M168" s="15"/>
      <c r="N168" s="15"/>
      <c r="O168" s="15"/>
      <c r="P168" s="17"/>
      <c r="Q168" s="16"/>
      <c r="R168" s="16"/>
      <c r="S168" s="15"/>
      <c r="T168" s="14"/>
    </row>
    <row r="169" spans="1:21" s="8" customFormat="1" x14ac:dyDescent="0.2">
      <c r="A169" s="13" t="s">
        <v>0</v>
      </c>
      <c r="B169" s="10"/>
      <c r="C169" s="10"/>
      <c r="D169" s="10"/>
      <c r="E169" s="10"/>
      <c r="F169" s="10"/>
      <c r="G169" s="12"/>
      <c r="H169" s="12"/>
      <c r="I169" s="10"/>
      <c r="J169" s="12"/>
      <c r="K169" s="10"/>
      <c r="L169" s="10"/>
      <c r="M169" s="10"/>
      <c r="N169" s="10"/>
      <c r="O169" s="10"/>
      <c r="P169" s="12"/>
      <c r="Q169" s="11"/>
      <c r="R169" s="11"/>
      <c r="S169" s="10"/>
      <c r="T169" s="9"/>
    </row>
    <row r="170" spans="1:21" x14ac:dyDescent="0.2">
      <c r="A170" s="8"/>
      <c r="B170" s="6"/>
      <c r="C170" s="6"/>
      <c r="D170" s="6"/>
      <c r="E170" s="6"/>
      <c r="F170" s="6"/>
      <c r="G170" s="7"/>
      <c r="H170" s="7"/>
      <c r="I170" s="6"/>
      <c r="J170" s="7"/>
      <c r="K170" s="6"/>
      <c r="L170" s="6"/>
      <c r="M170" s="6"/>
      <c r="N170" s="6"/>
      <c r="O170" s="6"/>
      <c r="P170" s="7"/>
      <c r="Q170" s="3"/>
      <c r="S170" s="6"/>
      <c r="T170" s="6"/>
    </row>
    <row r="171" spans="1:21" x14ac:dyDescent="0.2">
      <c r="A171" s="8"/>
      <c r="B171" s="6"/>
      <c r="C171" s="6"/>
      <c r="D171" s="6"/>
      <c r="E171" s="6"/>
      <c r="F171" s="6"/>
      <c r="G171" s="7"/>
      <c r="H171" s="7"/>
      <c r="I171" s="6"/>
      <c r="J171" s="7"/>
      <c r="K171" s="6"/>
      <c r="L171" s="6"/>
      <c r="M171" s="6"/>
      <c r="N171" s="6"/>
      <c r="O171" s="6"/>
      <c r="P171" s="7"/>
      <c r="Q171" s="3"/>
      <c r="S171" s="6"/>
      <c r="T171" s="6"/>
    </row>
    <row r="172" spans="1:21" x14ac:dyDescent="0.2">
      <c r="B172" s="6"/>
    </row>
  </sheetData>
  <mergeCells count="4">
    <mergeCell ref="B6:I6"/>
    <mergeCell ref="J6:L6"/>
    <mergeCell ref="B2:S2"/>
    <mergeCell ref="B3:S3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II_2_2 Liabilities BRB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MUGABEKAZI Stella</dc:creator>
  <cp:lastModifiedBy>MUGABEKAZI Stella</cp:lastModifiedBy>
  <dcterms:created xsi:type="dcterms:W3CDTF">2017-06-30T06:58:39Z</dcterms:created>
  <dcterms:modified xsi:type="dcterms:W3CDTF">2017-06-30T06:59:05Z</dcterms:modified>
</cp:coreProperties>
</file>