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ecember 2016 anglais\"/>
    </mc:Choice>
  </mc:AlternateContent>
  <bookViews>
    <workbookView xWindow="-15" yWindow="-15" windowWidth="9630" windowHeight="5160" tabRatio="604"/>
  </bookViews>
  <sheets>
    <sheet name="ii6-1sitfinactif" sheetId="1" r:id="rId1"/>
  </sheets>
  <definedNames>
    <definedName name="_xlnm.Print_Area" localSheetId="0">'ii6-1sitfinactif'!$A$1:$U$175</definedName>
    <definedName name="Zone_impres_MI">'ii6-1sitfinactif'!$A$1:$U$173</definedName>
  </definedNames>
  <calcPr calcId="152511"/>
</workbook>
</file>

<file path=xl/calcChain.xml><?xml version="1.0" encoding="utf-8"?>
<calcChain xmlns="http://schemas.openxmlformats.org/spreadsheetml/2006/main">
  <c r="Q170" i="1" l="1"/>
  <c r="S170" i="1" s="1"/>
  <c r="P170" i="1"/>
  <c r="I170" i="1"/>
  <c r="G170" i="1"/>
  <c r="N170" i="1" s="1"/>
  <c r="T170" i="1" s="1"/>
  <c r="C170" i="1"/>
  <c r="D170" i="1" s="1"/>
  <c r="U170" i="1" l="1"/>
  <c r="Q53" i="1" l="1"/>
  <c r="P53" i="1"/>
  <c r="S53" i="1" s="1"/>
  <c r="I53" i="1"/>
  <c r="G53" i="1"/>
  <c r="N53" i="1" s="1"/>
  <c r="T53" i="1" s="1"/>
  <c r="U53" i="1" s="1"/>
  <c r="D53" i="1"/>
  <c r="Q54" i="1"/>
  <c r="S54" i="1" s="1"/>
  <c r="P54" i="1"/>
  <c r="I54" i="1"/>
  <c r="G54" i="1"/>
  <c r="N54" i="1" s="1"/>
  <c r="T54" i="1" s="1"/>
  <c r="D54" i="1"/>
  <c r="U54" i="1" s="1"/>
  <c r="Q55" i="1"/>
  <c r="P55" i="1"/>
  <c r="S55" i="1" s="1"/>
  <c r="N55" i="1"/>
  <c r="T55" i="1" s="1"/>
  <c r="I55" i="1"/>
  <c r="G55" i="1"/>
  <c r="D55" i="1"/>
  <c r="Q169" i="1"/>
  <c r="P169" i="1"/>
  <c r="S169" i="1" s="1"/>
  <c r="I169" i="1"/>
  <c r="G169" i="1"/>
  <c r="N169" i="1" s="1"/>
  <c r="T169" i="1" s="1"/>
  <c r="D169" i="1"/>
  <c r="U169" i="1" s="1"/>
  <c r="Q168" i="1"/>
  <c r="P168" i="1"/>
  <c r="S168" i="1" s="1"/>
  <c r="I168" i="1"/>
  <c r="G168" i="1"/>
  <c r="N168" i="1" s="1"/>
  <c r="T168" i="1" s="1"/>
  <c r="U168" i="1" s="1"/>
  <c r="D168" i="1"/>
  <c r="S167" i="1"/>
  <c r="Q167" i="1"/>
  <c r="P167" i="1"/>
  <c r="I167" i="1"/>
  <c r="G167" i="1"/>
  <c r="N167" i="1" s="1"/>
  <c r="T167" i="1" s="1"/>
  <c r="D167" i="1"/>
  <c r="U167" i="1" s="1"/>
  <c r="Q166" i="1"/>
  <c r="P166" i="1"/>
  <c r="S166" i="1" s="1"/>
  <c r="I166" i="1"/>
  <c r="N166" i="1" s="1"/>
  <c r="T166" i="1" s="1"/>
  <c r="G166" i="1"/>
  <c r="D166" i="1"/>
  <c r="U166" i="1" s="1"/>
  <c r="Q165" i="1"/>
  <c r="P165" i="1"/>
  <c r="S165" i="1" s="1"/>
  <c r="N165" i="1"/>
  <c r="T165" i="1" s="1"/>
  <c r="I165" i="1"/>
  <c r="G165" i="1"/>
  <c r="D165" i="1"/>
  <c r="Q164" i="1"/>
  <c r="P164" i="1"/>
  <c r="S164" i="1" s="1"/>
  <c r="I164" i="1"/>
  <c r="G164" i="1"/>
  <c r="N164" i="1" s="1"/>
  <c r="T164" i="1" s="1"/>
  <c r="D164" i="1"/>
  <c r="U164" i="1" s="1"/>
  <c r="Q163" i="1"/>
  <c r="S163" i="1" s="1"/>
  <c r="P163" i="1"/>
  <c r="I163" i="1"/>
  <c r="N163" i="1" s="1"/>
  <c r="G163" i="1"/>
  <c r="D163" i="1"/>
  <c r="S162" i="1"/>
  <c r="T162" i="1" s="1"/>
  <c r="Q162" i="1"/>
  <c r="P162" i="1"/>
  <c r="N162" i="1"/>
  <c r="I162" i="1"/>
  <c r="G162" i="1"/>
  <c r="D162" i="1"/>
  <c r="U162" i="1" s="1"/>
  <c r="Q161" i="1"/>
  <c r="P161" i="1"/>
  <c r="S161" i="1" s="1"/>
  <c r="I161" i="1"/>
  <c r="G161" i="1"/>
  <c r="N161" i="1" s="1"/>
  <c r="T161" i="1" s="1"/>
  <c r="D161" i="1"/>
  <c r="U161" i="1" s="1"/>
  <c r="Q160" i="1"/>
  <c r="S160" i="1" s="1"/>
  <c r="P160" i="1"/>
  <c r="I160" i="1"/>
  <c r="G160" i="1"/>
  <c r="N160" i="1" s="1"/>
  <c r="T160" i="1" s="1"/>
  <c r="D160" i="1"/>
  <c r="U55" i="1" l="1"/>
  <c r="U160" i="1"/>
  <c r="T163" i="1"/>
  <c r="U163" i="1" s="1"/>
  <c r="U165" i="1"/>
  <c r="T43" i="1" l="1"/>
  <c r="U43" i="1" s="1"/>
  <c r="U38" i="1" l="1"/>
  <c r="U39" i="1"/>
  <c r="U40" i="1"/>
  <c r="U41" i="1"/>
  <c r="U68" i="1"/>
  <c r="U81" i="1"/>
  <c r="U94" i="1"/>
  <c r="U29" i="1"/>
  <c r="T131" i="1"/>
  <c r="U131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2" i="1"/>
  <c r="U132" i="1" s="1"/>
  <c r="S28" i="1" l="1"/>
  <c r="N28" i="1"/>
  <c r="D28" i="1"/>
  <c r="S36" i="1"/>
  <c r="N36" i="1"/>
  <c r="D36" i="1"/>
  <c r="S27" i="1"/>
  <c r="N27" i="1"/>
  <c r="D27" i="1"/>
  <c r="S26" i="1"/>
  <c r="N26" i="1"/>
  <c r="D26" i="1"/>
  <c r="S25" i="1"/>
  <c r="N25" i="1"/>
  <c r="D25" i="1"/>
  <c r="S24" i="1"/>
  <c r="N24" i="1"/>
  <c r="D24" i="1"/>
  <c r="T27" i="1" l="1"/>
  <c r="U27" i="1" s="1"/>
  <c r="T25" i="1"/>
  <c r="U25" i="1" s="1"/>
  <c r="T24" i="1"/>
  <c r="T26" i="1"/>
  <c r="U26" i="1" s="1"/>
  <c r="T36" i="1"/>
  <c r="U36" i="1" s="1"/>
  <c r="T28" i="1"/>
  <c r="U28" i="1" s="1"/>
  <c r="U24" i="1"/>
  <c r="S57" i="1" l="1"/>
  <c r="S58" i="1"/>
  <c r="S59" i="1"/>
  <c r="S60" i="1"/>
  <c r="S61" i="1"/>
  <c r="S62" i="1"/>
  <c r="S63" i="1"/>
  <c r="S64" i="1"/>
  <c r="S65" i="1"/>
  <c r="S66" i="1"/>
  <c r="S67" i="1"/>
  <c r="S69" i="1"/>
  <c r="S70" i="1"/>
  <c r="S71" i="1"/>
  <c r="S72" i="1"/>
  <c r="S73" i="1"/>
  <c r="S74" i="1"/>
  <c r="S75" i="1"/>
  <c r="S76" i="1"/>
  <c r="S77" i="1"/>
  <c r="S78" i="1"/>
  <c r="S79" i="1"/>
  <c r="S80" i="1"/>
  <c r="S82" i="1"/>
  <c r="S83" i="1"/>
  <c r="S84" i="1"/>
  <c r="S85" i="1"/>
  <c r="S86" i="1"/>
  <c r="S87" i="1"/>
  <c r="S88" i="1"/>
  <c r="S89" i="1"/>
  <c r="S90" i="1"/>
  <c r="S91" i="1"/>
  <c r="S92" i="1"/>
  <c r="S93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N57" i="1"/>
  <c r="N58" i="1"/>
  <c r="N59" i="1"/>
  <c r="N60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T118" i="1" l="1"/>
  <c r="U118" i="1" s="1"/>
  <c r="T116" i="1"/>
  <c r="U116" i="1" s="1"/>
  <c r="T114" i="1"/>
  <c r="U114" i="1" s="1"/>
  <c r="T110" i="1"/>
  <c r="U110" i="1" s="1"/>
  <c r="T108" i="1"/>
  <c r="U108" i="1" s="1"/>
  <c r="T105" i="1"/>
  <c r="U105" i="1" s="1"/>
  <c r="T103" i="1"/>
  <c r="U103" i="1" s="1"/>
  <c r="T101" i="1"/>
  <c r="U101" i="1" s="1"/>
  <c r="T99" i="1"/>
  <c r="U99" i="1" s="1"/>
  <c r="T97" i="1"/>
  <c r="U97" i="1" s="1"/>
  <c r="T95" i="1"/>
  <c r="U95" i="1" s="1"/>
  <c r="T92" i="1"/>
  <c r="U92" i="1" s="1"/>
  <c r="T90" i="1"/>
  <c r="T88" i="1"/>
  <c r="U88" i="1" s="1"/>
  <c r="T86" i="1"/>
  <c r="U86" i="1" s="1"/>
  <c r="T84" i="1"/>
  <c r="U84" i="1" s="1"/>
  <c r="T82" i="1"/>
  <c r="U82" i="1" s="1"/>
  <c r="T79" i="1"/>
  <c r="U79" i="1" s="1"/>
  <c r="T77" i="1"/>
  <c r="U77" i="1" s="1"/>
  <c r="T75" i="1"/>
  <c r="U75" i="1" s="1"/>
  <c r="T73" i="1"/>
  <c r="T71" i="1"/>
  <c r="U71" i="1" s="1"/>
  <c r="T69" i="1"/>
  <c r="U69" i="1" s="1"/>
  <c r="T66" i="1"/>
  <c r="U66" i="1" s="1"/>
  <c r="T64" i="1"/>
  <c r="U64" i="1" s="1"/>
  <c r="T62" i="1"/>
  <c r="U62" i="1" s="1"/>
  <c r="T60" i="1"/>
  <c r="U60" i="1" s="1"/>
  <c r="T58" i="1"/>
  <c r="U58" i="1" s="1"/>
  <c r="U90" i="1"/>
  <c r="U73" i="1"/>
  <c r="T112" i="1"/>
  <c r="U112" i="1" s="1"/>
  <c r="T119" i="1"/>
  <c r="U119" i="1" s="1"/>
  <c r="T117" i="1"/>
  <c r="U117" i="1" s="1"/>
  <c r="T115" i="1"/>
  <c r="U115" i="1" s="1"/>
  <c r="T113" i="1"/>
  <c r="U113" i="1" s="1"/>
  <c r="T111" i="1"/>
  <c r="U111" i="1" s="1"/>
  <c r="T109" i="1"/>
  <c r="U109" i="1" s="1"/>
  <c r="T106" i="1"/>
  <c r="U106" i="1" s="1"/>
  <c r="T104" i="1"/>
  <c r="U104" i="1" s="1"/>
  <c r="T102" i="1"/>
  <c r="U102" i="1" s="1"/>
  <c r="T100" i="1"/>
  <c r="U100" i="1" s="1"/>
  <c r="T98" i="1"/>
  <c r="U98" i="1" s="1"/>
  <c r="T96" i="1"/>
  <c r="U96" i="1" s="1"/>
  <c r="T93" i="1"/>
  <c r="U93" i="1" s="1"/>
  <c r="T91" i="1"/>
  <c r="U91" i="1" s="1"/>
  <c r="T89" i="1"/>
  <c r="U89" i="1" s="1"/>
  <c r="T87" i="1"/>
  <c r="U87" i="1" s="1"/>
  <c r="T85" i="1"/>
  <c r="U85" i="1" s="1"/>
  <c r="T83" i="1"/>
  <c r="U83" i="1" s="1"/>
  <c r="T80" i="1"/>
  <c r="U80" i="1" s="1"/>
  <c r="T78" i="1"/>
  <c r="U78" i="1" s="1"/>
  <c r="T76" i="1"/>
  <c r="U76" i="1" s="1"/>
  <c r="T74" i="1"/>
  <c r="U74" i="1" s="1"/>
  <c r="T72" i="1"/>
  <c r="U72" i="1" s="1"/>
  <c r="T70" i="1"/>
  <c r="U70" i="1" s="1"/>
  <c r="T67" i="1"/>
  <c r="U67" i="1" s="1"/>
  <c r="T65" i="1"/>
  <c r="U65" i="1" s="1"/>
  <c r="T63" i="1"/>
  <c r="U63" i="1" s="1"/>
  <c r="T61" i="1"/>
  <c r="U61" i="1" s="1"/>
  <c r="T59" i="1"/>
  <c r="U59" i="1" s="1"/>
  <c r="T57" i="1"/>
  <c r="U57" i="1" s="1"/>
  <c r="D56" i="1" l="1"/>
  <c r="S56" i="1" l="1"/>
  <c r="N56" i="1"/>
  <c r="T56" i="1" l="1"/>
  <c r="U56" i="1" s="1"/>
</calcChain>
</file>

<file path=xl/sharedStrings.xml><?xml version="1.0" encoding="utf-8"?>
<sst xmlns="http://schemas.openxmlformats.org/spreadsheetml/2006/main" count="288" uniqueCount="115">
  <si>
    <t xml:space="preserve"> </t>
  </si>
  <si>
    <t>TOTAL</t>
  </si>
  <si>
    <t xml:space="preserve">   Total</t>
  </si>
  <si>
    <t xml:space="preserve">   Certifi-</t>
  </si>
  <si>
    <t xml:space="preserve">   cats du</t>
  </si>
  <si>
    <t xml:space="preserve">    Trésor</t>
  </si>
  <si>
    <t xml:space="preserve">    privé</t>
  </si>
  <si>
    <t>-</t>
  </si>
  <si>
    <t>Période</t>
  </si>
  <si>
    <t>II.7.1</t>
  </si>
  <si>
    <t>2008</t>
  </si>
  <si>
    <t xml:space="preserve">      publique</t>
  </si>
  <si>
    <t>locales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</si>
  <si>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</si>
  <si>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</si>
  <si>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</si>
  <si>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</si>
  <si>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ASSETS</t>
  </si>
  <si>
    <t xml:space="preserve">         Description</t>
  </si>
  <si>
    <t>Period</t>
  </si>
  <si>
    <t xml:space="preserve">           NET FOREIGN ASSETS</t>
  </si>
  <si>
    <t xml:space="preserve">DOMESTIC CREDIT </t>
  </si>
  <si>
    <t xml:space="preserve">                                          Net claims on Government</t>
  </si>
  <si>
    <t xml:space="preserve">    Claims on economy</t>
  </si>
  <si>
    <t>Gross</t>
  </si>
  <si>
    <t xml:space="preserve">  Foreign</t>
  </si>
  <si>
    <t xml:space="preserve"> Net foreign</t>
  </si>
  <si>
    <t>foreign</t>
  </si>
  <si>
    <t xml:space="preserve">    liabilities</t>
  </si>
  <si>
    <t xml:space="preserve">      assets</t>
  </si>
  <si>
    <t>assets</t>
  </si>
  <si>
    <t xml:space="preserve">Loans and </t>
  </si>
  <si>
    <t xml:space="preserve">  Treasury  </t>
  </si>
  <si>
    <t xml:space="preserve">Other </t>
  </si>
  <si>
    <t xml:space="preserve">Special </t>
  </si>
  <si>
    <t>Advances</t>
  </si>
  <si>
    <t>bills and</t>
  </si>
  <si>
    <t>claims</t>
  </si>
  <si>
    <t>credit</t>
  </si>
  <si>
    <t>bonds</t>
  </si>
  <si>
    <t xml:space="preserve">Rescheduled </t>
  </si>
  <si>
    <t xml:space="preserve">   Governmental </t>
  </si>
  <si>
    <t xml:space="preserve">   Local </t>
  </si>
  <si>
    <t xml:space="preserve">    deposits</t>
  </si>
  <si>
    <t>government</t>
  </si>
  <si>
    <t xml:space="preserve">  agency</t>
  </si>
  <si>
    <t xml:space="preserve">  deposits</t>
  </si>
  <si>
    <t xml:space="preserve"> Claims on</t>
  </si>
  <si>
    <t xml:space="preserve">   Claims on</t>
  </si>
  <si>
    <t>public</t>
  </si>
  <si>
    <t>private</t>
  </si>
  <si>
    <t>nonfinancial</t>
  </si>
  <si>
    <t>sector</t>
  </si>
  <si>
    <t>CONSOLIDATED BALANCE SHEET OF FINANCIAL SYSTEM</t>
  </si>
  <si>
    <t xml:space="preserve">    (In million of BIF)</t>
  </si>
  <si>
    <t>2013 january</t>
  </si>
  <si>
    <r>
      <t>2013</t>
    </r>
    <r>
      <rPr>
        <vertAlign val="superscript"/>
        <sz val="10"/>
        <rFont val="Helv"/>
      </rPr>
      <t/>
    </r>
  </si>
  <si>
    <t>Source : BRB</t>
  </si>
  <si>
    <t>2013 february</t>
  </si>
  <si>
    <t xml:space="preserve">          June </t>
  </si>
  <si>
    <t xml:space="preserve">         December</t>
  </si>
  <si>
    <t xml:space="preserve">          September</t>
  </si>
  <si>
    <t xml:space="preserve">          December</t>
  </si>
  <si>
    <t>2013  March</t>
  </si>
  <si>
    <t>2014  March</t>
  </si>
  <si>
    <t xml:space="preserve">          June</t>
  </si>
  <si>
    <t>2013 March</t>
  </si>
  <si>
    <t>2014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</si>
  <si>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</si>
  <si>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</si>
  <si>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</si>
  <si>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</si>
  <si>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>2013 April</t>
  </si>
  <si>
    <t>2013 May</t>
  </si>
  <si>
    <t>2013 June</t>
  </si>
  <si>
    <t>2013 July</t>
  </si>
  <si>
    <t xml:space="preserve">          July</t>
  </si>
  <si>
    <t xml:space="preserve">          August</t>
  </si>
  <si>
    <t xml:space="preserve">          October</t>
  </si>
  <si>
    <t>2015 January</t>
  </si>
  <si>
    <t>2015  March</t>
  </si>
  <si>
    <r>
      <t>2014</t>
    </r>
    <r>
      <rPr>
        <vertAlign val="superscript"/>
        <sz val="10"/>
        <rFont val="Helv"/>
      </rPr>
      <t/>
    </r>
  </si>
  <si>
    <t>2013 August</t>
  </si>
  <si>
    <t>2013 September</t>
  </si>
  <si>
    <t>2012  September</t>
  </si>
  <si>
    <t>2013 October</t>
  </si>
  <si>
    <t>2013 November</t>
  </si>
  <si>
    <t>local</t>
  </si>
  <si>
    <t>2013 December</t>
  </si>
  <si>
    <t>2014 February</t>
  </si>
  <si>
    <t xml:space="preserve">          November</t>
  </si>
  <si>
    <r>
      <t>2015</t>
    </r>
    <r>
      <rPr>
        <vertAlign val="superscript"/>
        <sz val="10"/>
        <rFont val="Helv"/>
      </rPr>
      <t/>
    </r>
  </si>
  <si>
    <r>
      <t>2016</t>
    </r>
    <r>
      <rPr>
        <vertAlign val="superscript"/>
        <sz val="10"/>
        <rFont val="Helv"/>
      </rPr>
      <t/>
    </r>
  </si>
  <si>
    <r>
      <t>2017</t>
    </r>
    <r>
      <rPr>
        <vertAlign val="superscript"/>
        <sz val="10"/>
        <rFont val="Helv"/>
      </rPr>
      <t/>
    </r>
  </si>
  <si>
    <r>
      <t>2018</t>
    </r>
    <r>
      <rPr>
        <vertAlign val="superscript"/>
        <sz val="10"/>
        <rFont val="Helv"/>
      </rPr>
      <t/>
    </r>
  </si>
  <si>
    <t>2014 March</t>
  </si>
  <si>
    <t>2014 April</t>
  </si>
  <si>
    <r>
      <t xml:space="preserve">         April</t>
    </r>
    <r>
      <rPr>
        <vertAlign val="superscript"/>
        <sz val="10"/>
        <rFont val="Helv"/>
      </rPr>
      <t>(p)</t>
    </r>
  </si>
  <si>
    <r>
      <t xml:space="preserve">         May</t>
    </r>
    <r>
      <rPr>
        <vertAlign val="superscript"/>
        <sz val="10"/>
        <rFont val="Helv"/>
      </rPr>
      <t>(p)</t>
    </r>
  </si>
  <si>
    <r>
      <t xml:space="preserve">         June</t>
    </r>
    <r>
      <rPr>
        <vertAlign val="superscript"/>
        <sz val="10"/>
        <rFont val="Helv"/>
      </rPr>
      <t>(p)</t>
    </r>
  </si>
  <si>
    <t xml:space="preserve"> 2014 May</t>
  </si>
  <si>
    <t>2014  June</t>
  </si>
  <si>
    <r>
      <t xml:space="preserve">         July</t>
    </r>
    <r>
      <rPr>
        <vertAlign val="superscript"/>
        <sz val="10"/>
        <rFont val="Helv"/>
      </rPr>
      <t>(p)</t>
    </r>
  </si>
  <si>
    <t>2016  March</t>
  </si>
  <si>
    <t>July</t>
  </si>
  <si>
    <t>2014 August</t>
  </si>
  <si>
    <t>2016 January</t>
  </si>
  <si>
    <r>
      <t xml:space="preserve">         August</t>
    </r>
    <r>
      <rPr>
        <vertAlign val="superscript"/>
        <sz val="10"/>
        <rFont val="Helv"/>
      </rPr>
      <t>(p)</t>
    </r>
  </si>
  <si>
    <r>
      <t xml:space="preserve">         September</t>
    </r>
    <r>
      <rPr>
        <vertAlign val="superscript"/>
        <sz val="10"/>
        <rFont val="Helv"/>
      </rPr>
      <t>(p)</t>
    </r>
  </si>
  <si>
    <r>
      <t xml:space="preserve">         October</t>
    </r>
    <r>
      <rPr>
        <vertAlign val="superscript"/>
        <sz val="10"/>
        <rFont val="Helv"/>
      </rPr>
      <t>(p)</t>
    </r>
  </si>
  <si>
    <t>2014 October</t>
  </si>
  <si>
    <r>
      <t xml:space="preserve">         November</t>
    </r>
    <r>
      <rPr>
        <vertAlign val="superscript"/>
        <sz val="10"/>
        <rFont val="Helv"/>
      </rPr>
      <t>(p)</t>
    </r>
  </si>
  <si>
    <t>2014 November</t>
  </si>
  <si>
    <r>
      <t xml:space="preserve">         December</t>
    </r>
    <r>
      <rPr>
        <vertAlign val="superscript"/>
        <sz val="10"/>
        <rFont val="Helv"/>
      </rPr>
      <t>(p)</t>
    </r>
  </si>
  <si>
    <t>2014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</si>
</sst>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0.0_)"/>
    <numFmt numFmtId="166" formatCode="0.0"/>
    <numFmt numFmtId="167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297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5" fontId="1" fillId="0" borderId="8" xfId="0" applyNumberFormat="1" applyFont="1" applyBorder="1" applyProtection="1"/>
    <xf numFmtId="165" fontId="1" fillId="0" borderId="10" xfId="0" applyNumberFormat="1" applyFont="1" applyBorder="1" applyAlignment="1" applyProtection="1">
      <alignment horizontal="fill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2" fillId="0" borderId="6" xfId="0" applyFont="1" applyBorder="1" applyAlignment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85"/>
  <sheetViews>
    <sheetView showGridLines="0" tabSelected="1" view="pageBreakPreview" topLeftCell="A52" zoomScale="60" zoomScaleNormal="100" workbookViewId="0">
      <selection activeCell="N147" sqref="N147"/>
    </sheetView>
  </sheetViews>
  <sheetFormatPr defaultColWidth="11.5546875" defaultRowHeight="12.75" x14ac:dyDescent="0.2"/>
  <cols>
    <col min="1" max="1" width="19.33203125" style="5" customWidth="1"/>
    <col min="2" max="2" width="8.6640625" style="5" customWidth="1"/>
    <col min="3" max="3" width="11.77734375" style="5" customWidth="1"/>
    <col min="4" max="4" width="13.1093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2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3" customWidth="1"/>
    <col min="19" max="19" width="9" style="5" customWidth="1"/>
    <col min="20" max="20" width="10" style="5" customWidth="1"/>
    <col min="21" max="21" width="9.6640625" style="5" customWidth="1"/>
    <col min="22" max="22" width="7.6640625" style="5" customWidth="1"/>
    <col min="23" max="23" width="9.77734375" style="5" customWidth="1"/>
    <col min="24" max="16384" width="11.5546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53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283" t="s">
        <v>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5"/>
      <c r="Y2" s="6"/>
      <c r="Z2" s="6"/>
      <c r="AA2" s="6"/>
      <c r="AB2" s="6"/>
      <c r="AC2" s="6"/>
      <c r="AD2" s="6"/>
    </row>
    <row r="3" spans="1:30" ht="15.75" customHeight="1" x14ac:dyDescent="0.2">
      <c r="A3" s="283" t="s">
        <v>54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5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54"/>
      <c r="S4" s="8"/>
      <c r="T4" s="8"/>
      <c r="U4" s="10"/>
    </row>
    <row r="5" spans="1:30" x14ac:dyDescent="0.2">
      <c r="A5" s="7"/>
      <c r="B5" s="75" t="s">
        <v>17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54"/>
      <c r="S5" s="8"/>
      <c r="T5" s="11" t="s">
        <v>9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54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55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21"/>
      <c r="G8" s="19"/>
      <c r="H8" s="19"/>
      <c r="I8" s="19"/>
      <c r="J8" s="19"/>
      <c r="K8" s="19"/>
      <c r="L8" s="19"/>
      <c r="M8" s="22"/>
      <c r="N8" s="19"/>
      <c r="O8" s="19"/>
      <c r="P8" s="19"/>
      <c r="Q8" s="19"/>
      <c r="R8" s="56"/>
      <c r="S8" s="19"/>
      <c r="T8" s="19"/>
      <c r="U8" s="18"/>
    </row>
    <row r="9" spans="1:30" ht="15.75" customHeight="1" x14ac:dyDescent="0.2">
      <c r="A9" s="289" t="s">
        <v>18</v>
      </c>
      <c r="B9" s="77" t="s">
        <v>20</v>
      </c>
      <c r="C9" s="76"/>
      <c r="D9" s="10"/>
      <c r="E9" s="8"/>
      <c r="F9" s="286" t="s">
        <v>21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8"/>
      <c r="U9" s="78" t="s">
        <v>1</v>
      </c>
    </row>
    <row r="10" spans="1:30" x14ac:dyDescent="0.2">
      <c r="A10" s="290"/>
      <c r="B10" s="15"/>
      <c r="C10" s="15"/>
      <c r="D10" s="17"/>
      <c r="E10" s="28"/>
      <c r="F10" s="14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  <c r="R10" s="55"/>
      <c r="S10" s="15"/>
      <c r="T10" s="28"/>
      <c r="U10" s="78" t="s">
        <v>17</v>
      </c>
    </row>
    <row r="11" spans="1:30" ht="15.75" customHeight="1" x14ac:dyDescent="0.2">
      <c r="A11" s="289"/>
      <c r="B11" s="29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72"/>
      <c r="O11" s="8"/>
      <c r="P11" s="7"/>
      <c r="Q11" s="8"/>
      <c r="R11" s="54"/>
      <c r="S11" s="8"/>
      <c r="T11" s="21"/>
      <c r="U11" s="23"/>
    </row>
    <row r="12" spans="1:30" ht="15.75" customHeight="1" x14ac:dyDescent="0.2">
      <c r="A12" s="289"/>
      <c r="B12" s="79" t="s">
        <v>24</v>
      </c>
      <c r="C12" s="80" t="s">
        <v>25</v>
      </c>
      <c r="D12" s="79" t="s">
        <v>26</v>
      </c>
      <c r="E12" s="8"/>
      <c r="F12" s="280" t="s">
        <v>22</v>
      </c>
      <c r="G12" s="281"/>
      <c r="H12" s="281"/>
      <c r="I12" s="281"/>
      <c r="J12" s="281"/>
      <c r="K12" s="281"/>
      <c r="L12" s="281"/>
      <c r="M12" s="281"/>
      <c r="N12" s="281"/>
      <c r="O12" s="282"/>
      <c r="P12" s="280" t="s">
        <v>23</v>
      </c>
      <c r="Q12" s="281"/>
      <c r="R12" s="281"/>
      <c r="S12" s="282"/>
      <c r="T12" s="32" t="s">
        <v>2</v>
      </c>
      <c r="U12" s="23"/>
    </row>
    <row r="13" spans="1:30" x14ac:dyDescent="0.2">
      <c r="A13" s="289"/>
      <c r="B13" s="79" t="s">
        <v>27</v>
      </c>
      <c r="C13" s="80" t="s">
        <v>28</v>
      </c>
      <c r="D13" s="81" t="s">
        <v>29</v>
      </c>
      <c r="E13" s="8"/>
      <c r="F13" s="24"/>
      <c r="G13" s="25"/>
      <c r="H13" s="25"/>
      <c r="I13" s="25"/>
      <c r="J13" s="25"/>
      <c r="K13" s="25"/>
      <c r="L13" s="25"/>
      <c r="M13" s="26"/>
      <c r="N13" s="72"/>
      <c r="O13" s="8"/>
      <c r="P13" s="7"/>
      <c r="Q13" s="8"/>
      <c r="R13" s="54"/>
      <c r="S13" s="8"/>
      <c r="T13" s="7"/>
      <c r="U13" s="23"/>
    </row>
    <row r="14" spans="1:30" x14ac:dyDescent="0.2">
      <c r="A14" s="289"/>
      <c r="B14" s="83" t="s">
        <v>30</v>
      </c>
      <c r="C14" s="82"/>
      <c r="D14" s="81"/>
      <c r="E14" s="8"/>
      <c r="F14" s="24"/>
      <c r="G14" s="25"/>
      <c r="H14" s="25"/>
      <c r="I14" s="25"/>
      <c r="J14" s="25"/>
      <c r="K14" s="25"/>
      <c r="L14" s="25"/>
      <c r="M14" s="26"/>
      <c r="N14" s="72"/>
      <c r="O14" s="8"/>
      <c r="P14" s="7"/>
      <c r="Q14" s="8"/>
      <c r="R14" s="54"/>
      <c r="S14" s="8"/>
      <c r="T14" s="7"/>
      <c r="U14" s="23"/>
    </row>
    <row r="15" spans="1:30" x14ac:dyDescent="0.2">
      <c r="A15" s="289"/>
      <c r="B15" s="10"/>
      <c r="C15" s="13"/>
      <c r="D15" s="33"/>
      <c r="E15" s="8"/>
      <c r="F15" s="69"/>
      <c r="G15" s="70"/>
      <c r="H15" s="70"/>
      <c r="I15" s="70"/>
      <c r="J15" s="70"/>
      <c r="K15" s="70"/>
      <c r="L15" s="70"/>
      <c r="M15" s="26"/>
      <c r="N15" s="71"/>
      <c r="O15" s="28"/>
      <c r="P15" s="34"/>
      <c r="Q15" s="28"/>
      <c r="R15" s="57"/>
      <c r="S15" s="28"/>
      <c r="T15" s="34"/>
      <c r="U15" s="27"/>
    </row>
    <row r="16" spans="1:30" x14ac:dyDescent="0.2">
      <c r="A16" s="289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102"/>
      <c r="N16" s="102"/>
      <c r="O16" s="19"/>
      <c r="P16" s="19"/>
      <c r="Q16" s="18"/>
      <c r="R16" s="58"/>
      <c r="S16" s="19"/>
      <c r="T16" s="7"/>
      <c r="U16" s="23"/>
    </row>
    <row r="17" spans="1:256" x14ac:dyDescent="0.2">
      <c r="A17" s="289"/>
      <c r="B17" s="36"/>
      <c r="C17" s="13"/>
      <c r="D17" s="37" t="s">
        <v>0</v>
      </c>
      <c r="E17" s="8"/>
      <c r="F17" s="87" t="s">
        <v>31</v>
      </c>
      <c r="G17" s="86" t="s">
        <v>32</v>
      </c>
      <c r="H17" s="87" t="s">
        <v>3</v>
      </c>
      <c r="I17" s="86" t="s">
        <v>33</v>
      </c>
      <c r="J17" s="86" t="s">
        <v>34</v>
      </c>
      <c r="K17" s="90" t="s">
        <v>40</v>
      </c>
      <c r="L17" s="89" t="s">
        <v>41</v>
      </c>
      <c r="M17" s="95" t="s">
        <v>42</v>
      </c>
      <c r="N17" s="95" t="s">
        <v>41</v>
      </c>
      <c r="O17" s="8"/>
      <c r="P17" s="94" t="s">
        <v>47</v>
      </c>
      <c r="Q17" s="93" t="s">
        <v>48</v>
      </c>
      <c r="R17" s="93" t="s">
        <v>48</v>
      </c>
      <c r="S17" s="31" t="s">
        <v>0</v>
      </c>
      <c r="T17" s="38" t="s">
        <v>0</v>
      </c>
      <c r="U17" s="23"/>
    </row>
    <row r="18" spans="1:256" x14ac:dyDescent="0.2">
      <c r="A18" s="289"/>
      <c r="B18" s="36"/>
      <c r="C18" s="13"/>
      <c r="D18" s="23"/>
      <c r="E18" s="8"/>
      <c r="F18" s="87" t="s">
        <v>35</v>
      </c>
      <c r="G18" s="86" t="s">
        <v>36</v>
      </c>
      <c r="H18" s="87" t="s">
        <v>4</v>
      </c>
      <c r="I18" s="86" t="s">
        <v>37</v>
      </c>
      <c r="J18" s="86" t="s">
        <v>38</v>
      </c>
      <c r="K18" s="90" t="s">
        <v>37</v>
      </c>
      <c r="L18" s="89" t="s">
        <v>43</v>
      </c>
      <c r="M18" s="95" t="s">
        <v>44</v>
      </c>
      <c r="N18" s="95" t="s">
        <v>45</v>
      </c>
      <c r="O18" s="8"/>
      <c r="P18" s="94" t="s">
        <v>49</v>
      </c>
      <c r="Q18" s="93" t="s">
        <v>50</v>
      </c>
      <c r="R18" s="95" t="s">
        <v>87</v>
      </c>
      <c r="S18" s="31" t="s">
        <v>2</v>
      </c>
      <c r="T18" s="7"/>
      <c r="U18" s="23"/>
    </row>
    <row r="19" spans="1:256" x14ac:dyDescent="0.2">
      <c r="A19" s="289" t="s">
        <v>19</v>
      </c>
      <c r="B19" s="10"/>
      <c r="C19" s="8"/>
      <c r="D19" s="23"/>
      <c r="E19" s="8"/>
      <c r="F19" s="84"/>
      <c r="G19" s="86" t="s">
        <v>39</v>
      </c>
      <c r="H19" s="87" t="s">
        <v>5</v>
      </c>
      <c r="I19" s="85"/>
      <c r="J19" s="85"/>
      <c r="K19" s="88"/>
      <c r="L19" s="89"/>
      <c r="M19" s="95" t="s">
        <v>46</v>
      </c>
      <c r="N19" s="95" t="s">
        <v>46</v>
      </c>
      <c r="O19" s="8"/>
      <c r="P19" s="94" t="s">
        <v>51</v>
      </c>
      <c r="Q19" s="93" t="s">
        <v>52</v>
      </c>
      <c r="R19" s="95" t="s">
        <v>44</v>
      </c>
      <c r="S19" s="8"/>
      <c r="T19" s="7"/>
      <c r="U19" s="23"/>
    </row>
    <row r="20" spans="1:256" ht="2.25" customHeight="1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95"/>
      <c r="N20" s="95"/>
      <c r="O20" s="8"/>
      <c r="P20" s="52" t="s">
        <v>11</v>
      </c>
      <c r="Q20" s="30" t="s">
        <v>6</v>
      </c>
      <c r="R20" s="59" t="s">
        <v>12</v>
      </c>
      <c r="S20" s="31" t="s">
        <v>0</v>
      </c>
      <c r="T20" s="38" t="s">
        <v>0</v>
      </c>
      <c r="U20" s="30" t="s">
        <v>0</v>
      </c>
      <c r="V20" s="6"/>
    </row>
    <row r="21" spans="1:256" ht="0.75" customHeight="1" x14ac:dyDescent="0.2">
      <c r="A21" s="23" t="s">
        <v>8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95"/>
      <c r="N21" s="85"/>
      <c r="O21" s="8"/>
      <c r="P21" s="31"/>
      <c r="Q21" s="30"/>
      <c r="R21" s="59"/>
      <c r="S21" s="31"/>
      <c r="T21" s="38"/>
      <c r="U21" s="30"/>
      <c r="V21" s="6"/>
    </row>
    <row r="22" spans="1:256" ht="1.5" customHeight="1" x14ac:dyDescent="0.2">
      <c r="A22" s="27"/>
      <c r="B22" s="17"/>
      <c r="C22" s="15"/>
      <c r="D22" s="39"/>
      <c r="E22" s="15"/>
      <c r="F22" s="15"/>
      <c r="G22" s="39"/>
      <c r="H22" s="15"/>
      <c r="I22" s="39"/>
      <c r="J22" s="39"/>
      <c r="K22" s="15"/>
      <c r="L22" s="39"/>
      <c r="M22" s="103"/>
      <c r="N22" s="39"/>
      <c r="O22" s="15"/>
      <c r="P22" s="15"/>
      <c r="Q22" s="39"/>
      <c r="R22" s="60"/>
      <c r="S22" s="15"/>
      <c r="T22" s="14"/>
      <c r="U22" s="39"/>
    </row>
    <row r="23" spans="1:256" x14ac:dyDescent="0.2">
      <c r="A23" s="51"/>
      <c r="B23" s="41"/>
      <c r="C23" s="40"/>
      <c r="D23" s="41"/>
      <c r="E23" s="40"/>
      <c r="F23" s="40"/>
      <c r="G23" s="41"/>
      <c r="H23" s="40"/>
      <c r="I23" s="41"/>
      <c r="J23" s="41"/>
      <c r="K23" s="41"/>
      <c r="L23" s="41"/>
      <c r="M23" s="42"/>
      <c r="N23" s="41"/>
      <c r="O23" s="40"/>
      <c r="P23" s="40"/>
      <c r="Q23" s="41"/>
      <c r="R23" s="61"/>
      <c r="S23" s="40"/>
      <c r="T23" s="41"/>
      <c r="U23" s="41"/>
    </row>
    <row r="24" spans="1:256" hidden="1" x14ac:dyDescent="0.2">
      <c r="A24" s="73" t="s">
        <v>10</v>
      </c>
      <c r="B24" s="44">
        <v>460258.8000000001</v>
      </c>
      <c r="C24" s="43">
        <v>-207480.90000000002</v>
      </c>
      <c r="D24" s="44">
        <f t="shared" ref="D24:D28" si="0">SUM(B24:C24)</f>
        <v>252777.90000000008</v>
      </c>
      <c r="E24" s="43"/>
      <c r="F24" s="43">
        <v>170798.9</v>
      </c>
      <c r="G24" s="44">
        <v>59394.8</v>
      </c>
      <c r="H24" s="43" t="s">
        <v>7</v>
      </c>
      <c r="I24" s="44">
        <v>10160.4</v>
      </c>
      <c r="J24" s="67">
        <v>0</v>
      </c>
      <c r="K24" s="67">
        <v>0</v>
      </c>
      <c r="L24" s="45">
        <v>-125950.69999999998</v>
      </c>
      <c r="M24" s="43">
        <v>-11736.2</v>
      </c>
      <c r="N24" s="44">
        <f t="shared" ref="N24:N28" si="1">SUM( (F24:M24))</f>
        <v>102667.20000000003</v>
      </c>
      <c r="O24" s="43"/>
      <c r="P24" s="43">
        <v>22280.7</v>
      </c>
      <c r="Q24" s="44">
        <v>290913.59999999998</v>
      </c>
      <c r="R24" s="48">
        <v>120.8</v>
      </c>
      <c r="S24" s="43">
        <f t="shared" ref="S24:S28" si="2">SUM(P24:R24)</f>
        <v>313315.09999999998</v>
      </c>
      <c r="T24" s="44">
        <f t="shared" ref="T24:T28" si="3">SUM(N24,S24)</f>
        <v>415982.3</v>
      </c>
      <c r="U24" s="44">
        <f t="shared" ref="U24:U29" si="4">SUM(D24,T24)</f>
        <v>668760.20000000007</v>
      </c>
      <c r="Y24" s="6"/>
      <c r="Z24" s="6"/>
      <c r="AA24" s="6"/>
      <c r="AB24" s="6"/>
      <c r="AC24" s="6"/>
      <c r="AD24" s="6"/>
    </row>
    <row r="25" spans="1:256" ht="11.25" hidden="1" customHeight="1" x14ac:dyDescent="0.2">
      <c r="A25" s="73" t="s">
        <v>13</v>
      </c>
      <c r="B25" s="44">
        <v>556720.30000000005</v>
      </c>
      <c r="C25" s="43">
        <v>-293987.49999999994</v>
      </c>
      <c r="D25" s="44">
        <f t="shared" si="0"/>
        <v>262732.8000000001</v>
      </c>
      <c r="E25" s="43"/>
      <c r="F25" s="43">
        <v>215622.30000000002</v>
      </c>
      <c r="G25" s="44">
        <v>100906.6</v>
      </c>
      <c r="H25" s="43" t="s">
        <v>7</v>
      </c>
      <c r="I25" s="44">
        <v>11980.5</v>
      </c>
      <c r="J25" s="261" t="s">
        <v>7</v>
      </c>
      <c r="K25" s="152" t="s">
        <v>7</v>
      </c>
      <c r="L25" s="45">
        <v>-134063.79999999999</v>
      </c>
      <c r="M25" s="43">
        <v>-14842.5</v>
      </c>
      <c r="N25" s="44">
        <f t="shared" si="1"/>
        <v>179603.10000000003</v>
      </c>
      <c r="O25" s="43"/>
      <c r="P25" s="43">
        <v>9204.2000000000025</v>
      </c>
      <c r="Q25" s="44">
        <v>355047.5</v>
      </c>
      <c r="R25" s="48">
        <v>497.1</v>
      </c>
      <c r="S25" s="43">
        <f t="shared" si="2"/>
        <v>364748.79999999999</v>
      </c>
      <c r="T25" s="44">
        <f t="shared" si="3"/>
        <v>544351.9</v>
      </c>
      <c r="U25" s="44">
        <f t="shared" si="4"/>
        <v>807084.70000000019</v>
      </c>
      <c r="Y25" s="6"/>
      <c r="Z25" s="6"/>
      <c r="AA25" s="6"/>
      <c r="AB25" s="6"/>
      <c r="AC25" s="6"/>
      <c r="AD25" s="6"/>
    </row>
    <row r="26" spans="1:256" s="63" customFormat="1" ht="12" hidden="1" customHeight="1" x14ac:dyDescent="0.2">
      <c r="A26" s="74" t="s">
        <v>14</v>
      </c>
      <c r="B26" s="48">
        <v>581195.19999999995</v>
      </c>
      <c r="C26" s="49">
        <v>-328494.40000000002</v>
      </c>
      <c r="D26" s="44">
        <f t="shared" si="0"/>
        <v>252700.79999999993</v>
      </c>
      <c r="E26" s="49"/>
      <c r="F26" s="49">
        <v>19134.2</v>
      </c>
      <c r="G26" s="48">
        <v>109938.3</v>
      </c>
      <c r="H26" s="49" t="s">
        <v>7</v>
      </c>
      <c r="I26" s="48">
        <v>14362.999999999998</v>
      </c>
      <c r="J26" s="261">
        <v>88925</v>
      </c>
      <c r="K26" s="152">
        <v>145130.9</v>
      </c>
      <c r="L26" s="64">
        <v>-154083.20000000001</v>
      </c>
      <c r="M26" s="49">
        <v>-11748.2</v>
      </c>
      <c r="N26" s="44">
        <f t="shared" si="1"/>
        <v>211660</v>
      </c>
      <c r="O26" s="49"/>
      <c r="P26" s="49">
        <v>9602.8000000000011</v>
      </c>
      <c r="Q26" s="48">
        <v>467793.2</v>
      </c>
      <c r="R26" s="48">
        <v>599.4</v>
      </c>
      <c r="S26" s="43">
        <f t="shared" si="2"/>
        <v>477995.4</v>
      </c>
      <c r="T26" s="44">
        <f t="shared" si="3"/>
        <v>689655.4</v>
      </c>
      <c r="U26" s="48">
        <f t="shared" si="4"/>
        <v>942356.2</v>
      </c>
      <c r="V26" s="5"/>
      <c r="W26" s="5"/>
      <c r="Y26" s="65"/>
      <c r="Z26" s="65"/>
      <c r="AA26" s="65"/>
      <c r="AB26" s="65"/>
      <c r="AC26" s="65"/>
      <c r="AD26" s="65"/>
    </row>
    <row r="27" spans="1:256" ht="10.5" customHeight="1" x14ac:dyDescent="0.2">
      <c r="A27" s="68" t="s">
        <v>15</v>
      </c>
      <c r="B27" s="44">
        <v>586011.4</v>
      </c>
      <c r="C27" s="43">
        <v>-381573.7</v>
      </c>
      <c r="D27" s="44">
        <f t="shared" si="0"/>
        <v>204437.7</v>
      </c>
      <c r="E27" s="43"/>
      <c r="F27" s="49">
        <v>86260.6</v>
      </c>
      <c r="G27" s="44">
        <v>85318.2</v>
      </c>
      <c r="H27" s="43" t="s">
        <v>7</v>
      </c>
      <c r="I27" s="48">
        <v>15025.099999999999</v>
      </c>
      <c r="J27" s="260">
        <v>94325</v>
      </c>
      <c r="K27" s="151">
        <v>141433.29999999999</v>
      </c>
      <c r="L27" s="45">
        <v>-175010.40000000002</v>
      </c>
      <c r="M27" s="43">
        <v>-14154.1</v>
      </c>
      <c r="N27" s="44">
        <f t="shared" si="1"/>
        <v>233197.69999999998</v>
      </c>
      <c r="O27" s="43"/>
      <c r="P27" s="43">
        <v>4977.5</v>
      </c>
      <c r="Q27" s="44">
        <v>618097.5</v>
      </c>
      <c r="R27" s="48">
        <v>1021.9000000000001</v>
      </c>
      <c r="S27" s="43">
        <f t="shared" si="2"/>
        <v>624096.9</v>
      </c>
      <c r="T27" s="44">
        <f t="shared" si="3"/>
        <v>857294.6</v>
      </c>
      <c r="U27" s="44">
        <f t="shared" si="4"/>
        <v>1061732.3</v>
      </c>
      <c r="Y27" s="6"/>
      <c r="Z27" s="6"/>
      <c r="AA27" s="6"/>
      <c r="AB27" s="6"/>
      <c r="AC27" s="6"/>
      <c r="AD27" s="6"/>
    </row>
    <row r="28" spans="1:256" ht="12.75" customHeight="1" x14ac:dyDescent="0.2">
      <c r="A28" s="68" t="s">
        <v>16</v>
      </c>
      <c r="B28" s="44">
        <v>677706</v>
      </c>
      <c r="C28" s="43">
        <v>-481881.1</v>
      </c>
      <c r="D28" s="44">
        <f t="shared" si="0"/>
        <v>195824.90000000002</v>
      </c>
      <c r="E28" s="43"/>
      <c r="F28" s="49">
        <v>155251.9</v>
      </c>
      <c r="G28" s="44">
        <v>49858.100000000006</v>
      </c>
      <c r="H28" s="43"/>
      <c r="I28" s="48">
        <v>18665.699999999997</v>
      </c>
      <c r="J28" s="260">
        <v>117037.4</v>
      </c>
      <c r="K28" s="151">
        <v>137735.70000000001</v>
      </c>
      <c r="L28" s="45">
        <v>-182015.08600000001</v>
      </c>
      <c r="M28" s="43">
        <v>-18296</v>
      </c>
      <c r="N28" s="44">
        <f t="shared" si="1"/>
        <v>278237.71399999998</v>
      </c>
      <c r="O28" s="43"/>
      <c r="P28" s="43">
        <v>7690</v>
      </c>
      <c r="Q28" s="44">
        <v>695414.6</v>
      </c>
      <c r="R28" s="48">
        <v>1057.9000000000001</v>
      </c>
      <c r="S28" s="43">
        <f t="shared" si="2"/>
        <v>704162.5</v>
      </c>
      <c r="T28" s="44">
        <f t="shared" si="3"/>
        <v>982400.21399999992</v>
      </c>
      <c r="U28" s="44">
        <f t="shared" si="4"/>
        <v>1178225.1140000001</v>
      </c>
      <c r="Y28" s="6"/>
      <c r="Z28" s="6"/>
      <c r="AA28" s="6"/>
      <c r="AB28" s="6"/>
      <c r="AC28" s="6"/>
      <c r="AD28" s="6"/>
    </row>
    <row r="29" spans="1:256" s="118" customFormat="1" ht="12.75" customHeight="1" x14ac:dyDescent="0.25">
      <c r="A29" s="126" t="s">
        <v>56</v>
      </c>
      <c r="B29" s="122">
        <v>702734.69999999984</v>
      </c>
      <c r="C29" s="121">
        <v>-473309.8</v>
      </c>
      <c r="D29" s="122">
        <v>229424.89999999985</v>
      </c>
      <c r="E29" s="121"/>
      <c r="F29" s="125" t="s">
        <v>7</v>
      </c>
      <c r="G29" s="122">
        <v>109019.90000000001</v>
      </c>
      <c r="H29" s="121"/>
      <c r="I29" s="124">
        <v>19071.8</v>
      </c>
      <c r="J29" s="260">
        <v>107284.3</v>
      </c>
      <c r="K29" s="151">
        <v>289290</v>
      </c>
      <c r="L29" s="123">
        <v>-225785.80000000002</v>
      </c>
      <c r="M29" s="121">
        <v>-23790.1</v>
      </c>
      <c r="N29" s="122">
        <v>275090.09999999998</v>
      </c>
      <c r="O29" s="121"/>
      <c r="P29" s="121">
        <v>9135</v>
      </c>
      <c r="Q29" s="122">
        <v>762034.60000000021</v>
      </c>
      <c r="R29" s="124">
        <v>2469.1999999999998</v>
      </c>
      <c r="S29" s="121">
        <v>773638.80000000016</v>
      </c>
      <c r="T29" s="122">
        <v>1048728.9000000001</v>
      </c>
      <c r="U29" s="131">
        <f t="shared" si="4"/>
        <v>1278153.8</v>
      </c>
      <c r="V29" s="117"/>
      <c r="W29" s="117"/>
      <c r="X29" s="117"/>
      <c r="Y29" s="119"/>
      <c r="Z29" s="119"/>
      <c r="AA29" s="119"/>
      <c r="AB29" s="119"/>
      <c r="AC29" s="119"/>
      <c r="AD29" s="119"/>
    </row>
    <row r="30" spans="1:256" s="217" customFormat="1" ht="16.5" x14ac:dyDescent="0.25">
      <c r="A30" s="126" t="s">
        <v>81</v>
      </c>
      <c r="B30" s="220">
        <v>700883.1</v>
      </c>
      <c r="C30" s="219">
        <v>520621.8</v>
      </c>
      <c r="D30" s="220">
        <v>180261.3</v>
      </c>
      <c r="E30" s="219"/>
      <c r="F30" s="223">
        <v>55186.9</v>
      </c>
      <c r="G30" s="220">
        <v>147702.70000000001</v>
      </c>
      <c r="H30" s="219"/>
      <c r="I30" s="222">
        <v>49161</v>
      </c>
      <c r="J30" s="260">
        <v>106976.2</v>
      </c>
      <c r="K30" s="220">
        <v>285900.5</v>
      </c>
      <c r="L30" s="221">
        <v>-238071.7</v>
      </c>
      <c r="M30" s="219">
        <v>-23004.400000000001</v>
      </c>
      <c r="N30" s="220">
        <v>383851.2</v>
      </c>
      <c r="O30" s="219"/>
      <c r="P30" s="219">
        <v>11438.2</v>
      </c>
      <c r="Q30" s="220">
        <v>825600.4</v>
      </c>
      <c r="R30" s="222">
        <v>3449.3</v>
      </c>
      <c r="S30" s="219">
        <v>840487.9</v>
      </c>
      <c r="T30" s="220">
        <v>1224339.1000000001</v>
      </c>
      <c r="U30" s="220">
        <v>1404600.4</v>
      </c>
      <c r="V30" s="216"/>
      <c r="X30" s="216"/>
      <c r="Y30" s="218"/>
      <c r="Z30" s="218"/>
      <c r="AA30" s="218"/>
      <c r="AB30" s="218"/>
      <c r="AC30" s="218"/>
      <c r="AD30" s="218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16"/>
      <c r="IK30" s="216"/>
      <c r="IL30" s="216"/>
      <c r="IM30" s="216"/>
      <c r="IN30" s="216"/>
      <c r="IO30" s="216"/>
      <c r="IP30" s="216"/>
      <c r="IQ30" s="216"/>
      <c r="IR30" s="216"/>
      <c r="IS30" s="216"/>
      <c r="IT30" s="216"/>
      <c r="IU30" s="216"/>
      <c r="IV30" s="216"/>
    </row>
    <row r="31" spans="1:256" s="217" customFormat="1" ht="16.5" x14ac:dyDescent="0.25">
      <c r="A31" s="126" t="s">
        <v>91</v>
      </c>
      <c r="B31" s="252">
        <v>428699.1</v>
      </c>
      <c r="C31" s="251">
        <v>-505180.4</v>
      </c>
      <c r="D31" s="252">
        <v>-76481.300000000047</v>
      </c>
      <c r="E31" s="251"/>
      <c r="F31" s="255">
        <v>273246</v>
      </c>
      <c r="G31" s="252">
        <v>253788.1</v>
      </c>
      <c r="H31" s="251"/>
      <c r="I31" s="254">
        <v>49941.2</v>
      </c>
      <c r="J31" s="260">
        <v>90564.7</v>
      </c>
      <c r="K31" s="252">
        <v>277913.90000000002</v>
      </c>
      <c r="L31" s="253">
        <v>-231612.3</v>
      </c>
      <c r="M31" s="251">
        <v>-26290.400000000001</v>
      </c>
      <c r="N31" s="252">
        <v>687551.2</v>
      </c>
      <c r="O31" s="251"/>
      <c r="P31" s="251">
        <v>7061.1</v>
      </c>
      <c r="Q31" s="252">
        <v>802050.5</v>
      </c>
      <c r="R31" s="254">
        <v>27.1</v>
      </c>
      <c r="S31" s="251">
        <v>809138.7</v>
      </c>
      <c r="T31" s="252">
        <v>1496689.9</v>
      </c>
      <c r="U31" s="252">
        <v>1420208.6</v>
      </c>
      <c r="V31" s="249"/>
      <c r="W31" s="249"/>
      <c r="X31" s="249"/>
      <c r="Y31" s="250"/>
      <c r="Z31" s="250"/>
      <c r="AA31" s="250"/>
      <c r="AB31" s="250"/>
      <c r="AC31" s="250"/>
      <c r="AD31" s="250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 s="249"/>
      <c r="HA31" s="249"/>
      <c r="HB31" s="249"/>
      <c r="HC31" s="249"/>
      <c r="HD31" s="249"/>
      <c r="HE31" s="249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  <c r="HP31" s="249"/>
      <c r="HQ31" s="249"/>
      <c r="HR31" s="249"/>
      <c r="HS31" s="249"/>
      <c r="HT31" s="249"/>
      <c r="HU31" s="249"/>
      <c r="HV31" s="249"/>
      <c r="HW31" s="249"/>
      <c r="HX31" s="249"/>
      <c r="HY31" s="249"/>
      <c r="HZ31" s="249"/>
      <c r="IA31" s="249"/>
      <c r="IB31" s="249"/>
      <c r="IC31" s="249"/>
      <c r="ID31" s="249"/>
      <c r="IE31" s="249"/>
      <c r="IF31" s="249"/>
      <c r="IG31" s="249"/>
      <c r="IH31" s="249"/>
      <c r="II31" s="249"/>
      <c r="IJ31" s="249"/>
      <c r="IK31" s="249"/>
      <c r="IL31" s="249"/>
      <c r="IM31" s="249"/>
      <c r="IN31" s="249"/>
      <c r="IO31" s="249"/>
      <c r="IP31" s="249"/>
      <c r="IQ31" s="249"/>
      <c r="IR31" s="249"/>
      <c r="IS31" s="249"/>
      <c r="IT31" s="249"/>
      <c r="IU31" s="249"/>
      <c r="IV31" s="249"/>
    </row>
    <row r="32" spans="1:256" ht="11.25" hidden="1" customHeight="1" x14ac:dyDescent="0.2">
      <c r="A32" s="126" t="s">
        <v>92</v>
      </c>
      <c r="B32" s="44"/>
      <c r="C32" s="43"/>
      <c r="D32" s="44"/>
      <c r="E32" s="43"/>
      <c r="F32" s="43"/>
      <c r="G32" s="44"/>
      <c r="H32" s="43"/>
      <c r="I32" s="44"/>
      <c r="J32" s="260"/>
      <c r="K32" s="151"/>
      <c r="L32" s="45"/>
      <c r="M32" s="43"/>
      <c r="N32" s="44"/>
      <c r="O32" s="43"/>
      <c r="P32" s="43"/>
      <c r="Q32" s="44"/>
      <c r="R32" s="48"/>
      <c r="S32" s="43"/>
      <c r="T32" s="44"/>
      <c r="U32" s="44"/>
      <c r="Y32" s="6"/>
      <c r="Z32" s="6"/>
      <c r="AA32" s="6"/>
      <c r="AB32" s="6"/>
      <c r="AC32" s="6"/>
      <c r="AD32" s="6"/>
    </row>
    <row r="33" spans="1:256" ht="12" hidden="1" customHeight="1" x14ac:dyDescent="0.2">
      <c r="A33" s="126" t="s">
        <v>93</v>
      </c>
      <c r="B33" s="44">
        <v>581195.19999999995</v>
      </c>
      <c r="C33" s="43">
        <v>-328494.40000000002</v>
      </c>
      <c r="D33" s="44">
        <v>252700.79999999993</v>
      </c>
      <c r="E33" s="43"/>
      <c r="F33" s="43">
        <v>19134.2</v>
      </c>
      <c r="G33" s="44">
        <v>109938.3</v>
      </c>
      <c r="H33" s="43" t="s">
        <v>7</v>
      </c>
      <c r="I33" s="44">
        <v>14363</v>
      </c>
      <c r="J33" s="260">
        <v>88925</v>
      </c>
      <c r="K33" s="151">
        <v>145130.9</v>
      </c>
      <c r="L33" s="45">
        <v>-154083.20000000001</v>
      </c>
      <c r="M33" s="43">
        <v>-11748.2</v>
      </c>
      <c r="N33" s="44">
        <v>211660</v>
      </c>
      <c r="O33" s="43"/>
      <c r="P33" s="43">
        <v>9602.8000000000011</v>
      </c>
      <c r="Q33" s="44">
        <v>467793.2</v>
      </c>
      <c r="R33" s="48">
        <v>599.4</v>
      </c>
      <c r="S33" s="43">
        <v>477995.4</v>
      </c>
      <c r="T33" s="44">
        <v>689655.4</v>
      </c>
      <c r="U33" s="44">
        <v>942356.2</v>
      </c>
      <c r="Y33" s="6"/>
      <c r="Z33" s="6"/>
      <c r="AA33" s="6"/>
      <c r="AB33" s="6"/>
      <c r="AC33" s="6"/>
      <c r="AD33" s="6"/>
    </row>
    <row r="34" spans="1:256" ht="12" hidden="1" customHeight="1" x14ac:dyDescent="0.2">
      <c r="A34" s="126" t="s">
        <v>94</v>
      </c>
      <c r="B34" s="44"/>
      <c r="C34" s="43"/>
      <c r="D34" s="44"/>
      <c r="E34" s="43"/>
      <c r="F34" s="43"/>
      <c r="G34" s="44"/>
      <c r="H34" s="43"/>
      <c r="I34" s="44"/>
      <c r="J34" s="260"/>
      <c r="K34" s="151"/>
      <c r="L34" s="45"/>
      <c r="M34" s="43"/>
      <c r="N34" s="44"/>
      <c r="O34" s="43"/>
      <c r="P34" s="43"/>
      <c r="Q34" s="44"/>
      <c r="R34" s="48"/>
      <c r="S34" s="43"/>
      <c r="T34" s="44"/>
      <c r="U34" s="44"/>
      <c r="Y34" s="6"/>
      <c r="Z34" s="6"/>
      <c r="AA34" s="6"/>
      <c r="AB34" s="6"/>
      <c r="AC34" s="6"/>
      <c r="AD34" s="6"/>
    </row>
    <row r="35" spans="1:256" ht="16.5" customHeight="1" x14ac:dyDescent="0.2">
      <c r="A35" s="50"/>
      <c r="B35" s="44"/>
      <c r="C35" s="43"/>
      <c r="D35" s="44"/>
      <c r="E35" s="43"/>
      <c r="F35" s="49"/>
      <c r="G35" s="44"/>
      <c r="H35" s="43"/>
      <c r="I35" s="48"/>
      <c r="J35" s="260"/>
      <c r="K35" s="151"/>
      <c r="L35" s="45"/>
      <c r="M35" s="43"/>
      <c r="N35" s="44"/>
      <c r="O35" s="43"/>
      <c r="P35" s="43"/>
      <c r="Q35" s="44"/>
      <c r="R35" s="48"/>
      <c r="S35" s="43"/>
      <c r="T35" s="44"/>
      <c r="U35" s="132"/>
      <c r="Y35" s="6"/>
      <c r="Z35" s="6"/>
      <c r="AA35" s="6"/>
      <c r="AB35" s="6"/>
      <c r="AC35" s="6"/>
      <c r="AD35" s="6"/>
    </row>
    <row r="36" spans="1:256" ht="12.75" hidden="1" customHeight="1" x14ac:dyDescent="0.2">
      <c r="A36" s="120" t="s">
        <v>84</v>
      </c>
      <c r="B36" s="44">
        <v>598924.30000000005</v>
      </c>
      <c r="C36" s="43">
        <v>-438681.60000000003</v>
      </c>
      <c r="D36" s="44">
        <f t="shared" ref="D36" si="5">SUM(B36:C36)</f>
        <v>160242.70000000001</v>
      </c>
      <c r="E36" s="43"/>
      <c r="F36" s="49">
        <v>51763.199999999997</v>
      </c>
      <c r="G36" s="44">
        <v>39000.600000000006</v>
      </c>
      <c r="H36" s="43" t="s">
        <v>7</v>
      </c>
      <c r="I36" s="48">
        <v>14646.199999999999</v>
      </c>
      <c r="J36" s="260">
        <v>108925</v>
      </c>
      <c r="K36" s="151">
        <v>138968.29999999999</v>
      </c>
      <c r="L36" s="45">
        <v>-133036.4</v>
      </c>
      <c r="M36" s="43">
        <v>-15255.2</v>
      </c>
      <c r="N36" s="44">
        <f t="shared" ref="N36" si="6">SUM( (F36:M36))</f>
        <v>205011.69999999998</v>
      </c>
      <c r="O36" s="43"/>
      <c r="P36" s="43">
        <v>12849</v>
      </c>
      <c r="Q36" s="44">
        <v>696983.29999999993</v>
      </c>
      <c r="R36" s="48">
        <v>1059.5</v>
      </c>
      <c r="S36" s="43">
        <f t="shared" ref="S36" si="7">SUM(P36:R36)</f>
        <v>710891.79999999993</v>
      </c>
      <c r="T36" s="44">
        <f t="shared" ref="T36" si="8">SUM(N36,S36)</f>
        <v>915903.49999999988</v>
      </c>
      <c r="U36" s="132">
        <f t="shared" ref="U36:U103" si="9">SUM(D36,T36)</f>
        <v>1076146.2</v>
      </c>
      <c r="Y36" s="6"/>
      <c r="Z36" s="6"/>
      <c r="AA36" s="6"/>
      <c r="AB36" s="6"/>
      <c r="AC36" s="6"/>
      <c r="AD36" s="6"/>
    </row>
    <row r="37" spans="1:256" ht="12.75" hidden="1" customHeight="1" x14ac:dyDescent="0.2">
      <c r="A37" s="50"/>
      <c r="B37" s="44"/>
      <c r="C37" s="43"/>
      <c r="D37" s="44"/>
      <c r="E37" s="43"/>
      <c r="F37" s="49"/>
      <c r="G37" s="44"/>
      <c r="H37" s="43"/>
      <c r="I37" s="48"/>
      <c r="J37" s="260"/>
      <c r="K37" s="151"/>
      <c r="L37" s="45"/>
      <c r="M37" s="43"/>
      <c r="N37" s="44"/>
      <c r="O37" s="43"/>
      <c r="P37" s="43"/>
      <c r="Q37" s="44"/>
      <c r="R37" s="48"/>
      <c r="S37" s="43"/>
      <c r="T37" s="44"/>
      <c r="U37" s="132"/>
      <c r="Y37" s="6"/>
      <c r="Z37" s="6"/>
      <c r="AA37" s="6"/>
      <c r="AB37" s="6"/>
      <c r="AC37" s="6"/>
      <c r="AD37" s="6"/>
    </row>
    <row r="38" spans="1:256" ht="12.75" hidden="1" customHeight="1" x14ac:dyDescent="0.25">
      <c r="A38" s="120" t="s">
        <v>63</v>
      </c>
      <c r="B38" s="122">
        <v>669812.40000000014</v>
      </c>
      <c r="C38" s="121">
        <v>-472765.4</v>
      </c>
      <c r="D38" s="122">
        <v>197047.00000000012</v>
      </c>
      <c r="E38" s="121"/>
      <c r="F38" s="125" t="s">
        <v>7</v>
      </c>
      <c r="G38" s="122">
        <v>47661.399999999994</v>
      </c>
      <c r="H38" s="121"/>
      <c r="I38" s="124">
        <v>19554.399999999998</v>
      </c>
      <c r="J38" s="260">
        <v>112857.5</v>
      </c>
      <c r="K38" s="151">
        <v>292063.09999999998</v>
      </c>
      <c r="L38" s="123">
        <v>-205440.2</v>
      </c>
      <c r="M38" s="121">
        <v>-23122.7</v>
      </c>
      <c r="N38" s="122">
        <v>243573.49999999994</v>
      </c>
      <c r="O38" s="121"/>
      <c r="P38" s="121">
        <v>7262.1</v>
      </c>
      <c r="Q38" s="122">
        <v>733058.8</v>
      </c>
      <c r="R38" s="124">
        <v>1398.1999999999998</v>
      </c>
      <c r="S38" s="121">
        <v>741719.1</v>
      </c>
      <c r="T38" s="122">
        <v>985292.59999999986</v>
      </c>
      <c r="U38" s="132">
        <f t="shared" si="9"/>
        <v>1182339.6000000001</v>
      </c>
      <c r="V38" s="117"/>
      <c r="W38" s="117"/>
      <c r="X38" s="117"/>
      <c r="Y38" s="119"/>
      <c r="Z38" s="119"/>
      <c r="AA38" s="119"/>
      <c r="AB38" s="119"/>
      <c r="AC38" s="119"/>
      <c r="AD38" s="119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ht="12.75" hidden="1" customHeight="1" x14ac:dyDescent="0.25">
      <c r="A39" s="120" t="s">
        <v>59</v>
      </c>
      <c r="B39" s="122">
        <v>593764.5</v>
      </c>
      <c r="C39" s="121">
        <v>-435675.79999999993</v>
      </c>
      <c r="D39" s="122">
        <v>158088.70000000007</v>
      </c>
      <c r="E39" s="121"/>
      <c r="F39" s="125" t="s">
        <v>7</v>
      </c>
      <c r="G39" s="122">
        <v>70934.600000000006</v>
      </c>
      <c r="H39" s="121"/>
      <c r="I39" s="124">
        <v>19769.599999999999</v>
      </c>
      <c r="J39" s="260">
        <v>108677.6</v>
      </c>
      <c r="K39" s="151">
        <v>291138.8</v>
      </c>
      <c r="L39" s="123">
        <v>-188396.90000000002</v>
      </c>
      <c r="M39" s="121">
        <v>-15910.9</v>
      </c>
      <c r="N39" s="122">
        <v>286212.79999999993</v>
      </c>
      <c r="O39" s="121"/>
      <c r="P39" s="121">
        <v>7364.7</v>
      </c>
      <c r="Q39" s="122">
        <v>739672.1</v>
      </c>
      <c r="R39" s="124">
        <v>1401.7</v>
      </c>
      <c r="S39" s="121">
        <v>748438.49999999988</v>
      </c>
      <c r="T39" s="122">
        <v>1034651.2999999998</v>
      </c>
      <c r="U39" s="132">
        <f t="shared" si="9"/>
        <v>1192740</v>
      </c>
      <c r="V39" s="117"/>
      <c r="W39" s="117"/>
      <c r="X39" s="117"/>
      <c r="Y39" s="119"/>
      <c r="Z39" s="119"/>
      <c r="AA39" s="119"/>
      <c r="AB39" s="119"/>
      <c r="AC39" s="119"/>
      <c r="AD39" s="119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ht="12.75" hidden="1" customHeight="1" x14ac:dyDescent="0.25">
      <c r="A40" s="120" t="s">
        <v>83</v>
      </c>
      <c r="B40" s="122">
        <v>642817.80000000005</v>
      </c>
      <c r="C40" s="121">
        <v>-478377.5</v>
      </c>
      <c r="D40" s="122">
        <v>164440.30000000005</v>
      </c>
      <c r="E40" s="121"/>
      <c r="F40" s="125" t="s">
        <v>7</v>
      </c>
      <c r="G40" s="122">
        <v>104499.4</v>
      </c>
      <c r="H40" s="121"/>
      <c r="I40" s="124">
        <v>22977.4</v>
      </c>
      <c r="J40" s="260">
        <v>107284.3</v>
      </c>
      <c r="K40" s="151">
        <v>290214.40000000002</v>
      </c>
      <c r="L40" s="123">
        <v>-211524.6</v>
      </c>
      <c r="M40" s="121">
        <v>-21460.2</v>
      </c>
      <c r="N40" s="122">
        <v>291990.7</v>
      </c>
      <c r="O40" s="121"/>
      <c r="P40" s="121">
        <v>11025.9</v>
      </c>
      <c r="Q40" s="122">
        <v>776088</v>
      </c>
      <c r="R40" s="124">
        <v>2197.5</v>
      </c>
      <c r="S40" s="121">
        <v>789311.4</v>
      </c>
      <c r="T40" s="122">
        <v>1081302.1000000001</v>
      </c>
      <c r="U40" s="132">
        <f t="shared" si="9"/>
        <v>1245742.4000000001</v>
      </c>
      <c r="V40" s="117"/>
      <c r="W40" s="117"/>
      <c r="X40" s="117"/>
      <c r="Y40" s="119"/>
      <c r="Z40" s="119"/>
      <c r="AA40" s="119"/>
      <c r="AB40" s="119"/>
      <c r="AC40" s="119"/>
      <c r="AD40" s="119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ht="12.75" customHeight="1" x14ac:dyDescent="0.25">
      <c r="A41" s="185" t="s">
        <v>88</v>
      </c>
      <c r="B41" s="122">
        <v>702734.69999999984</v>
      </c>
      <c r="C41" s="121">
        <v>-473309.8</v>
      </c>
      <c r="D41" s="122">
        <v>229424.89999999985</v>
      </c>
      <c r="E41" s="121"/>
      <c r="F41" s="125" t="s">
        <v>7</v>
      </c>
      <c r="G41" s="122">
        <v>109019.90000000001</v>
      </c>
      <c r="H41" s="121"/>
      <c r="I41" s="124">
        <v>19071.8</v>
      </c>
      <c r="J41" s="260">
        <v>107284.3</v>
      </c>
      <c r="K41" s="151">
        <v>289290</v>
      </c>
      <c r="L41" s="123">
        <v>-225785.80000000002</v>
      </c>
      <c r="M41" s="121">
        <v>-23790.1</v>
      </c>
      <c r="N41" s="122">
        <v>275090.09999999998</v>
      </c>
      <c r="O41" s="121"/>
      <c r="P41" s="121">
        <v>9135</v>
      </c>
      <c r="Q41" s="122">
        <v>762034.60000000021</v>
      </c>
      <c r="R41" s="124">
        <v>2469.1999999999998</v>
      </c>
      <c r="S41" s="121">
        <v>773638.80000000016</v>
      </c>
      <c r="T41" s="122">
        <v>1048728.9000000001</v>
      </c>
      <c r="U41" s="132">
        <f t="shared" si="9"/>
        <v>1278153.8</v>
      </c>
      <c r="V41" s="117"/>
      <c r="W41" s="117"/>
      <c r="X41" s="117"/>
      <c r="Y41" s="119"/>
      <c r="Z41" s="119"/>
      <c r="AA41" s="119"/>
      <c r="AB41" s="119"/>
      <c r="AC41" s="119"/>
      <c r="AD41" s="119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91" customFormat="1" ht="12.75" customHeight="1" x14ac:dyDescent="0.2">
      <c r="A42" s="101"/>
      <c r="B42" s="97"/>
      <c r="C42" s="96"/>
      <c r="D42" s="97"/>
      <c r="E42" s="96"/>
      <c r="F42" s="100"/>
      <c r="G42" s="97"/>
      <c r="H42" s="96"/>
      <c r="I42" s="99"/>
      <c r="J42" s="260"/>
      <c r="K42" s="151"/>
      <c r="L42" s="98"/>
      <c r="M42" s="96"/>
      <c r="N42" s="97"/>
      <c r="O42" s="96"/>
      <c r="P42" s="96"/>
      <c r="Q42" s="97"/>
      <c r="R42" s="99"/>
      <c r="S42" s="96"/>
      <c r="T42" s="97"/>
      <c r="U42" s="132"/>
      <c r="Y42" s="92"/>
      <c r="Z42" s="92"/>
      <c r="AA42" s="92"/>
      <c r="AB42" s="92"/>
      <c r="AC42" s="92"/>
      <c r="AD42" s="92"/>
    </row>
    <row r="43" spans="1:256" s="139" customFormat="1" ht="15.75" x14ac:dyDescent="0.25">
      <c r="A43" s="120" t="s">
        <v>64</v>
      </c>
      <c r="B43" s="142">
        <v>708261.2</v>
      </c>
      <c r="C43" s="141">
        <v>-497644.3</v>
      </c>
      <c r="D43" s="142">
        <v>210616.89999999997</v>
      </c>
      <c r="E43" s="141"/>
      <c r="F43" s="145">
        <v>8513</v>
      </c>
      <c r="G43" s="142">
        <v>108771.9</v>
      </c>
      <c r="H43" s="141"/>
      <c r="I43" s="144">
        <v>13792.4</v>
      </c>
      <c r="J43" s="260">
        <v>107284.3</v>
      </c>
      <c r="K43" s="151">
        <v>288673.7</v>
      </c>
      <c r="L43" s="143">
        <v>-225354.5</v>
      </c>
      <c r="M43" s="141">
        <v>-17505</v>
      </c>
      <c r="N43" s="142">
        <v>284175.8</v>
      </c>
      <c r="O43" s="141"/>
      <c r="P43" s="141">
        <v>7824</v>
      </c>
      <c r="Q43" s="142">
        <v>759330.79999999993</v>
      </c>
      <c r="R43" s="144">
        <v>3128.7</v>
      </c>
      <c r="S43" s="141">
        <v>770283.49999999988</v>
      </c>
      <c r="T43" s="142">
        <f t="shared" ref="T43" si="10">SUM(N43,S43)</f>
        <v>1054459.2999999998</v>
      </c>
      <c r="U43" s="144">
        <f t="shared" ref="U43" si="11">SUM(D43,T43)</f>
        <v>1265076.1999999997</v>
      </c>
      <c r="V43" s="138"/>
      <c r="W43" s="138"/>
      <c r="X43" s="138"/>
      <c r="Y43" s="140"/>
      <c r="Z43" s="140"/>
      <c r="AA43" s="140"/>
      <c r="AB43" s="140"/>
      <c r="AC43" s="140"/>
      <c r="AD43" s="140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</row>
    <row r="44" spans="1:256" s="193" customFormat="1" ht="15.75" x14ac:dyDescent="0.25">
      <c r="A44" s="206" t="s">
        <v>65</v>
      </c>
      <c r="B44" s="202">
        <v>685013.1</v>
      </c>
      <c r="C44" s="201">
        <v>-500571.5</v>
      </c>
      <c r="D44" s="202">
        <v>184441.59999999998</v>
      </c>
      <c r="E44" s="201"/>
      <c r="F44" s="205">
        <v>39309.599999999999</v>
      </c>
      <c r="G44" s="202">
        <v>134209.1</v>
      </c>
      <c r="H44" s="201"/>
      <c r="I44" s="204">
        <v>19623.5</v>
      </c>
      <c r="J44" s="260">
        <v>107284.3</v>
      </c>
      <c r="K44" s="202">
        <v>287441.2</v>
      </c>
      <c r="L44" s="203">
        <v>-209960.5</v>
      </c>
      <c r="M44" s="201">
        <v>-17287.8</v>
      </c>
      <c r="N44" s="202">
        <v>360619.39999999997</v>
      </c>
      <c r="O44" s="201"/>
      <c r="P44" s="201">
        <v>13281.5</v>
      </c>
      <c r="Q44" s="202">
        <v>783866</v>
      </c>
      <c r="R44" s="204">
        <v>3154.2</v>
      </c>
      <c r="S44" s="201">
        <v>800301.7</v>
      </c>
      <c r="T44" s="202">
        <v>1160921.0999999999</v>
      </c>
      <c r="U44" s="202">
        <v>1345362.6999999997</v>
      </c>
      <c r="V44" s="192"/>
      <c r="W44" s="192"/>
      <c r="X44" s="192"/>
      <c r="Y44" s="194"/>
      <c r="Z44" s="194"/>
      <c r="AA44" s="194"/>
      <c r="AB44" s="194"/>
      <c r="AC44" s="194"/>
      <c r="AD44" s="194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193" customFormat="1" ht="15.75" x14ac:dyDescent="0.25">
      <c r="A45" s="206" t="s">
        <v>61</v>
      </c>
      <c r="B45" s="202">
        <v>718897</v>
      </c>
      <c r="C45" s="201">
        <v>-506302.2</v>
      </c>
      <c r="D45" s="202">
        <v>212594.8</v>
      </c>
      <c r="E45" s="201"/>
      <c r="F45" s="205">
        <v>27300.1</v>
      </c>
      <c r="G45" s="202">
        <v>151516.4</v>
      </c>
      <c r="H45" s="201"/>
      <c r="I45" s="204">
        <v>23140.299999999996</v>
      </c>
      <c r="J45" s="260">
        <v>107284.3</v>
      </c>
      <c r="K45" s="202">
        <v>286825</v>
      </c>
      <c r="L45" s="203">
        <v>-277497.7</v>
      </c>
      <c r="M45" s="201">
        <v>-25072.2</v>
      </c>
      <c r="N45" s="202">
        <v>293496.19999999995</v>
      </c>
      <c r="O45" s="201"/>
      <c r="P45" s="201">
        <v>15007</v>
      </c>
      <c r="Q45" s="202">
        <v>800337.8</v>
      </c>
      <c r="R45" s="204">
        <v>3642.9</v>
      </c>
      <c r="S45" s="201">
        <v>818987.70000000007</v>
      </c>
      <c r="T45" s="202">
        <v>1112483.8999999999</v>
      </c>
      <c r="U45" s="202">
        <v>1325078.7</v>
      </c>
      <c r="V45" s="192"/>
      <c r="X45" s="192"/>
      <c r="Y45" s="194"/>
      <c r="Z45" s="194"/>
      <c r="AA45" s="194"/>
      <c r="AB45" s="194"/>
      <c r="AC45" s="194"/>
      <c r="AD45" s="194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217" customFormat="1" ht="15.75" x14ac:dyDescent="0.25">
      <c r="A46" s="224" t="s">
        <v>60</v>
      </c>
      <c r="B46" s="220">
        <v>700883.1</v>
      </c>
      <c r="C46" s="219">
        <v>520621.8</v>
      </c>
      <c r="D46" s="220">
        <v>180261.3</v>
      </c>
      <c r="E46" s="219"/>
      <c r="F46" s="223">
        <v>55186.9</v>
      </c>
      <c r="G46" s="220">
        <v>147702.70000000001</v>
      </c>
      <c r="H46" s="219"/>
      <c r="I46" s="222">
        <v>49161</v>
      </c>
      <c r="J46" s="260">
        <v>106976.2</v>
      </c>
      <c r="K46" s="220">
        <v>285900.5</v>
      </c>
      <c r="L46" s="221">
        <v>-238071.7</v>
      </c>
      <c r="M46" s="219">
        <v>-23004.400000000001</v>
      </c>
      <c r="N46" s="220">
        <v>383851.2</v>
      </c>
      <c r="O46" s="219"/>
      <c r="P46" s="219">
        <v>11438.2</v>
      </c>
      <c r="Q46" s="220">
        <v>825600.4</v>
      </c>
      <c r="R46" s="222">
        <v>3449.3</v>
      </c>
      <c r="S46" s="219">
        <v>840487.9</v>
      </c>
      <c r="T46" s="220">
        <v>1224339.1000000001</v>
      </c>
      <c r="U46" s="220">
        <v>1404600.4</v>
      </c>
      <c r="V46" s="216"/>
      <c r="X46" s="216"/>
      <c r="Y46" s="218"/>
      <c r="Z46" s="218"/>
      <c r="AA46" s="218"/>
      <c r="AB46" s="218"/>
      <c r="AC46" s="218"/>
      <c r="AD46" s="218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16"/>
      <c r="IR46" s="216"/>
      <c r="IS46" s="216"/>
      <c r="IT46" s="216"/>
      <c r="IU46" s="216"/>
      <c r="IV46" s="216"/>
    </row>
    <row r="47" spans="1:256" s="172" customFormat="1" ht="15.75" x14ac:dyDescent="0.25">
      <c r="A47" s="185"/>
      <c r="B47" s="181"/>
      <c r="C47" s="180"/>
      <c r="D47" s="181"/>
      <c r="E47" s="180"/>
      <c r="F47" s="184"/>
      <c r="G47" s="181"/>
      <c r="H47" s="180"/>
      <c r="I47" s="183"/>
      <c r="J47" s="260"/>
      <c r="K47" s="181"/>
      <c r="L47" s="182"/>
      <c r="M47" s="180"/>
      <c r="N47" s="181"/>
      <c r="O47" s="180"/>
      <c r="P47" s="180"/>
      <c r="Q47" s="181"/>
      <c r="R47" s="183"/>
      <c r="S47" s="180"/>
      <c r="T47" s="181"/>
      <c r="U47" s="181"/>
      <c r="V47" s="178"/>
      <c r="X47" s="178"/>
      <c r="Y47" s="179"/>
      <c r="Z47" s="179"/>
      <c r="AA47" s="179"/>
      <c r="AB47" s="179"/>
      <c r="AC47" s="179"/>
      <c r="AD47" s="179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  <c r="IR47" s="178"/>
      <c r="IS47" s="178"/>
      <c r="IT47" s="178"/>
      <c r="IU47" s="178"/>
      <c r="IV47" s="178"/>
    </row>
    <row r="48" spans="1:256" s="217" customFormat="1" ht="15.75" x14ac:dyDescent="0.25">
      <c r="A48" s="120" t="s">
        <v>80</v>
      </c>
      <c r="B48" s="252">
        <v>664188.19999999995</v>
      </c>
      <c r="C48" s="251">
        <v>-503561.2</v>
      </c>
      <c r="D48" s="252">
        <v>160626.99999999994</v>
      </c>
      <c r="E48" s="251"/>
      <c r="F48" s="255">
        <v>23590.1</v>
      </c>
      <c r="G48" s="252">
        <v>156652.5</v>
      </c>
      <c r="H48" s="251"/>
      <c r="I48" s="254">
        <v>51669.7</v>
      </c>
      <c r="J48" s="260">
        <v>104166</v>
      </c>
      <c r="K48" s="252">
        <v>284644.40000000002</v>
      </c>
      <c r="L48" s="253">
        <v>-246499.8</v>
      </c>
      <c r="M48" s="251">
        <v>-29000.6</v>
      </c>
      <c r="N48" s="252">
        <v>345222.3</v>
      </c>
      <c r="O48" s="251"/>
      <c r="P48" s="251">
        <v>8490.6</v>
      </c>
      <c r="Q48" s="252">
        <v>820356.8</v>
      </c>
      <c r="R48" s="254">
        <v>3910.9</v>
      </c>
      <c r="S48" s="251">
        <v>832758.3</v>
      </c>
      <c r="T48" s="252">
        <v>1177980.6000000001</v>
      </c>
      <c r="U48" s="252">
        <v>1338607.6000000001</v>
      </c>
      <c r="V48" s="249"/>
      <c r="W48" s="249"/>
      <c r="X48" s="249"/>
      <c r="Y48" s="250"/>
      <c r="Z48" s="250"/>
      <c r="AA48" s="250"/>
      <c r="AB48" s="250"/>
      <c r="AC48" s="250"/>
      <c r="AD48" s="250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49"/>
      <c r="HS48" s="249"/>
      <c r="HT48" s="249"/>
      <c r="HU48" s="249"/>
      <c r="HV48" s="249"/>
      <c r="HW48" s="249"/>
      <c r="HX48" s="249"/>
      <c r="HY48" s="249"/>
      <c r="HZ48" s="249"/>
      <c r="IA48" s="249"/>
      <c r="IB48" s="249"/>
      <c r="IC48" s="249"/>
      <c r="ID48" s="249"/>
      <c r="IE48" s="249"/>
      <c r="IF48" s="249"/>
      <c r="IG48" s="249"/>
      <c r="IH48" s="249"/>
      <c r="II48" s="249"/>
      <c r="IJ48" s="249"/>
      <c r="IK48" s="249"/>
      <c r="IL48" s="249"/>
      <c r="IM48" s="249"/>
      <c r="IN48" s="249"/>
      <c r="IO48" s="249"/>
      <c r="IP48" s="249"/>
      <c r="IQ48" s="249"/>
      <c r="IR48" s="249"/>
      <c r="IS48" s="249"/>
      <c r="IT48" s="249"/>
      <c r="IU48" s="249"/>
      <c r="IV48" s="249"/>
    </row>
    <row r="49" spans="1:256" s="217" customFormat="1" ht="15.75" x14ac:dyDescent="0.25">
      <c r="A49" s="256" t="s">
        <v>65</v>
      </c>
      <c r="B49" s="252">
        <v>566058</v>
      </c>
      <c r="C49" s="251">
        <v>-501183.4</v>
      </c>
      <c r="D49" s="252">
        <v>64874.599999999977</v>
      </c>
      <c r="E49" s="251"/>
      <c r="F49" s="255">
        <v>121700.8</v>
      </c>
      <c r="G49" s="252">
        <v>166756.20000000001</v>
      </c>
      <c r="H49" s="251"/>
      <c r="I49" s="254">
        <v>48835.5</v>
      </c>
      <c r="J49" s="260">
        <v>100317.8</v>
      </c>
      <c r="K49" s="252">
        <v>282393.09999999998</v>
      </c>
      <c r="L49" s="253">
        <v>-228546.4</v>
      </c>
      <c r="M49" s="251">
        <v>-26258.9</v>
      </c>
      <c r="N49" s="252">
        <v>465198.1</v>
      </c>
      <c r="O49" s="251"/>
      <c r="P49" s="251">
        <v>10226.1</v>
      </c>
      <c r="Q49" s="252">
        <v>846083.20000000007</v>
      </c>
      <c r="R49" s="254">
        <v>3822.2</v>
      </c>
      <c r="S49" s="251">
        <v>860131.5</v>
      </c>
      <c r="T49" s="252">
        <v>1325329.6000000001</v>
      </c>
      <c r="U49" s="252">
        <v>1390204.2</v>
      </c>
      <c r="V49" s="249"/>
      <c r="W49" s="249"/>
      <c r="X49" s="249"/>
      <c r="Y49" s="250"/>
      <c r="Z49" s="250"/>
      <c r="AA49" s="250"/>
      <c r="AB49" s="250"/>
      <c r="AC49" s="250"/>
      <c r="AD49" s="250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49"/>
      <c r="HS49" s="249"/>
      <c r="HT49" s="249"/>
      <c r="HU49" s="249"/>
      <c r="HV49" s="249"/>
      <c r="HW49" s="249"/>
      <c r="HX49" s="249"/>
      <c r="HY49" s="249"/>
      <c r="HZ49" s="249"/>
      <c r="IA49" s="249"/>
      <c r="IB49" s="249"/>
      <c r="IC49" s="249"/>
      <c r="ID49" s="249"/>
      <c r="IE49" s="249"/>
      <c r="IF49" s="249"/>
      <c r="IG49" s="249"/>
      <c r="IH49" s="249"/>
      <c r="II49" s="249"/>
      <c r="IJ49" s="249"/>
      <c r="IK49" s="249"/>
      <c r="IL49" s="249"/>
      <c r="IM49" s="249"/>
      <c r="IN49" s="249"/>
      <c r="IO49" s="249"/>
      <c r="IP49" s="249"/>
      <c r="IQ49" s="249"/>
      <c r="IR49" s="249"/>
      <c r="IS49" s="249"/>
      <c r="IT49" s="249"/>
      <c r="IU49" s="249"/>
      <c r="IV49" s="249"/>
    </row>
    <row r="50" spans="1:256" s="217" customFormat="1" ht="15.75" x14ac:dyDescent="0.25">
      <c r="A50" s="256" t="s">
        <v>61</v>
      </c>
      <c r="B50" s="252">
        <v>453394</v>
      </c>
      <c r="C50" s="251">
        <v>-486902.6</v>
      </c>
      <c r="D50" s="252">
        <v>-33508.599999999977</v>
      </c>
      <c r="E50" s="251"/>
      <c r="F50" s="255">
        <v>201450.1</v>
      </c>
      <c r="G50" s="252">
        <v>177101.6</v>
      </c>
      <c r="H50" s="251"/>
      <c r="I50" s="254">
        <v>49947.3</v>
      </c>
      <c r="J50" s="260">
        <v>96137.9</v>
      </c>
      <c r="K50" s="252">
        <v>280473.5</v>
      </c>
      <c r="L50" s="253">
        <v>-208661.1</v>
      </c>
      <c r="M50" s="251">
        <v>-29497.3</v>
      </c>
      <c r="N50" s="252">
        <v>566952</v>
      </c>
      <c r="O50" s="251"/>
      <c r="P50" s="251">
        <v>15563.099999999999</v>
      </c>
      <c r="Q50" s="252">
        <v>849413.8</v>
      </c>
      <c r="R50" s="254">
        <v>3755.9</v>
      </c>
      <c r="S50" s="251">
        <v>868732.8</v>
      </c>
      <c r="T50" s="252">
        <v>1435684.8</v>
      </c>
      <c r="U50" s="252">
        <v>1402176.2</v>
      </c>
      <c r="V50" s="249"/>
      <c r="W50" s="249"/>
      <c r="X50" s="249"/>
      <c r="Y50" s="250"/>
      <c r="Z50" s="250"/>
      <c r="AA50" s="250"/>
      <c r="AB50" s="250"/>
      <c r="AC50" s="250"/>
      <c r="AD50" s="250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  <c r="HK50" s="249"/>
      <c r="HL50" s="249"/>
      <c r="HM50" s="249"/>
      <c r="HN50" s="249"/>
      <c r="HO50" s="249"/>
      <c r="HP50" s="249"/>
      <c r="HQ50" s="249"/>
      <c r="HR50" s="249"/>
      <c r="HS50" s="249"/>
      <c r="HT50" s="249"/>
      <c r="HU50" s="249"/>
      <c r="HV50" s="249"/>
      <c r="HW50" s="249"/>
      <c r="HX50" s="249"/>
      <c r="HY50" s="249"/>
      <c r="HZ50" s="249"/>
      <c r="IA50" s="249"/>
      <c r="IB50" s="249"/>
      <c r="IC50" s="249"/>
      <c r="ID50" s="249"/>
      <c r="IE50" s="249"/>
      <c r="IF50" s="249"/>
      <c r="IG50" s="249"/>
      <c r="IH50" s="249"/>
      <c r="II50" s="249"/>
      <c r="IJ50" s="249"/>
      <c r="IK50" s="249"/>
      <c r="IL50" s="249"/>
      <c r="IM50" s="249"/>
      <c r="IN50" s="249"/>
      <c r="IO50" s="249"/>
      <c r="IP50" s="249"/>
      <c r="IQ50" s="249"/>
      <c r="IR50" s="249"/>
      <c r="IS50" s="249"/>
      <c r="IT50" s="249"/>
      <c r="IU50" s="249"/>
      <c r="IV50" s="249"/>
    </row>
    <row r="51" spans="1:256" s="217" customFormat="1" ht="15.75" x14ac:dyDescent="0.25">
      <c r="A51" s="256" t="s">
        <v>62</v>
      </c>
      <c r="B51" s="252">
        <v>428699.1</v>
      </c>
      <c r="C51" s="251">
        <v>-505180.4</v>
      </c>
      <c r="D51" s="252">
        <v>-76481.300000000047</v>
      </c>
      <c r="E51" s="251"/>
      <c r="F51" s="255">
        <v>273246</v>
      </c>
      <c r="G51" s="252">
        <v>253788.1</v>
      </c>
      <c r="H51" s="251"/>
      <c r="I51" s="254">
        <v>49941.2</v>
      </c>
      <c r="J51" s="260">
        <v>90564.7</v>
      </c>
      <c r="K51" s="252">
        <v>277913.90000000002</v>
      </c>
      <c r="L51" s="253">
        <v>-231612.3</v>
      </c>
      <c r="M51" s="251">
        <v>-26290.400000000001</v>
      </c>
      <c r="N51" s="252">
        <v>687551.2</v>
      </c>
      <c r="O51" s="251"/>
      <c r="P51" s="251">
        <v>7061.1</v>
      </c>
      <c r="Q51" s="252">
        <v>802050.5</v>
      </c>
      <c r="R51" s="254">
        <v>27.1</v>
      </c>
      <c r="S51" s="251">
        <v>809138.7</v>
      </c>
      <c r="T51" s="252">
        <v>1496689.9</v>
      </c>
      <c r="U51" s="252">
        <v>1420208.6</v>
      </c>
      <c r="V51" s="249"/>
      <c r="W51" s="249"/>
      <c r="X51" s="249"/>
      <c r="Y51" s="250"/>
      <c r="Z51" s="250"/>
      <c r="AA51" s="250"/>
      <c r="AB51" s="250"/>
      <c r="AC51" s="250"/>
      <c r="AD51" s="250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  <c r="HK51" s="249"/>
      <c r="HL51" s="249"/>
      <c r="HM51" s="249"/>
      <c r="HN51" s="249"/>
      <c r="HO51" s="249"/>
      <c r="HP51" s="249"/>
      <c r="HQ51" s="249"/>
      <c r="HR51" s="249"/>
      <c r="HS51" s="249"/>
      <c r="HT51" s="249"/>
      <c r="HU51" s="249"/>
      <c r="HV51" s="249"/>
      <c r="HW51" s="249"/>
      <c r="HX51" s="249"/>
      <c r="HY51" s="249"/>
      <c r="HZ51" s="249"/>
      <c r="IA51" s="249"/>
      <c r="IB51" s="249"/>
      <c r="IC51" s="249"/>
      <c r="ID51" s="249"/>
      <c r="IE51" s="249"/>
      <c r="IF51" s="249"/>
      <c r="IG51" s="249"/>
      <c r="IH51" s="249"/>
      <c r="II51" s="249"/>
      <c r="IJ51" s="249"/>
      <c r="IK51" s="249"/>
      <c r="IL51" s="249"/>
      <c r="IM51" s="249"/>
      <c r="IN51" s="249"/>
      <c r="IO51" s="249"/>
      <c r="IP51" s="249"/>
      <c r="IQ51" s="249"/>
      <c r="IR51" s="249"/>
      <c r="IS51" s="249"/>
      <c r="IT51" s="249"/>
      <c r="IU51" s="249"/>
      <c r="IV51" s="249"/>
    </row>
    <row r="52" spans="1:256" s="217" customFormat="1" ht="15.75" x14ac:dyDescent="0.25">
      <c r="A52" s="256"/>
      <c r="B52" s="252"/>
      <c r="C52" s="251"/>
      <c r="D52" s="252"/>
      <c r="E52" s="251"/>
      <c r="F52" s="255"/>
      <c r="G52" s="252"/>
      <c r="H52" s="251"/>
      <c r="I52" s="254"/>
      <c r="J52" s="260"/>
      <c r="K52" s="252"/>
      <c r="L52" s="253"/>
      <c r="M52" s="251"/>
      <c r="N52" s="252"/>
      <c r="O52" s="251"/>
      <c r="P52" s="251"/>
      <c r="Q52" s="252"/>
      <c r="R52" s="254"/>
      <c r="S52" s="251"/>
      <c r="T52" s="252"/>
      <c r="U52" s="252"/>
      <c r="V52" s="249"/>
      <c r="W52" s="249"/>
      <c r="X52" s="249"/>
      <c r="Y52" s="250"/>
      <c r="Z52" s="250"/>
      <c r="AA52" s="250"/>
      <c r="AB52" s="250"/>
      <c r="AC52" s="250"/>
      <c r="AD52" s="250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  <c r="IC52" s="249"/>
      <c r="ID52" s="249"/>
      <c r="IE52" s="249"/>
      <c r="IF52" s="249"/>
      <c r="IG52" s="249"/>
      <c r="IH52" s="249"/>
      <c r="II52" s="249"/>
      <c r="IJ52" s="249"/>
      <c r="IK52" s="249"/>
      <c r="IL52" s="249"/>
      <c r="IM52" s="249"/>
      <c r="IN52" s="249"/>
      <c r="IO52" s="249"/>
      <c r="IP52" s="249"/>
      <c r="IQ52" s="249"/>
      <c r="IR52" s="249"/>
      <c r="IS52" s="249"/>
      <c r="IT52" s="249"/>
      <c r="IU52" s="249"/>
      <c r="IV52" s="249"/>
    </row>
    <row r="53" spans="1:256" s="258" customFormat="1" ht="15.75" x14ac:dyDescent="0.25">
      <c r="A53" s="269" t="s">
        <v>103</v>
      </c>
      <c r="B53" s="273">
        <v>338029.5</v>
      </c>
      <c r="C53" s="272">
        <v>-499384.5</v>
      </c>
      <c r="D53" s="273">
        <f t="shared" ref="D53" si="12">SUM(B53:C53)</f>
        <v>-161355</v>
      </c>
      <c r="E53" s="272"/>
      <c r="F53" s="277">
        <v>273246</v>
      </c>
      <c r="G53" s="273">
        <f>216514.6+80380.2</f>
        <v>296894.8</v>
      </c>
      <c r="H53" s="272"/>
      <c r="I53" s="276">
        <f>14402.5+34871.9</f>
        <v>49274.400000000001</v>
      </c>
      <c r="J53" s="274">
        <v>86384.8</v>
      </c>
      <c r="K53" s="273">
        <v>275994.3</v>
      </c>
      <c r="L53" s="275">
        <v>-231166.7</v>
      </c>
      <c r="M53" s="272">
        <v>-25759.7</v>
      </c>
      <c r="N53" s="273">
        <f t="shared" ref="N53" si="13">SUM( (F53:M53))</f>
        <v>724867.90000000014</v>
      </c>
      <c r="O53" s="272"/>
      <c r="P53" s="272">
        <f>3163.7+132</f>
        <v>3295.7</v>
      </c>
      <c r="Q53" s="273">
        <f>770988.3+44136.9</f>
        <v>815125.20000000007</v>
      </c>
      <c r="R53" s="276">
        <v>22.2</v>
      </c>
      <c r="S53" s="272">
        <f t="shared" ref="S53" si="14">SUM(P53:R53)</f>
        <v>818443.1</v>
      </c>
      <c r="T53" s="273">
        <f t="shared" ref="T53" si="15">SUM(N53,S53)</f>
        <v>1543311</v>
      </c>
      <c r="U53" s="273">
        <f t="shared" ref="U53" si="16">SUM(D53,T53)</f>
        <v>1381956</v>
      </c>
      <c r="V53" s="267"/>
      <c r="W53" s="267"/>
      <c r="X53" s="267"/>
      <c r="Y53" s="268"/>
      <c r="Z53" s="268"/>
      <c r="AA53" s="268"/>
      <c r="AB53" s="268"/>
      <c r="AC53" s="268"/>
      <c r="AD53" s="268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  <c r="FV53" s="267"/>
      <c r="FW53" s="267"/>
      <c r="FX53" s="267"/>
      <c r="FY53" s="267"/>
      <c r="FZ53" s="267"/>
      <c r="GA53" s="267"/>
      <c r="GB53" s="267"/>
      <c r="GC53" s="267"/>
      <c r="GD53" s="267"/>
      <c r="GE53" s="267"/>
      <c r="GF53" s="267"/>
      <c r="GG53" s="267"/>
      <c r="GH53" s="267"/>
      <c r="GI53" s="267"/>
      <c r="GJ53" s="267"/>
      <c r="GK53" s="267"/>
      <c r="GL53" s="267"/>
      <c r="GM53" s="267"/>
      <c r="GN53" s="267"/>
      <c r="GO53" s="267"/>
      <c r="GP53" s="267"/>
      <c r="GQ53" s="267"/>
      <c r="GR53" s="267"/>
      <c r="GS53" s="267"/>
      <c r="GT53" s="267"/>
      <c r="GU53" s="267"/>
      <c r="GV53" s="267"/>
      <c r="GW53" s="267"/>
      <c r="GX53" s="267"/>
      <c r="GY53" s="267"/>
      <c r="GZ53" s="267"/>
      <c r="HA53" s="267"/>
      <c r="HB53" s="267"/>
      <c r="HC53" s="267"/>
      <c r="HD53" s="267"/>
      <c r="HE53" s="267"/>
      <c r="HF53" s="267"/>
      <c r="HG53" s="267"/>
      <c r="HH53" s="267"/>
      <c r="HI53" s="267"/>
      <c r="HJ53" s="267"/>
      <c r="HK53" s="267"/>
      <c r="HL53" s="267"/>
      <c r="HM53" s="267"/>
      <c r="HN53" s="267"/>
      <c r="HO53" s="267"/>
      <c r="HP53" s="267"/>
      <c r="HQ53" s="267"/>
      <c r="HR53" s="267"/>
      <c r="HS53" s="267"/>
      <c r="HT53" s="267"/>
      <c r="HU53" s="267"/>
      <c r="HV53" s="267"/>
      <c r="HW53" s="267"/>
      <c r="HX53" s="267"/>
      <c r="HY53" s="267"/>
      <c r="HZ53" s="267"/>
      <c r="IA53" s="267"/>
      <c r="IB53" s="267"/>
      <c r="IC53" s="267"/>
      <c r="ID53" s="267"/>
      <c r="IE53" s="267"/>
      <c r="IF53" s="267"/>
      <c r="IG53" s="267"/>
      <c r="IH53" s="267"/>
      <c r="II53" s="267"/>
      <c r="IJ53" s="267"/>
      <c r="IK53" s="267"/>
      <c r="IL53" s="267"/>
      <c r="IM53" s="267"/>
      <c r="IN53" s="267"/>
      <c r="IO53" s="267"/>
      <c r="IP53" s="267"/>
      <c r="IQ53" s="267"/>
      <c r="IR53" s="267"/>
      <c r="IS53" s="267"/>
      <c r="IT53" s="267"/>
      <c r="IU53" s="267"/>
      <c r="IV53" s="267"/>
    </row>
    <row r="54" spans="1:256" s="258" customFormat="1" ht="16.5" x14ac:dyDescent="0.25">
      <c r="A54" s="278" t="s">
        <v>99</v>
      </c>
      <c r="B54" s="273">
        <v>329059.09999999998</v>
      </c>
      <c r="C54" s="272">
        <v>-495277</v>
      </c>
      <c r="D54" s="273">
        <f t="shared" ref="D54" si="17">SUM(B54:C54)</f>
        <v>-166217.90000000002</v>
      </c>
      <c r="E54" s="272"/>
      <c r="F54" s="277">
        <v>292750.7</v>
      </c>
      <c r="G54" s="273">
        <f>267467.3+81275.6</f>
        <v>348742.9</v>
      </c>
      <c r="H54" s="272"/>
      <c r="I54" s="276">
        <f>16843.8+36105</f>
        <v>52948.800000000003</v>
      </c>
      <c r="J54" s="274">
        <v>83598.2</v>
      </c>
      <c r="K54" s="273">
        <v>274074.7</v>
      </c>
      <c r="L54" s="275">
        <v>-220680.1</v>
      </c>
      <c r="M54" s="272">
        <v>-41438.5</v>
      </c>
      <c r="N54" s="273">
        <f t="shared" ref="N54" si="18">SUM( (F54:M54))</f>
        <v>789996.70000000007</v>
      </c>
      <c r="O54" s="272"/>
      <c r="P54" s="272">
        <f>6802.1+132</f>
        <v>6934.1</v>
      </c>
      <c r="Q54" s="273">
        <f>45260.2+787410.6</f>
        <v>832670.79999999993</v>
      </c>
      <c r="R54" s="276">
        <v>59.2</v>
      </c>
      <c r="S54" s="272">
        <f t="shared" ref="S54" si="19">SUM(P54:R54)</f>
        <v>839664.09999999986</v>
      </c>
      <c r="T54" s="273">
        <f t="shared" ref="T54" si="20">SUM(N54,S54)</f>
        <v>1629660.7999999998</v>
      </c>
      <c r="U54" s="273">
        <f t="shared" ref="U54" si="21">SUM(D54,T54)</f>
        <v>1463442.9</v>
      </c>
      <c r="V54" s="270"/>
      <c r="W54" s="270"/>
      <c r="X54" s="270"/>
      <c r="Y54" s="271"/>
      <c r="Z54" s="271"/>
      <c r="AA54" s="271"/>
      <c r="AB54" s="271"/>
      <c r="AC54" s="271"/>
      <c r="AD54" s="271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  <c r="EC54" s="270"/>
      <c r="ED54" s="270"/>
      <c r="EE54" s="270"/>
      <c r="EF54" s="270"/>
      <c r="EG54" s="270"/>
      <c r="EH54" s="270"/>
      <c r="EI54" s="270"/>
      <c r="EJ54" s="270"/>
      <c r="EK54" s="270"/>
      <c r="EL54" s="270"/>
      <c r="EM54" s="270"/>
      <c r="EN54" s="270"/>
      <c r="EO54" s="270"/>
      <c r="EP54" s="270"/>
      <c r="EQ54" s="270"/>
      <c r="ER54" s="270"/>
      <c r="ES54" s="270"/>
      <c r="ET54" s="270"/>
      <c r="EU54" s="270"/>
      <c r="EV54" s="270"/>
      <c r="EW54" s="270"/>
      <c r="EX54" s="270"/>
      <c r="EY54" s="270"/>
      <c r="EZ54" s="270"/>
      <c r="FA54" s="270"/>
      <c r="FB54" s="270"/>
      <c r="FC54" s="270"/>
      <c r="FD54" s="270"/>
      <c r="FE54" s="270"/>
      <c r="FF54" s="270"/>
      <c r="FG54" s="270"/>
      <c r="FH54" s="270"/>
      <c r="FI54" s="270"/>
      <c r="FJ54" s="270"/>
      <c r="FK54" s="270"/>
      <c r="FL54" s="270"/>
      <c r="FM54" s="270"/>
      <c r="FN54" s="270"/>
      <c r="FO54" s="270"/>
      <c r="FP54" s="270"/>
      <c r="FQ54" s="270"/>
      <c r="FR54" s="270"/>
      <c r="FS54" s="270"/>
      <c r="FT54" s="270"/>
      <c r="FU54" s="270"/>
      <c r="FV54" s="270"/>
      <c r="FW54" s="270"/>
      <c r="FX54" s="270"/>
      <c r="FY54" s="270"/>
      <c r="FZ54" s="270"/>
      <c r="GA54" s="270"/>
      <c r="GB54" s="270"/>
      <c r="GC54" s="270"/>
      <c r="GD54" s="270"/>
      <c r="GE54" s="270"/>
      <c r="GF54" s="270"/>
      <c r="GG54" s="270"/>
      <c r="GH54" s="270"/>
      <c r="GI54" s="270"/>
      <c r="GJ54" s="270"/>
      <c r="GK54" s="270"/>
      <c r="GL54" s="270"/>
      <c r="GM54" s="270"/>
      <c r="GN54" s="270"/>
      <c r="GO54" s="270"/>
      <c r="GP54" s="270"/>
      <c r="GQ54" s="270"/>
      <c r="GR54" s="270"/>
      <c r="GS54" s="270"/>
      <c r="GT54" s="270"/>
      <c r="GU54" s="270"/>
      <c r="GV54" s="270"/>
      <c r="GW54" s="270"/>
      <c r="GX54" s="270"/>
      <c r="GY54" s="270"/>
      <c r="GZ54" s="270"/>
      <c r="HA54" s="270"/>
      <c r="HB54" s="270"/>
      <c r="HC54" s="270"/>
      <c r="HD54" s="270"/>
      <c r="HE54" s="270"/>
      <c r="HF54" s="270"/>
      <c r="HG54" s="270"/>
      <c r="HH54" s="270"/>
      <c r="HI54" s="270"/>
      <c r="HJ54" s="270"/>
      <c r="HK54" s="270"/>
      <c r="HL54" s="270"/>
      <c r="HM54" s="270"/>
      <c r="HN54" s="270"/>
      <c r="HO54" s="270"/>
      <c r="HP54" s="270"/>
      <c r="HQ54" s="270"/>
      <c r="HR54" s="270"/>
      <c r="HS54" s="270"/>
      <c r="HT54" s="270"/>
      <c r="HU54" s="270"/>
      <c r="HV54" s="270"/>
      <c r="HW54" s="270"/>
      <c r="HX54" s="270"/>
      <c r="HY54" s="270"/>
      <c r="HZ54" s="270"/>
      <c r="IA54" s="270"/>
      <c r="IB54" s="270"/>
      <c r="IC54" s="270"/>
      <c r="ID54" s="270"/>
      <c r="IE54" s="270"/>
      <c r="IF54" s="270"/>
      <c r="IG54" s="270"/>
      <c r="IH54" s="270"/>
      <c r="II54" s="270"/>
      <c r="IJ54" s="270"/>
      <c r="IK54" s="270"/>
      <c r="IL54" s="270"/>
      <c r="IM54" s="270"/>
      <c r="IN54" s="270"/>
      <c r="IO54" s="270"/>
      <c r="IP54" s="270"/>
      <c r="IQ54" s="270"/>
      <c r="IR54" s="270"/>
      <c r="IS54" s="270"/>
      <c r="IT54" s="270"/>
      <c r="IU54" s="270"/>
      <c r="IV54" s="270"/>
    </row>
    <row r="55" spans="1:256" s="258" customFormat="1" ht="12.75" customHeight="1" x14ac:dyDescent="0.25">
      <c r="A55" s="278" t="s">
        <v>108</v>
      </c>
      <c r="B55" s="273">
        <v>286513.8</v>
      </c>
      <c r="C55" s="272">
        <v>-479290.8</v>
      </c>
      <c r="D55" s="273">
        <f t="shared" ref="D55" si="22">SUM(B55:C55)</f>
        <v>-192777</v>
      </c>
      <c r="E55" s="272"/>
      <c r="F55" s="277">
        <v>18972.7</v>
      </c>
      <c r="G55" s="273">
        <f>298096.4+92142</f>
        <v>390238.4</v>
      </c>
      <c r="H55" s="272"/>
      <c r="I55" s="276">
        <f>16843.8+31521.1</f>
        <v>48364.899999999994</v>
      </c>
      <c r="J55" s="274">
        <v>79418.3</v>
      </c>
      <c r="K55" s="273">
        <v>546041</v>
      </c>
      <c r="L55" s="275">
        <v>-219393.9</v>
      </c>
      <c r="M55" s="272">
        <v>-34558.300000000003</v>
      </c>
      <c r="N55" s="273">
        <f t="shared" ref="N55" si="23">SUM( (F55:M55))</f>
        <v>829083.1</v>
      </c>
      <c r="O55" s="272"/>
      <c r="P55" s="272">
        <f>11620.5+132</f>
        <v>11752.5</v>
      </c>
      <c r="Q55" s="273">
        <f>47720.9+798740.8</f>
        <v>846461.70000000007</v>
      </c>
      <c r="R55" s="276">
        <v>15.5</v>
      </c>
      <c r="S55" s="272">
        <f t="shared" ref="S55" si="24">SUM(P55:R55)</f>
        <v>858229.70000000007</v>
      </c>
      <c r="T55" s="273">
        <f t="shared" ref="T55" si="25">SUM(N55,S55)</f>
        <v>1687312.8</v>
      </c>
      <c r="U55" s="273">
        <f t="shared" ref="U55" si="26">SUM(D55,T55)</f>
        <v>1494535.8</v>
      </c>
      <c r="V55" s="267"/>
      <c r="W55" s="267"/>
      <c r="X55" s="267"/>
      <c r="Y55" s="268"/>
      <c r="Z55" s="268"/>
      <c r="AA55" s="268"/>
      <c r="AB55" s="268"/>
      <c r="AC55" s="268"/>
      <c r="AD55" s="268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7"/>
      <c r="FG55" s="267"/>
      <c r="FH55" s="267"/>
      <c r="FI55" s="267"/>
      <c r="FJ55" s="267"/>
      <c r="FK55" s="267"/>
      <c r="FL55" s="267"/>
      <c r="FM55" s="267"/>
      <c r="FN55" s="267"/>
      <c r="FO55" s="267"/>
      <c r="FP55" s="267"/>
      <c r="FQ55" s="267"/>
      <c r="FR55" s="267"/>
      <c r="FS55" s="267"/>
      <c r="FT55" s="267"/>
      <c r="FU55" s="267"/>
      <c r="FV55" s="267"/>
      <c r="FW55" s="267"/>
      <c r="FX55" s="267"/>
      <c r="FY55" s="267"/>
      <c r="FZ55" s="267"/>
      <c r="GA55" s="267"/>
      <c r="GB55" s="267"/>
      <c r="GC55" s="267"/>
      <c r="GD55" s="267"/>
      <c r="GE55" s="267"/>
      <c r="GF55" s="267"/>
      <c r="GG55" s="267"/>
      <c r="GH55" s="267"/>
      <c r="GI55" s="267"/>
      <c r="GJ55" s="267"/>
      <c r="GK55" s="267"/>
      <c r="GL55" s="267"/>
      <c r="GM55" s="267"/>
      <c r="GN55" s="267"/>
      <c r="GO55" s="267"/>
      <c r="GP55" s="267"/>
      <c r="GQ55" s="267"/>
      <c r="GR55" s="267"/>
      <c r="GS55" s="267"/>
      <c r="GT55" s="267"/>
      <c r="GU55" s="267"/>
      <c r="GV55" s="267"/>
      <c r="GW55" s="267"/>
      <c r="GX55" s="267"/>
      <c r="GY55" s="267"/>
      <c r="GZ55" s="267"/>
      <c r="HA55" s="267"/>
      <c r="HB55" s="267"/>
      <c r="HC55" s="267"/>
      <c r="HD55" s="267"/>
      <c r="HE55" s="267"/>
      <c r="HF55" s="267"/>
      <c r="HG55" s="267"/>
      <c r="HH55" s="267"/>
      <c r="HI55" s="267"/>
      <c r="HJ55" s="267"/>
      <c r="HK55" s="267"/>
      <c r="HL55" s="267"/>
      <c r="HM55" s="267"/>
      <c r="HN55" s="267"/>
      <c r="HO55" s="267"/>
      <c r="HP55" s="267"/>
      <c r="HQ55" s="267"/>
      <c r="HR55" s="267"/>
      <c r="HS55" s="267"/>
      <c r="HT55" s="267"/>
      <c r="HU55" s="267"/>
      <c r="HV55" s="267"/>
      <c r="HW55" s="267"/>
      <c r="HX55" s="267"/>
      <c r="HY55" s="267"/>
      <c r="HZ55" s="267"/>
      <c r="IA55" s="267"/>
      <c r="IB55" s="267"/>
      <c r="IC55" s="267"/>
      <c r="ID55" s="267"/>
      <c r="IE55" s="267"/>
      <c r="IF55" s="267"/>
      <c r="IG55" s="267"/>
      <c r="IH55" s="267"/>
      <c r="II55" s="267"/>
      <c r="IJ55" s="267"/>
      <c r="IK55" s="267"/>
      <c r="IL55" s="267"/>
      <c r="IM55" s="267"/>
      <c r="IN55" s="267"/>
      <c r="IO55" s="267"/>
      <c r="IP55" s="267"/>
      <c r="IQ55" s="267"/>
      <c r="IR55" s="267"/>
      <c r="IS55" s="267"/>
      <c r="IT55" s="267"/>
      <c r="IU55" s="267"/>
      <c r="IV55" s="267"/>
    </row>
    <row r="56" spans="1:256" ht="11.25" hidden="1" customHeight="1" x14ac:dyDescent="0.2">
      <c r="A56" s="278" t="s">
        <v>108</v>
      </c>
      <c r="B56" s="44">
        <v>324199.19999999995</v>
      </c>
      <c r="C56" s="43">
        <v>-184434.09999999998</v>
      </c>
      <c r="D56" s="44">
        <f t="shared" ref="D56:D119" si="27">SUM(B56:C56)</f>
        <v>139765.09999999998</v>
      </c>
      <c r="E56" s="43"/>
      <c r="F56" s="43">
        <v>158139.70000000001</v>
      </c>
      <c r="G56" s="44">
        <v>40422.300000000003</v>
      </c>
      <c r="H56" s="43" t="s">
        <v>7</v>
      </c>
      <c r="I56" s="44">
        <v>5716.8</v>
      </c>
      <c r="J56" s="67">
        <v>0</v>
      </c>
      <c r="K56" s="67">
        <v>0</v>
      </c>
      <c r="L56" s="45">
        <v>-80650.5</v>
      </c>
      <c r="M56" s="43">
        <v>-9941.8999999999978</v>
      </c>
      <c r="N56" s="44">
        <f t="shared" ref="N56:N119" si="28">SUM( (F56:M56))</f>
        <v>113686.39999999999</v>
      </c>
      <c r="O56" s="43"/>
      <c r="P56" s="43">
        <v>10299.700000000001</v>
      </c>
      <c r="Q56" s="44">
        <v>244272</v>
      </c>
      <c r="R56" s="48">
        <v>78.7</v>
      </c>
      <c r="S56" s="43">
        <f t="shared" ref="S56:S119" si="29">SUM(P56:R56)</f>
        <v>254650.40000000002</v>
      </c>
      <c r="T56" s="44">
        <f t="shared" ref="T56:T119" si="30">SUM(N56,S56)</f>
        <v>368336.80000000005</v>
      </c>
      <c r="U56" s="132">
        <f t="shared" si="9"/>
        <v>508101.9</v>
      </c>
      <c r="Y56" s="6"/>
      <c r="Z56" s="6"/>
      <c r="AA56" s="6"/>
      <c r="AB56" s="6"/>
      <c r="AC56" s="6"/>
      <c r="AD56" s="6"/>
    </row>
    <row r="57" spans="1:256" ht="11.25" hidden="1" customHeight="1" x14ac:dyDescent="0.2">
      <c r="A57" s="278" t="s">
        <v>108</v>
      </c>
      <c r="B57" s="44">
        <v>325100</v>
      </c>
      <c r="C57" s="43">
        <v>-184585.59999999998</v>
      </c>
      <c r="D57" s="44">
        <f t="shared" si="27"/>
        <v>140514.40000000002</v>
      </c>
      <c r="E57" s="43"/>
      <c r="F57" s="43">
        <v>163802</v>
      </c>
      <c r="G57" s="44">
        <v>45903.700000000004</v>
      </c>
      <c r="H57" s="43" t="s">
        <v>7</v>
      </c>
      <c r="I57" s="44">
        <v>6455.1</v>
      </c>
      <c r="J57" s="67">
        <v>0</v>
      </c>
      <c r="K57" s="67">
        <v>0</v>
      </c>
      <c r="L57" s="45">
        <v>-76162.8</v>
      </c>
      <c r="M57" s="43">
        <v>-9334.5</v>
      </c>
      <c r="N57" s="44">
        <f t="shared" si="28"/>
        <v>130663.5</v>
      </c>
      <c r="O57" s="43"/>
      <c r="P57" s="43">
        <v>9839.8000000000011</v>
      </c>
      <c r="Q57" s="44">
        <v>242229.19999999995</v>
      </c>
      <c r="R57" s="48">
        <v>106.1</v>
      </c>
      <c r="S57" s="43">
        <f t="shared" si="29"/>
        <v>252175.09999999995</v>
      </c>
      <c r="T57" s="44">
        <f t="shared" si="30"/>
        <v>382838.6</v>
      </c>
      <c r="U57" s="132">
        <f t="shared" si="9"/>
        <v>523353</v>
      </c>
      <c r="Y57" s="6"/>
      <c r="Z57" s="6"/>
      <c r="AA57" s="6"/>
      <c r="AB57" s="6"/>
      <c r="AC57" s="6"/>
      <c r="AD57" s="6"/>
    </row>
    <row r="58" spans="1:256" ht="11.25" hidden="1" customHeight="1" x14ac:dyDescent="0.2">
      <c r="A58" s="278" t="s">
        <v>108</v>
      </c>
      <c r="B58" s="44">
        <v>344697.19999999995</v>
      </c>
      <c r="C58" s="43">
        <v>-198670.19999999998</v>
      </c>
      <c r="D58" s="44">
        <f t="shared" si="27"/>
        <v>146026.99999999997</v>
      </c>
      <c r="E58" s="43"/>
      <c r="F58" s="43">
        <v>173616.9</v>
      </c>
      <c r="G58" s="44">
        <v>45833.200000000004</v>
      </c>
      <c r="H58" s="43" t="s">
        <v>7</v>
      </c>
      <c r="I58" s="44">
        <v>6355.2999999999993</v>
      </c>
      <c r="J58" s="67">
        <v>0</v>
      </c>
      <c r="K58" s="67">
        <v>0</v>
      </c>
      <c r="L58" s="45">
        <v>-80802.399999999994</v>
      </c>
      <c r="M58" s="43">
        <v>-11101.600000000002</v>
      </c>
      <c r="N58" s="44">
        <f t="shared" si="28"/>
        <v>133901.4</v>
      </c>
      <c r="O58" s="43"/>
      <c r="P58" s="43">
        <v>10314.500000000002</v>
      </c>
      <c r="Q58" s="44">
        <v>247195.5</v>
      </c>
      <c r="R58" s="48">
        <v>105.1</v>
      </c>
      <c r="S58" s="43">
        <f t="shared" si="29"/>
        <v>257615.1</v>
      </c>
      <c r="T58" s="44">
        <f t="shared" si="30"/>
        <v>391516.5</v>
      </c>
      <c r="U58" s="132">
        <f t="shared" si="9"/>
        <v>537543.5</v>
      </c>
      <c r="Y58" s="6"/>
      <c r="Z58" s="6"/>
      <c r="AA58" s="6"/>
      <c r="AB58" s="6"/>
      <c r="AC58" s="6"/>
      <c r="AD58" s="6"/>
    </row>
    <row r="59" spans="1:256" ht="11.25" hidden="1" customHeight="1" x14ac:dyDescent="0.2">
      <c r="A59" s="278" t="s">
        <v>108</v>
      </c>
      <c r="B59" s="44">
        <v>339070.19999999995</v>
      </c>
      <c r="C59" s="43">
        <v>-191290.6</v>
      </c>
      <c r="D59" s="44">
        <f t="shared" si="27"/>
        <v>147779.59999999995</v>
      </c>
      <c r="E59" s="43"/>
      <c r="F59" s="43">
        <v>179672.1</v>
      </c>
      <c r="G59" s="44">
        <v>45133.200000000004</v>
      </c>
      <c r="H59" s="43" t="s">
        <v>7</v>
      </c>
      <c r="I59" s="44">
        <v>8615.6999999999989</v>
      </c>
      <c r="J59" s="67">
        <v>0</v>
      </c>
      <c r="K59" s="67">
        <v>0</v>
      </c>
      <c r="L59" s="45">
        <v>-91461.199999999983</v>
      </c>
      <c r="M59" s="43">
        <v>-11534.699999999999</v>
      </c>
      <c r="N59" s="44">
        <f t="shared" si="28"/>
        <v>130425.10000000005</v>
      </c>
      <c r="O59" s="43"/>
      <c r="P59" s="43">
        <v>9919.4</v>
      </c>
      <c r="Q59" s="44">
        <v>249729.59999999998</v>
      </c>
      <c r="R59" s="48">
        <v>104.3</v>
      </c>
      <c r="S59" s="43">
        <f t="shared" si="29"/>
        <v>259753.29999999996</v>
      </c>
      <c r="T59" s="44">
        <f t="shared" si="30"/>
        <v>390178.4</v>
      </c>
      <c r="U59" s="132">
        <f t="shared" si="9"/>
        <v>537958</v>
      </c>
      <c r="Y59" s="6"/>
      <c r="Z59" s="6"/>
      <c r="AA59" s="6"/>
      <c r="AB59" s="6"/>
      <c r="AC59" s="6"/>
      <c r="AD59" s="6"/>
    </row>
    <row r="60" spans="1:256" ht="11.25" hidden="1" customHeight="1" x14ac:dyDescent="0.2">
      <c r="A60" s="278" t="s">
        <v>108</v>
      </c>
      <c r="B60" s="44">
        <v>328346.80000000005</v>
      </c>
      <c r="C60" s="43">
        <v>-190117.7</v>
      </c>
      <c r="D60" s="44">
        <f t="shared" si="27"/>
        <v>138229.10000000003</v>
      </c>
      <c r="E60" s="43"/>
      <c r="F60" s="43">
        <v>182582.3</v>
      </c>
      <c r="G60" s="44">
        <v>41329.000000000007</v>
      </c>
      <c r="H60" s="43" t="s">
        <v>7</v>
      </c>
      <c r="I60" s="44">
        <v>5455.2</v>
      </c>
      <c r="J60" s="67">
        <v>0</v>
      </c>
      <c r="K60" s="67">
        <v>0</v>
      </c>
      <c r="L60" s="45">
        <v>-89225.523000000016</v>
      </c>
      <c r="M60" s="43">
        <v>-10026.699999999999</v>
      </c>
      <c r="N60" s="44">
        <f t="shared" si="28"/>
        <v>130114.27699999999</v>
      </c>
      <c r="O60" s="43"/>
      <c r="P60" s="43">
        <v>10294.299999999999</v>
      </c>
      <c r="Q60" s="44">
        <v>252206.8</v>
      </c>
      <c r="R60" s="48">
        <v>104.4</v>
      </c>
      <c r="S60" s="43">
        <f t="shared" si="29"/>
        <v>262605.5</v>
      </c>
      <c r="T60" s="44">
        <f t="shared" si="30"/>
        <v>392719.777</v>
      </c>
      <c r="U60" s="132">
        <f t="shared" si="9"/>
        <v>530948.87700000009</v>
      </c>
      <c r="Y60" s="6"/>
      <c r="Z60" s="6"/>
      <c r="AA60" s="6"/>
      <c r="AB60" s="6"/>
      <c r="AC60" s="6"/>
      <c r="AD60" s="6"/>
    </row>
    <row r="61" spans="1:256" ht="11.25" hidden="1" customHeight="1" x14ac:dyDescent="0.2">
      <c r="A61" s="278" t="s">
        <v>108</v>
      </c>
      <c r="B61" s="44">
        <v>334435.8</v>
      </c>
      <c r="C61" s="43">
        <v>-198066.4</v>
      </c>
      <c r="D61" s="44">
        <f t="shared" si="27"/>
        <v>136369.4</v>
      </c>
      <c r="E61" s="43"/>
      <c r="F61" s="43">
        <v>185113.8</v>
      </c>
      <c r="G61" s="44">
        <v>41529.000000000007</v>
      </c>
      <c r="H61" s="43" t="s">
        <v>7</v>
      </c>
      <c r="I61" s="44">
        <v>8094.9999999999991</v>
      </c>
      <c r="J61" s="67">
        <v>0</v>
      </c>
      <c r="K61" s="67">
        <v>0</v>
      </c>
      <c r="L61" s="45">
        <v>-82143.100000000006</v>
      </c>
      <c r="M61" s="43">
        <v>-10096.199999999999</v>
      </c>
      <c r="N61" s="44">
        <f t="shared" si="28"/>
        <v>142498.49999999997</v>
      </c>
      <c r="O61" s="43"/>
      <c r="P61" s="43">
        <v>13453.2</v>
      </c>
      <c r="Q61" s="44">
        <v>264577.7</v>
      </c>
      <c r="R61" s="48">
        <v>101.8</v>
      </c>
      <c r="S61" s="43">
        <f t="shared" si="29"/>
        <v>278132.7</v>
      </c>
      <c r="T61" s="44">
        <f t="shared" si="30"/>
        <v>420631.19999999995</v>
      </c>
      <c r="U61" s="132">
        <f t="shared" si="9"/>
        <v>557000.6</v>
      </c>
      <c r="Y61" s="6"/>
      <c r="Z61" s="6"/>
      <c r="AA61" s="6"/>
      <c r="AB61" s="6"/>
      <c r="AC61" s="6"/>
      <c r="AD61" s="6"/>
    </row>
    <row r="62" spans="1:256" ht="11.25" hidden="1" customHeight="1" x14ac:dyDescent="0.2">
      <c r="A62" s="278" t="s">
        <v>108</v>
      </c>
      <c r="B62" s="44">
        <v>350965.29999999993</v>
      </c>
      <c r="C62" s="43">
        <v>-208838.80000000002</v>
      </c>
      <c r="D62" s="44">
        <f t="shared" si="27"/>
        <v>142126.49999999991</v>
      </c>
      <c r="E62" s="43"/>
      <c r="F62" s="43">
        <v>177924.3</v>
      </c>
      <c r="G62" s="44">
        <v>36988.600000000006</v>
      </c>
      <c r="H62" s="43" t="s">
        <v>7</v>
      </c>
      <c r="I62" s="44">
        <v>7141.4999999999991</v>
      </c>
      <c r="J62" s="67">
        <v>0</v>
      </c>
      <c r="K62" s="67">
        <v>0</v>
      </c>
      <c r="L62" s="45">
        <v>-79103.600000000006</v>
      </c>
      <c r="M62" s="43">
        <v>-9264.6999999999989</v>
      </c>
      <c r="N62" s="44">
        <f t="shared" si="28"/>
        <v>133686.09999999998</v>
      </c>
      <c r="O62" s="43"/>
      <c r="P62" s="43">
        <v>24453.9</v>
      </c>
      <c r="Q62" s="44">
        <v>272442</v>
      </c>
      <c r="R62" s="48">
        <v>102.39999999999999</v>
      </c>
      <c r="S62" s="43">
        <f t="shared" si="29"/>
        <v>296998.30000000005</v>
      </c>
      <c r="T62" s="44">
        <f t="shared" si="30"/>
        <v>430684.4</v>
      </c>
      <c r="U62" s="132">
        <f t="shared" si="9"/>
        <v>572810.89999999991</v>
      </c>
      <c r="Y62" s="6"/>
      <c r="Z62" s="6"/>
      <c r="AA62" s="6"/>
      <c r="AB62" s="6"/>
      <c r="AC62" s="6"/>
      <c r="AD62" s="6"/>
    </row>
    <row r="63" spans="1:256" ht="11.25" hidden="1" customHeight="1" x14ac:dyDescent="0.2">
      <c r="A63" s="278" t="s">
        <v>108</v>
      </c>
      <c r="B63" s="44">
        <v>363720.5</v>
      </c>
      <c r="C63" s="43">
        <v>-200580.1</v>
      </c>
      <c r="D63" s="44">
        <f t="shared" si="27"/>
        <v>163140.4</v>
      </c>
      <c r="E63" s="43"/>
      <c r="F63" s="43">
        <v>181494.5</v>
      </c>
      <c r="G63" s="44">
        <v>36785.300000000003</v>
      </c>
      <c r="H63" s="43" t="s">
        <v>7</v>
      </c>
      <c r="I63" s="44">
        <v>6802.3</v>
      </c>
      <c r="J63" s="67">
        <v>0</v>
      </c>
      <c r="K63" s="67">
        <v>0</v>
      </c>
      <c r="L63" s="45">
        <v>-100291.5</v>
      </c>
      <c r="M63" s="43">
        <v>-9613.6999999999989</v>
      </c>
      <c r="N63" s="44">
        <f t="shared" si="28"/>
        <v>115176.89999999998</v>
      </c>
      <c r="O63" s="43"/>
      <c r="P63" s="43">
        <v>30871.9</v>
      </c>
      <c r="Q63" s="44">
        <v>276545.29999999993</v>
      </c>
      <c r="R63" s="48">
        <v>90.899999999999991</v>
      </c>
      <c r="S63" s="43">
        <f t="shared" si="29"/>
        <v>307508.09999999998</v>
      </c>
      <c r="T63" s="44">
        <f t="shared" si="30"/>
        <v>422684.99999999994</v>
      </c>
      <c r="U63" s="132">
        <f t="shared" si="9"/>
        <v>585825.39999999991</v>
      </c>
      <c r="Y63" s="6"/>
      <c r="Z63" s="6"/>
      <c r="AA63" s="6"/>
      <c r="AB63" s="6"/>
      <c r="AC63" s="6"/>
      <c r="AD63" s="6"/>
    </row>
    <row r="64" spans="1:256" ht="15.75" hidden="1" x14ac:dyDescent="0.2">
      <c r="A64" s="278" t="s">
        <v>108</v>
      </c>
      <c r="B64" s="44">
        <v>382424</v>
      </c>
      <c r="C64" s="43">
        <v>-202379.49999999997</v>
      </c>
      <c r="D64" s="44">
        <f t="shared" si="27"/>
        <v>180044.50000000003</v>
      </c>
      <c r="E64" s="43"/>
      <c r="F64" s="43">
        <v>167686.39999999999</v>
      </c>
      <c r="G64" s="44">
        <v>44894.8</v>
      </c>
      <c r="H64" s="43" t="s">
        <v>7</v>
      </c>
      <c r="I64" s="44">
        <v>8461.1999999999989</v>
      </c>
      <c r="J64" s="67">
        <v>0</v>
      </c>
      <c r="K64" s="67">
        <v>0</v>
      </c>
      <c r="L64" s="45">
        <v>-100084</v>
      </c>
      <c r="M64" s="43">
        <v>-9456.2000000000007</v>
      </c>
      <c r="N64" s="44">
        <f t="shared" si="28"/>
        <v>111502.20000000003</v>
      </c>
      <c r="O64" s="43"/>
      <c r="P64" s="43">
        <v>32137.000000000004</v>
      </c>
      <c r="Q64" s="44">
        <v>281855.79999999993</v>
      </c>
      <c r="R64" s="48">
        <v>93</v>
      </c>
      <c r="S64" s="43">
        <f t="shared" si="29"/>
        <v>314085.79999999993</v>
      </c>
      <c r="T64" s="44">
        <f t="shared" si="30"/>
        <v>425587.99999999994</v>
      </c>
      <c r="U64" s="132">
        <f t="shared" si="9"/>
        <v>605632.5</v>
      </c>
      <c r="Y64" s="6"/>
      <c r="Z64" s="6"/>
      <c r="AA64" s="6"/>
      <c r="AB64" s="6"/>
      <c r="AC64" s="6"/>
      <c r="AD64" s="6"/>
    </row>
    <row r="65" spans="1:30" ht="15.75" hidden="1" x14ac:dyDescent="0.2">
      <c r="A65" s="278" t="s">
        <v>108</v>
      </c>
      <c r="B65" s="44">
        <v>387016.3</v>
      </c>
      <c r="C65" s="43">
        <v>-197402.9</v>
      </c>
      <c r="D65" s="44">
        <f t="shared" si="27"/>
        <v>189613.4</v>
      </c>
      <c r="E65" s="43"/>
      <c r="F65" s="43">
        <v>161646.39999999999</v>
      </c>
      <c r="G65" s="44">
        <v>43894.8</v>
      </c>
      <c r="H65" s="43" t="s">
        <v>7</v>
      </c>
      <c r="I65" s="44">
        <v>8187.4000000000005</v>
      </c>
      <c r="J65" s="67">
        <v>0</v>
      </c>
      <c r="K65" s="67">
        <v>0</v>
      </c>
      <c r="L65" s="45">
        <v>-101960.4</v>
      </c>
      <c r="M65" s="43">
        <v>-11011.5</v>
      </c>
      <c r="N65" s="44">
        <f t="shared" si="28"/>
        <v>100756.70000000001</v>
      </c>
      <c r="O65" s="43"/>
      <c r="P65" s="43">
        <v>28078.799999999999</v>
      </c>
      <c r="Q65" s="44">
        <v>296734.5</v>
      </c>
      <c r="R65" s="48">
        <v>129.9</v>
      </c>
      <c r="S65" s="43">
        <f t="shared" si="29"/>
        <v>324943.2</v>
      </c>
      <c r="T65" s="44">
        <f t="shared" si="30"/>
        <v>425699.9</v>
      </c>
      <c r="U65" s="132">
        <f t="shared" si="9"/>
        <v>615313.30000000005</v>
      </c>
      <c r="Y65" s="6"/>
      <c r="Z65" s="6"/>
      <c r="AA65" s="6"/>
      <c r="AB65" s="6"/>
      <c r="AC65" s="6"/>
      <c r="AD65" s="6"/>
    </row>
    <row r="66" spans="1:30" ht="11.25" hidden="1" customHeight="1" x14ac:dyDescent="0.2">
      <c r="A66" s="278" t="s">
        <v>108</v>
      </c>
      <c r="B66" s="44">
        <v>406233.19999999995</v>
      </c>
      <c r="C66" s="43">
        <v>-201049.40000000002</v>
      </c>
      <c r="D66" s="44">
        <f t="shared" si="27"/>
        <v>205183.79999999993</v>
      </c>
      <c r="E66" s="43"/>
      <c r="F66" s="43">
        <v>146839.90000000002</v>
      </c>
      <c r="G66" s="44">
        <v>50394.8</v>
      </c>
      <c r="H66" s="43" t="s">
        <v>7</v>
      </c>
      <c r="I66" s="44">
        <v>8038.0999999999995</v>
      </c>
      <c r="J66" s="67">
        <v>0</v>
      </c>
      <c r="K66" s="67">
        <v>0</v>
      </c>
      <c r="L66" s="45">
        <v>-100347.6</v>
      </c>
      <c r="M66" s="43">
        <v>-9960.7000000000007</v>
      </c>
      <c r="N66" s="44">
        <f t="shared" si="28"/>
        <v>94964.500000000015</v>
      </c>
      <c r="O66" s="43"/>
      <c r="P66" s="43">
        <v>25182.399999999998</v>
      </c>
      <c r="Q66" s="44">
        <v>296224.40000000002</v>
      </c>
      <c r="R66" s="48">
        <v>126.60000000000001</v>
      </c>
      <c r="S66" s="43">
        <f t="shared" si="29"/>
        <v>321533.40000000002</v>
      </c>
      <c r="T66" s="44">
        <f t="shared" si="30"/>
        <v>416497.9</v>
      </c>
      <c r="U66" s="132">
        <f t="shared" si="9"/>
        <v>621681.69999999995</v>
      </c>
      <c r="Y66" s="6"/>
      <c r="Z66" s="6"/>
      <c r="AA66" s="6"/>
      <c r="AB66" s="6"/>
      <c r="AC66" s="6"/>
      <c r="AD66" s="6"/>
    </row>
    <row r="67" spans="1:30" ht="15.75" hidden="1" x14ac:dyDescent="0.2">
      <c r="A67" s="278" t="s">
        <v>108</v>
      </c>
      <c r="B67" s="44">
        <v>460258.8000000001</v>
      </c>
      <c r="C67" s="43">
        <v>-207480.90000000002</v>
      </c>
      <c r="D67" s="44">
        <f t="shared" si="27"/>
        <v>252777.90000000008</v>
      </c>
      <c r="E67" s="43"/>
      <c r="F67" s="43">
        <v>170798.9</v>
      </c>
      <c r="G67" s="44">
        <v>59394.8</v>
      </c>
      <c r="H67" s="43" t="s">
        <v>7</v>
      </c>
      <c r="I67" s="44">
        <v>10160.4</v>
      </c>
      <c r="J67" s="67">
        <v>0</v>
      </c>
      <c r="K67" s="67">
        <v>0</v>
      </c>
      <c r="L67" s="45">
        <v>-125950.69999999998</v>
      </c>
      <c r="M67" s="43">
        <v>-11736.2</v>
      </c>
      <c r="N67" s="44">
        <f t="shared" si="28"/>
        <v>102667.20000000003</v>
      </c>
      <c r="O67" s="43"/>
      <c r="P67" s="43">
        <v>22280.7</v>
      </c>
      <c r="Q67" s="44">
        <v>290913.59999999998</v>
      </c>
      <c r="R67" s="48">
        <v>120.8</v>
      </c>
      <c r="S67" s="43">
        <f t="shared" si="29"/>
        <v>313315.09999999998</v>
      </c>
      <c r="T67" s="44">
        <f t="shared" si="30"/>
        <v>415982.3</v>
      </c>
      <c r="U67" s="132">
        <f t="shared" si="9"/>
        <v>668760.20000000007</v>
      </c>
      <c r="Y67" s="6"/>
      <c r="Z67" s="6"/>
      <c r="AA67" s="6"/>
      <c r="AB67" s="6"/>
      <c r="AC67" s="6"/>
      <c r="AD67" s="6"/>
    </row>
    <row r="68" spans="1:30" ht="15.75" hidden="1" x14ac:dyDescent="0.2">
      <c r="A68" s="278" t="s">
        <v>108</v>
      </c>
      <c r="B68" s="44"/>
      <c r="C68" s="43"/>
      <c r="D68" s="44"/>
      <c r="E68" s="43"/>
      <c r="F68" s="43"/>
      <c r="G68" s="44"/>
      <c r="H68" s="43"/>
      <c r="I68" s="44"/>
      <c r="J68" s="67"/>
      <c r="K68" s="67"/>
      <c r="L68" s="45"/>
      <c r="M68" s="43"/>
      <c r="N68" s="44"/>
      <c r="O68" s="43"/>
      <c r="P68" s="43"/>
      <c r="Q68" s="44"/>
      <c r="R68" s="48"/>
      <c r="S68" s="43"/>
      <c r="T68" s="44"/>
      <c r="U68" s="132">
        <f t="shared" si="9"/>
        <v>0</v>
      </c>
      <c r="Y68" s="6"/>
      <c r="Z68" s="6"/>
      <c r="AA68" s="6"/>
      <c r="AB68" s="6"/>
      <c r="AC68" s="6"/>
      <c r="AD68" s="6"/>
    </row>
    <row r="69" spans="1:30" ht="15.75" hidden="1" x14ac:dyDescent="0.2">
      <c r="A69" s="278" t="s">
        <v>108</v>
      </c>
      <c r="B69" s="44">
        <v>428193.8</v>
      </c>
      <c r="C69" s="43">
        <v>-200419.9</v>
      </c>
      <c r="D69" s="44">
        <f t="shared" si="27"/>
        <v>227773.9</v>
      </c>
      <c r="E69" s="43"/>
      <c r="F69" s="43">
        <v>148190.5</v>
      </c>
      <c r="G69" s="44">
        <v>55894.8</v>
      </c>
      <c r="H69" s="43" t="s">
        <v>7</v>
      </c>
      <c r="I69" s="44">
        <v>7509.5999999999995</v>
      </c>
      <c r="J69" s="67">
        <v>0</v>
      </c>
      <c r="K69" s="67">
        <v>0</v>
      </c>
      <c r="L69" s="45">
        <v>-107306.6</v>
      </c>
      <c r="M69" s="43">
        <v>-11146.4</v>
      </c>
      <c r="N69" s="44">
        <f t="shared" si="28"/>
        <v>93141.9</v>
      </c>
      <c r="O69" s="43"/>
      <c r="P69" s="43">
        <v>20046.699999999997</v>
      </c>
      <c r="Q69" s="44">
        <v>292259</v>
      </c>
      <c r="R69" s="48">
        <v>116.7</v>
      </c>
      <c r="S69" s="43">
        <f t="shared" si="29"/>
        <v>312422.40000000002</v>
      </c>
      <c r="T69" s="44">
        <f t="shared" si="30"/>
        <v>405564.30000000005</v>
      </c>
      <c r="U69" s="132">
        <f t="shared" si="9"/>
        <v>633338.20000000007</v>
      </c>
      <c r="Y69" s="6"/>
      <c r="Z69" s="6"/>
      <c r="AA69" s="6"/>
      <c r="AB69" s="6"/>
      <c r="AC69" s="6"/>
      <c r="AD69" s="6"/>
    </row>
    <row r="70" spans="1:30" ht="15.75" hidden="1" x14ac:dyDescent="0.2">
      <c r="A70" s="278" t="s">
        <v>108</v>
      </c>
      <c r="B70" s="44">
        <v>421469.4</v>
      </c>
      <c r="C70" s="43">
        <v>-208329.19999999998</v>
      </c>
      <c r="D70" s="44">
        <f t="shared" si="27"/>
        <v>213140.20000000004</v>
      </c>
      <c r="E70" s="43"/>
      <c r="F70" s="43">
        <v>154147.90000000002</v>
      </c>
      <c r="G70" s="44">
        <v>62894.8</v>
      </c>
      <c r="H70" s="43" t="s">
        <v>7</v>
      </c>
      <c r="I70" s="44">
        <v>7195.5</v>
      </c>
      <c r="J70" s="67">
        <v>0</v>
      </c>
      <c r="K70" s="67">
        <v>0</v>
      </c>
      <c r="L70" s="45">
        <v>-104535.93200000002</v>
      </c>
      <c r="M70" s="43">
        <v>-13227.599999999999</v>
      </c>
      <c r="N70" s="44">
        <f t="shared" si="28"/>
        <v>106474.66800000001</v>
      </c>
      <c r="O70" s="43"/>
      <c r="P70" s="43">
        <v>16247</v>
      </c>
      <c r="Q70" s="44">
        <v>295757.5</v>
      </c>
      <c r="R70" s="48">
        <v>130.70000000000002</v>
      </c>
      <c r="S70" s="43">
        <f t="shared" si="29"/>
        <v>312135.2</v>
      </c>
      <c r="T70" s="44">
        <f t="shared" si="30"/>
        <v>418609.86800000002</v>
      </c>
      <c r="U70" s="132">
        <f t="shared" si="9"/>
        <v>631750.06800000009</v>
      </c>
      <c r="Y70" s="6"/>
      <c r="Z70" s="6"/>
      <c r="AA70" s="6"/>
      <c r="AB70" s="6"/>
      <c r="AC70" s="6"/>
      <c r="AD70" s="6"/>
    </row>
    <row r="71" spans="1:30" ht="13.5" hidden="1" customHeight="1" x14ac:dyDescent="0.2">
      <c r="A71" s="278" t="s">
        <v>108</v>
      </c>
      <c r="B71" s="44">
        <v>407089.9</v>
      </c>
      <c r="C71" s="43">
        <v>-210947.69999999998</v>
      </c>
      <c r="D71" s="44">
        <f t="shared" si="27"/>
        <v>196142.20000000004</v>
      </c>
      <c r="E71" s="43"/>
      <c r="F71" s="43">
        <v>157525.1</v>
      </c>
      <c r="G71" s="44">
        <v>67087.5</v>
      </c>
      <c r="H71" s="43" t="s">
        <v>7</v>
      </c>
      <c r="I71" s="44">
        <v>7001.2</v>
      </c>
      <c r="J71" s="67">
        <v>0</v>
      </c>
      <c r="K71" s="67">
        <v>0</v>
      </c>
      <c r="L71" s="45">
        <v>-101821.9</v>
      </c>
      <c r="M71" s="43">
        <v>-10745.9</v>
      </c>
      <c r="N71" s="44">
        <f t="shared" si="28"/>
        <v>119046.00000000003</v>
      </c>
      <c r="O71" s="43"/>
      <c r="P71" s="43">
        <v>12984.5</v>
      </c>
      <c r="Q71" s="44">
        <v>303954.20000000007</v>
      </c>
      <c r="R71" s="48">
        <v>126.7</v>
      </c>
      <c r="S71" s="43">
        <f t="shared" si="29"/>
        <v>317065.40000000008</v>
      </c>
      <c r="T71" s="44">
        <f t="shared" si="30"/>
        <v>436111.40000000014</v>
      </c>
      <c r="U71" s="132">
        <f t="shared" si="9"/>
        <v>632253.60000000021</v>
      </c>
      <c r="Y71" s="6"/>
      <c r="Z71" s="6"/>
      <c r="AA71" s="6"/>
      <c r="AB71" s="6"/>
      <c r="AC71" s="6"/>
      <c r="AD71" s="6"/>
    </row>
    <row r="72" spans="1:30" ht="11.25" hidden="1" customHeight="1" x14ac:dyDescent="0.2">
      <c r="A72" s="278" t="s">
        <v>108</v>
      </c>
      <c r="B72" s="44">
        <v>397929.4</v>
      </c>
      <c r="C72" s="43">
        <v>-219245.69999999998</v>
      </c>
      <c r="D72" s="44">
        <f t="shared" si="27"/>
        <v>178683.70000000004</v>
      </c>
      <c r="E72" s="43"/>
      <c r="F72" s="43">
        <v>163693.70000000001</v>
      </c>
      <c r="G72" s="44">
        <v>67187.5</v>
      </c>
      <c r="H72" s="43" t="s">
        <v>7</v>
      </c>
      <c r="I72" s="44">
        <v>9057.5</v>
      </c>
      <c r="J72" s="67">
        <v>0</v>
      </c>
      <c r="K72" s="67">
        <v>0</v>
      </c>
      <c r="L72" s="45">
        <v>-93936.799999999988</v>
      </c>
      <c r="M72" s="43">
        <v>-11639.400000000003</v>
      </c>
      <c r="N72" s="44">
        <f t="shared" si="28"/>
        <v>134362.50000000003</v>
      </c>
      <c r="O72" s="43"/>
      <c r="P72" s="43">
        <v>11658.1</v>
      </c>
      <c r="Q72" s="44">
        <v>307197.7</v>
      </c>
      <c r="R72" s="48">
        <v>152.1</v>
      </c>
      <c r="S72" s="43">
        <f t="shared" si="29"/>
        <v>319007.89999999997</v>
      </c>
      <c r="T72" s="44">
        <f t="shared" si="30"/>
        <v>453370.4</v>
      </c>
      <c r="U72" s="132">
        <f t="shared" si="9"/>
        <v>632054.10000000009</v>
      </c>
      <c r="Y72" s="6"/>
      <c r="Z72" s="6"/>
      <c r="AA72" s="6"/>
      <c r="AB72" s="6"/>
      <c r="AC72" s="6"/>
      <c r="AD72" s="6"/>
    </row>
    <row r="73" spans="1:30" ht="11.25" hidden="1" customHeight="1" x14ac:dyDescent="0.2">
      <c r="A73" s="278" t="s">
        <v>108</v>
      </c>
      <c r="B73" s="44">
        <v>404191.00000000006</v>
      </c>
      <c r="C73" s="43">
        <v>-162760.49999999997</v>
      </c>
      <c r="D73" s="44">
        <f t="shared" si="27"/>
        <v>241430.50000000009</v>
      </c>
      <c r="E73" s="43"/>
      <c r="F73" s="43">
        <v>131037.20000000001</v>
      </c>
      <c r="G73" s="44">
        <v>104028.7</v>
      </c>
      <c r="H73" s="43" t="s">
        <v>7</v>
      </c>
      <c r="I73" s="44">
        <v>6744.9</v>
      </c>
      <c r="J73" s="67">
        <v>0</v>
      </c>
      <c r="K73" s="67">
        <v>0</v>
      </c>
      <c r="L73" s="45">
        <v>-127228.60000000002</v>
      </c>
      <c r="M73" s="43">
        <v>-10597.9</v>
      </c>
      <c r="N73" s="44">
        <f t="shared" si="28"/>
        <v>103984.3</v>
      </c>
      <c r="O73" s="43"/>
      <c r="P73" s="43">
        <v>10241.200000000001</v>
      </c>
      <c r="Q73" s="44">
        <v>312434.30000000005</v>
      </c>
      <c r="R73" s="48">
        <v>146.30000000000001</v>
      </c>
      <c r="S73" s="43">
        <f t="shared" si="29"/>
        <v>322821.80000000005</v>
      </c>
      <c r="T73" s="44">
        <f t="shared" si="30"/>
        <v>426806.10000000003</v>
      </c>
      <c r="U73" s="132">
        <f t="shared" si="9"/>
        <v>668236.60000000009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278" t="s">
        <v>108</v>
      </c>
      <c r="B74" s="44">
        <v>401678.1</v>
      </c>
      <c r="C74" s="43">
        <v>-166458.5</v>
      </c>
      <c r="D74" s="44">
        <f t="shared" si="27"/>
        <v>235219.59999999998</v>
      </c>
      <c r="E74" s="43"/>
      <c r="F74" s="43">
        <v>153145.30000000002</v>
      </c>
      <c r="G74" s="44">
        <v>101503.8</v>
      </c>
      <c r="H74" s="43" t="s">
        <v>7</v>
      </c>
      <c r="I74" s="44">
        <v>9746.6</v>
      </c>
      <c r="J74" s="67">
        <v>0</v>
      </c>
      <c r="K74" s="67">
        <v>0</v>
      </c>
      <c r="L74" s="45">
        <v>-125064.5</v>
      </c>
      <c r="M74" s="43">
        <v>-13685.099999999999</v>
      </c>
      <c r="N74" s="44">
        <f t="shared" si="28"/>
        <v>125646.1</v>
      </c>
      <c r="O74" s="43"/>
      <c r="P74" s="43">
        <v>11230.6</v>
      </c>
      <c r="Q74" s="44">
        <v>317811.99999999994</v>
      </c>
      <c r="R74" s="48">
        <v>142.10000000000002</v>
      </c>
      <c r="S74" s="43">
        <f t="shared" si="29"/>
        <v>329184.6999999999</v>
      </c>
      <c r="T74" s="44">
        <f t="shared" si="30"/>
        <v>454830.79999999993</v>
      </c>
      <c r="U74" s="132">
        <f t="shared" si="9"/>
        <v>690050.39999999991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278" t="s">
        <v>108</v>
      </c>
      <c r="B75" s="44">
        <v>391542.30000000005</v>
      </c>
      <c r="C75" s="43">
        <v>-173624</v>
      </c>
      <c r="D75" s="44">
        <f t="shared" si="27"/>
        <v>217918.30000000005</v>
      </c>
      <c r="E75" s="43"/>
      <c r="F75" s="43">
        <v>147058</v>
      </c>
      <c r="G75" s="44">
        <v>106836</v>
      </c>
      <c r="H75" s="43" t="s">
        <v>7</v>
      </c>
      <c r="I75" s="44">
        <v>7339.3</v>
      </c>
      <c r="J75" s="67">
        <v>0</v>
      </c>
      <c r="K75" s="67">
        <v>0</v>
      </c>
      <c r="L75" s="45">
        <v>-115672.20000000001</v>
      </c>
      <c r="M75" s="43">
        <v>-12756.2</v>
      </c>
      <c r="N75" s="44">
        <f t="shared" si="28"/>
        <v>132804.89999999997</v>
      </c>
      <c r="O75" s="43"/>
      <c r="P75" s="43">
        <v>15357.499999999998</v>
      </c>
      <c r="Q75" s="44">
        <v>321973.89999999997</v>
      </c>
      <c r="R75" s="48">
        <v>429.20000000000005</v>
      </c>
      <c r="S75" s="43">
        <f t="shared" si="29"/>
        <v>337760.6</v>
      </c>
      <c r="T75" s="44">
        <f t="shared" si="30"/>
        <v>470565.49999999994</v>
      </c>
      <c r="U75" s="132">
        <f t="shared" si="9"/>
        <v>688483.8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278" t="s">
        <v>108</v>
      </c>
      <c r="B76" s="44">
        <v>493609.5</v>
      </c>
      <c r="C76" s="43">
        <v>-287573.09999999998</v>
      </c>
      <c r="D76" s="44">
        <f t="shared" si="27"/>
        <v>206036.40000000002</v>
      </c>
      <c r="E76" s="43"/>
      <c r="F76" s="43">
        <v>156341.6</v>
      </c>
      <c r="G76" s="44">
        <v>106418.7</v>
      </c>
      <c r="H76" s="43" t="s">
        <v>7</v>
      </c>
      <c r="I76" s="44">
        <v>7169.7000000000007</v>
      </c>
      <c r="J76" s="67">
        <v>0</v>
      </c>
      <c r="K76" s="67">
        <v>0</v>
      </c>
      <c r="L76" s="45">
        <v>-110405.90000000001</v>
      </c>
      <c r="M76" s="43">
        <v>-11905</v>
      </c>
      <c r="N76" s="44">
        <f t="shared" si="28"/>
        <v>147619.09999999998</v>
      </c>
      <c r="O76" s="43"/>
      <c r="P76" s="43">
        <v>17017.199999999997</v>
      </c>
      <c r="Q76" s="44">
        <v>323142.69999999995</v>
      </c>
      <c r="R76" s="48">
        <v>405.20000000000005</v>
      </c>
      <c r="S76" s="43">
        <f t="shared" si="29"/>
        <v>340565.1</v>
      </c>
      <c r="T76" s="44">
        <f t="shared" si="30"/>
        <v>488184.19999999995</v>
      </c>
      <c r="U76" s="132">
        <f t="shared" si="9"/>
        <v>694220.6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278" t="s">
        <v>108</v>
      </c>
      <c r="B77" s="44">
        <v>518794.80000000005</v>
      </c>
      <c r="C77" s="43">
        <v>-298425.7</v>
      </c>
      <c r="D77" s="44">
        <f t="shared" si="27"/>
        <v>220369.10000000003</v>
      </c>
      <c r="E77" s="43"/>
      <c r="F77" s="43">
        <v>138074.1</v>
      </c>
      <c r="G77" s="44">
        <v>112536.70000000001</v>
      </c>
      <c r="H77" s="43" t="s">
        <v>7</v>
      </c>
      <c r="I77" s="44">
        <v>7131.5</v>
      </c>
      <c r="J77" s="67">
        <v>0</v>
      </c>
      <c r="K77" s="67">
        <v>0</v>
      </c>
      <c r="L77" s="45">
        <v>-103970.1</v>
      </c>
      <c r="M77" s="43">
        <v>-13697.7</v>
      </c>
      <c r="N77" s="44">
        <f t="shared" si="28"/>
        <v>140074.5</v>
      </c>
      <c r="O77" s="43"/>
      <c r="P77" s="43">
        <v>14512.600000000002</v>
      </c>
      <c r="Q77" s="44">
        <v>335427.80000000005</v>
      </c>
      <c r="R77" s="48">
        <v>396.70000000000005</v>
      </c>
      <c r="S77" s="43">
        <f t="shared" si="29"/>
        <v>350337.10000000003</v>
      </c>
      <c r="T77" s="44">
        <f t="shared" si="30"/>
        <v>490411.60000000003</v>
      </c>
      <c r="U77" s="132">
        <f t="shared" si="9"/>
        <v>710780.70000000007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278" t="s">
        <v>108</v>
      </c>
      <c r="B78" s="44">
        <v>514095.8</v>
      </c>
      <c r="C78" s="43">
        <v>-299875.8</v>
      </c>
      <c r="D78" s="44">
        <f t="shared" si="27"/>
        <v>214220</v>
      </c>
      <c r="E78" s="43"/>
      <c r="F78" s="43">
        <v>148531</v>
      </c>
      <c r="G78" s="44">
        <v>114194.3</v>
      </c>
      <c r="H78" s="43" t="s">
        <v>7</v>
      </c>
      <c r="I78" s="44">
        <v>7362.5999999999995</v>
      </c>
      <c r="J78" s="67">
        <v>0</v>
      </c>
      <c r="K78" s="67">
        <v>0</v>
      </c>
      <c r="L78" s="45">
        <v>-104100.2</v>
      </c>
      <c r="M78" s="43">
        <v>-15167.399999999998</v>
      </c>
      <c r="N78" s="44">
        <f t="shared" si="28"/>
        <v>150820.29999999996</v>
      </c>
      <c r="O78" s="43"/>
      <c r="P78" s="43">
        <v>12979.600000000002</v>
      </c>
      <c r="Q78" s="44">
        <v>344554.30000000005</v>
      </c>
      <c r="R78" s="48">
        <v>295.3</v>
      </c>
      <c r="S78" s="43">
        <f t="shared" si="29"/>
        <v>357829.2</v>
      </c>
      <c r="T78" s="44">
        <f t="shared" si="30"/>
        <v>508649.5</v>
      </c>
      <c r="U78" s="132">
        <f t="shared" si="9"/>
        <v>722869.5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278" t="s">
        <v>108</v>
      </c>
      <c r="B79" s="44">
        <v>514269.20000000007</v>
      </c>
      <c r="C79" s="43">
        <v>-303065.40000000002</v>
      </c>
      <c r="D79" s="44">
        <f t="shared" si="27"/>
        <v>211203.80000000005</v>
      </c>
      <c r="E79" s="43"/>
      <c r="F79" s="43">
        <v>174575.8</v>
      </c>
      <c r="G79" s="44">
        <v>102484.1</v>
      </c>
      <c r="H79" s="43" t="s">
        <v>7</v>
      </c>
      <c r="I79" s="44">
        <v>7249.3</v>
      </c>
      <c r="J79" s="67">
        <v>0</v>
      </c>
      <c r="K79" s="67">
        <v>0</v>
      </c>
      <c r="L79" s="45">
        <v>-123884.8</v>
      </c>
      <c r="M79" s="43">
        <v>-15123.200000000003</v>
      </c>
      <c r="N79" s="44">
        <f t="shared" si="28"/>
        <v>145301.20000000001</v>
      </c>
      <c r="O79" s="43"/>
      <c r="P79" s="43">
        <v>10562.000000000002</v>
      </c>
      <c r="Q79" s="44">
        <v>356903.9</v>
      </c>
      <c r="R79" s="48">
        <v>277</v>
      </c>
      <c r="S79" s="43">
        <f t="shared" si="29"/>
        <v>367742.9</v>
      </c>
      <c r="T79" s="44">
        <f t="shared" si="30"/>
        <v>513044.10000000003</v>
      </c>
      <c r="U79" s="132">
        <f t="shared" si="9"/>
        <v>724247.90000000014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278" t="s">
        <v>108</v>
      </c>
      <c r="B80" s="44">
        <v>556720.30000000005</v>
      </c>
      <c r="C80" s="43">
        <v>-293987.49999999994</v>
      </c>
      <c r="D80" s="44">
        <f t="shared" si="27"/>
        <v>262732.8000000001</v>
      </c>
      <c r="E80" s="43"/>
      <c r="F80" s="43">
        <v>215622.30000000002</v>
      </c>
      <c r="G80" s="44">
        <v>100906.6</v>
      </c>
      <c r="H80" s="43" t="s">
        <v>7</v>
      </c>
      <c r="I80" s="44">
        <v>11980.5</v>
      </c>
      <c r="J80" s="67">
        <v>0</v>
      </c>
      <c r="K80" s="67">
        <v>0</v>
      </c>
      <c r="L80" s="45">
        <v>-134063.79999999999</v>
      </c>
      <c r="M80" s="43">
        <v>-14842.5</v>
      </c>
      <c r="N80" s="44">
        <f t="shared" si="28"/>
        <v>179603.10000000003</v>
      </c>
      <c r="O80" s="43"/>
      <c r="P80" s="43">
        <v>9204.2000000000025</v>
      </c>
      <c r="Q80" s="44">
        <v>355047.5</v>
      </c>
      <c r="R80" s="48">
        <v>497.1</v>
      </c>
      <c r="S80" s="43">
        <f t="shared" si="29"/>
        <v>364748.79999999999</v>
      </c>
      <c r="T80" s="44">
        <f t="shared" si="30"/>
        <v>544351.9</v>
      </c>
      <c r="U80" s="132">
        <f t="shared" si="9"/>
        <v>807084.70000000019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278" t="s">
        <v>108</v>
      </c>
      <c r="B81" s="44"/>
      <c r="C81" s="43"/>
      <c r="D81" s="44"/>
      <c r="E81" s="43"/>
      <c r="F81" s="43"/>
      <c r="G81" s="44"/>
      <c r="H81" s="43"/>
      <c r="I81" s="44"/>
      <c r="J81" s="67"/>
      <c r="K81" s="67"/>
      <c r="L81" s="45"/>
      <c r="M81" s="43"/>
      <c r="N81" s="44"/>
      <c r="O81" s="43"/>
      <c r="P81" s="43"/>
      <c r="Q81" s="44"/>
      <c r="R81" s="48"/>
      <c r="S81" s="43"/>
      <c r="T81" s="44"/>
      <c r="U81" s="132">
        <f t="shared" si="9"/>
        <v>0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278" t="s">
        <v>108</v>
      </c>
      <c r="B82" s="44">
        <v>561525.70000000007</v>
      </c>
      <c r="C82" s="43">
        <v>-292443.90000000002</v>
      </c>
      <c r="D82" s="44">
        <f t="shared" si="27"/>
        <v>269081.80000000005</v>
      </c>
      <c r="E82" s="43"/>
      <c r="F82" s="43">
        <v>161824.1</v>
      </c>
      <c r="G82" s="44">
        <v>99957.6</v>
      </c>
      <c r="H82" s="43" t="s">
        <v>7</v>
      </c>
      <c r="I82" s="44">
        <v>10079.199999999999</v>
      </c>
      <c r="J82" s="260">
        <v>6525</v>
      </c>
      <c r="K82" s="67">
        <v>0</v>
      </c>
      <c r="L82" s="45">
        <v>-135142.20000000001</v>
      </c>
      <c r="M82" s="43">
        <v>-12646.6</v>
      </c>
      <c r="N82" s="44">
        <f t="shared" si="28"/>
        <v>130597.1</v>
      </c>
      <c r="O82" s="43"/>
      <c r="P82" s="43">
        <v>8021.1</v>
      </c>
      <c r="Q82" s="44">
        <v>357380.6</v>
      </c>
      <c r="R82" s="48">
        <v>363.6</v>
      </c>
      <c r="S82" s="43">
        <f t="shared" si="29"/>
        <v>365765.29999999993</v>
      </c>
      <c r="T82" s="44">
        <f t="shared" si="30"/>
        <v>496362.39999999991</v>
      </c>
      <c r="U82" s="132">
        <f t="shared" si="9"/>
        <v>765444.2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278" t="s">
        <v>108</v>
      </c>
      <c r="B83" s="44">
        <v>569698</v>
      </c>
      <c r="C83" s="43">
        <v>-299200.8</v>
      </c>
      <c r="D83" s="44">
        <f t="shared" si="27"/>
        <v>270497.2</v>
      </c>
      <c r="E83" s="43"/>
      <c r="F83" s="43">
        <v>171434.6</v>
      </c>
      <c r="G83" s="44">
        <v>100184.4</v>
      </c>
      <c r="H83" s="43" t="s">
        <v>7</v>
      </c>
      <c r="I83" s="44">
        <v>9814</v>
      </c>
      <c r="J83" s="260">
        <v>6525</v>
      </c>
      <c r="K83" s="67">
        <v>0</v>
      </c>
      <c r="L83" s="45">
        <v>-145574.20000000001</v>
      </c>
      <c r="M83" s="43">
        <v>-14153.599999999999</v>
      </c>
      <c r="N83" s="44">
        <f t="shared" si="28"/>
        <v>128230.19999999998</v>
      </c>
      <c r="O83" s="43"/>
      <c r="P83" s="43">
        <v>7189</v>
      </c>
      <c r="Q83" s="44">
        <v>368619.1</v>
      </c>
      <c r="R83" s="48">
        <v>457.29999999999995</v>
      </c>
      <c r="S83" s="43">
        <f t="shared" si="29"/>
        <v>376265.39999999997</v>
      </c>
      <c r="T83" s="44">
        <f t="shared" si="30"/>
        <v>504495.6</v>
      </c>
      <c r="U83" s="132">
        <f t="shared" si="9"/>
        <v>774992.8</v>
      </c>
      <c r="Y83" s="6"/>
      <c r="Z83" s="6"/>
      <c r="AA83" s="6"/>
      <c r="AB83" s="6"/>
      <c r="AC83" s="6"/>
      <c r="AD83" s="6"/>
    </row>
    <row r="84" spans="1:30" ht="11.25" hidden="1" customHeight="1" x14ac:dyDescent="0.2">
      <c r="A84" s="278" t="s">
        <v>108</v>
      </c>
      <c r="B84" s="44">
        <v>552267.30000000005</v>
      </c>
      <c r="C84" s="43">
        <v>-295548.10000000003</v>
      </c>
      <c r="D84" s="44">
        <f t="shared" si="27"/>
        <v>256719.2</v>
      </c>
      <c r="E84" s="43"/>
      <c r="F84" s="43">
        <v>154941.59999999998</v>
      </c>
      <c r="G84" s="44">
        <v>115655.2</v>
      </c>
      <c r="H84" s="43" t="s">
        <v>7</v>
      </c>
      <c r="I84" s="44">
        <v>9282.0000000000018</v>
      </c>
      <c r="J84" s="260">
        <v>18525</v>
      </c>
      <c r="K84" s="67">
        <v>0</v>
      </c>
      <c r="L84" s="45">
        <v>-137226.5</v>
      </c>
      <c r="M84" s="43">
        <v>-15411</v>
      </c>
      <c r="N84" s="44">
        <f t="shared" si="28"/>
        <v>145766.29999999999</v>
      </c>
      <c r="O84" s="43"/>
      <c r="P84" s="43">
        <v>7059.8000000000011</v>
      </c>
      <c r="Q84" s="44">
        <v>377237.60000000009</v>
      </c>
      <c r="R84" s="48">
        <v>462.8</v>
      </c>
      <c r="S84" s="43">
        <f t="shared" si="29"/>
        <v>384760.20000000007</v>
      </c>
      <c r="T84" s="44">
        <f t="shared" si="30"/>
        <v>530526.5</v>
      </c>
      <c r="U84" s="132">
        <f t="shared" si="9"/>
        <v>787245.7</v>
      </c>
      <c r="Y84" s="6"/>
      <c r="Z84" s="6"/>
      <c r="AA84" s="6"/>
      <c r="AB84" s="6"/>
      <c r="AC84" s="6"/>
      <c r="AD84" s="6"/>
    </row>
    <row r="85" spans="1:30" ht="0.75" hidden="1" customHeight="1" x14ac:dyDescent="0.2">
      <c r="A85" s="278" t="s">
        <v>108</v>
      </c>
      <c r="B85" s="44">
        <v>531491.50000000012</v>
      </c>
      <c r="C85" s="43">
        <v>-299073.90000000002</v>
      </c>
      <c r="D85" s="44">
        <f t="shared" si="27"/>
        <v>232417.60000000009</v>
      </c>
      <c r="E85" s="43"/>
      <c r="F85" s="43">
        <v>45521.4</v>
      </c>
      <c r="G85" s="44">
        <v>73986.7</v>
      </c>
      <c r="H85" s="43" t="s">
        <v>7</v>
      </c>
      <c r="I85" s="44">
        <v>9385.4</v>
      </c>
      <c r="J85" s="260">
        <v>18525</v>
      </c>
      <c r="K85" s="151">
        <v>147596</v>
      </c>
      <c r="L85" s="45">
        <v>-121266.80000000002</v>
      </c>
      <c r="M85" s="43">
        <v>-15187.500000000004</v>
      </c>
      <c r="N85" s="44">
        <f t="shared" si="28"/>
        <v>158560.19999999998</v>
      </c>
      <c r="O85" s="43"/>
      <c r="P85" s="43">
        <v>6983.4000000000005</v>
      </c>
      <c r="Q85" s="44">
        <v>384575.9</v>
      </c>
      <c r="R85" s="48">
        <v>429.1</v>
      </c>
      <c r="S85" s="43">
        <f t="shared" si="29"/>
        <v>391988.4</v>
      </c>
      <c r="T85" s="44">
        <f t="shared" si="30"/>
        <v>550548.6</v>
      </c>
      <c r="U85" s="132">
        <f t="shared" si="9"/>
        <v>782966.20000000007</v>
      </c>
      <c r="Y85" s="6"/>
      <c r="Z85" s="6"/>
      <c r="AA85" s="6"/>
      <c r="AB85" s="6"/>
      <c r="AC85" s="6"/>
      <c r="AD85" s="6"/>
    </row>
    <row r="86" spans="1:30" ht="11.25" hidden="1" customHeight="1" x14ac:dyDescent="0.2">
      <c r="A86" s="278" t="s">
        <v>108</v>
      </c>
      <c r="B86" s="44">
        <v>498996.80000000005</v>
      </c>
      <c r="C86" s="43">
        <v>-289210</v>
      </c>
      <c r="D86" s="44">
        <f t="shared" si="27"/>
        <v>209786.80000000005</v>
      </c>
      <c r="E86" s="43"/>
      <c r="F86" s="43">
        <v>24665.8</v>
      </c>
      <c r="G86" s="44">
        <v>87492.3</v>
      </c>
      <c r="H86" s="43" t="s">
        <v>7</v>
      </c>
      <c r="I86" s="44">
        <v>8601.4</v>
      </c>
      <c r="J86" s="260">
        <v>18525</v>
      </c>
      <c r="K86" s="151">
        <v>147287.9</v>
      </c>
      <c r="L86" s="45">
        <v>-109494.59999999999</v>
      </c>
      <c r="M86" s="43">
        <v>-14048.7</v>
      </c>
      <c r="N86" s="44">
        <f t="shared" si="28"/>
        <v>163029.10000000003</v>
      </c>
      <c r="O86" s="43"/>
      <c r="P86" s="43">
        <v>8973.7000000000007</v>
      </c>
      <c r="Q86" s="44">
        <v>389881.09999999992</v>
      </c>
      <c r="R86" s="48">
        <v>595.79999999999995</v>
      </c>
      <c r="S86" s="43">
        <f t="shared" si="29"/>
        <v>399450.59999999992</v>
      </c>
      <c r="T86" s="44">
        <f t="shared" si="30"/>
        <v>562479.69999999995</v>
      </c>
      <c r="U86" s="132">
        <f t="shared" si="9"/>
        <v>772266.5</v>
      </c>
      <c r="Y86" s="6"/>
      <c r="Z86" s="6"/>
      <c r="AA86" s="6"/>
      <c r="AB86" s="6"/>
      <c r="AC86" s="6"/>
      <c r="AD86" s="6"/>
    </row>
    <row r="87" spans="1:30" ht="11.25" hidden="1" customHeight="1" x14ac:dyDescent="0.2">
      <c r="A87" s="278" t="s">
        <v>108</v>
      </c>
      <c r="B87" s="44">
        <v>485502.69999999995</v>
      </c>
      <c r="C87" s="43">
        <v>-290429.60000000003</v>
      </c>
      <c r="D87" s="44">
        <f t="shared" si="27"/>
        <v>195073.09999999992</v>
      </c>
      <c r="E87" s="43"/>
      <c r="F87" s="43">
        <v>33331.199999999997</v>
      </c>
      <c r="G87" s="44">
        <v>79835.3</v>
      </c>
      <c r="H87" s="43" t="s">
        <v>7</v>
      </c>
      <c r="I87" s="44">
        <v>10424.999999999998</v>
      </c>
      <c r="J87" s="260">
        <v>40525</v>
      </c>
      <c r="K87" s="151">
        <v>146979.70000000001</v>
      </c>
      <c r="L87" s="45">
        <v>-114309.09999999999</v>
      </c>
      <c r="M87" s="43">
        <v>-15094.000000000002</v>
      </c>
      <c r="N87" s="44">
        <f t="shared" si="28"/>
        <v>181693.10000000003</v>
      </c>
      <c r="O87" s="43"/>
      <c r="P87" s="43">
        <v>10498.300000000001</v>
      </c>
      <c r="Q87" s="44">
        <v>415908.50000000006</v>
      </c>
      <c r="R87" s="48">
        <v>512.09999999999991</v>
      </c>
      <c r="S87" s="43">
        <f t="shared" si="29"/>
        <v>426918.9</v>
      </c>
      <c r="T87" s="44">
        <f t="shared" si="30"/>
        <v>608612</v>
      </c>
      <c r="U87" s="132">
        <f t="shared" si="9"/>
        <v>803685.09999999986</v>
      </c>
      <c r="Y87" s="6"/>
      <c r="Z87" s="6"/>
      <c r="AA87" s="6"/>
      <c r="AB87" s="6"/>
      <c r="AC87" s="6"/>
      <c r="AD87" s="6"/>
    </row>
    <row r="88" spans="1:30" ht="11.25" hidden="1" customHeight="1" x14ac:dyDescent="0.2">
      <c r="A88" s="278" t="s">
        <v>108</v>
      </c>
      <c r="B88" s="44">
        <v>500593.7</v>
      </c>
      <c r="C88" s="43">
        <v>-300633.80000000005</v>
      </c>
      <c r="D88" s="44">
        <f t="shared" si="27"/>
        <v>199959.89999999997</v>
      </c>
      <c r="E88" s="43"/>
      <c r="F88" s="43">
        <v>30261.7</v>
      </c>
      <c r="G88" s="44">
        <v>77712.3</v>
      </c>
      <c r="H88" s="43" t="s">
        <v>7</v>
      </c>
      <c r="I88" s="44">
        <v>11291.300000000001</v>
      </c>
      <c r="J88" s="260">
        <v>50525</v>
      </c>
      <c r="K88" s="151">
        <v>146671.6</v>
      </c>
      <c r="L88" s="45">
        <v>-104343</v>
      </c>
      <c r="M88" s="43">
        <v>-17832.2</v>
      </c>
      <c r="N88" s="44">
        <f t="shared" si="28"/>
        <v>194286.7</v>
      </c>
      <c r="O88" s="43"/>
      <c r="P88" s="43">
        <v>24947</v>
      </c>
      <c r="Q88" s="44">
        <v>420878.3</v>
      </c>
      <c r="R88" s="48">
        <v>677.2</v>
      </c>
      <c r="S88" s="43">
        <f t="shared" si="29"/>
        <v>446502.5</v>
      </c>
      <c r="T88" s="44">
        <f t="shared" si="30"/>
        <v>640789.19999999995</v>
      </c>
      <c r="U88" s="132">
        <f t="shared" si="9"/>
        <v>840749.09999999986</v>
      </c>
      <c r="Y88" s="6"/>
      <c r="Z88" s="6"/>
      <c r="AA88" s="6"/>
      <c r="AB88" s="6"/>
      <c r="AC88" s="6"/>
      <c r="AD88" s="6"/>
    </row>
    <row r="89" spans="1:30" ht="12" hidden="1" customHeight="1" x14ac:dyDescent="0.2">
      <c r="A89" s="278" t="s">
        <v>108</v>
      </c>
      <c r="B89" s="44">
        <v>492033.1</v>
      </c>
      <c r="C89" s="43">
        <v>-308182.3</v>
      </c>
      <c r="D89" s="44">
        <f t="shared" si="27"/>
        <v>183850.8</v>
      </c>
      <c r="E89" s="43"/>
      <c r="F89" s="43">
        <v>37841.9</v>
      </c>
      <c r="G89" s="44">
        <v>88076.800000000003</v>
      </c>
      <c r="H89" s="43" t="s">
        <v>7</v>
      </c>
      <c r="I89" s="44">
        <v>10998.499999999998</v>
      </c>
      <c r="J89" s="260">
        <v>50525</v>
      </c>
      <c r="K89" s="151">
        <v>146363.5</v>
      </c>
      <c r="L89" s="45">
        <v>-116379.92</v>
      </c>
      <c r="M89" s="43">
        <v>-14284.900000000001</v>
      </c>
      <c r="N89" s="44">
        <f t="shared" si="28"/>
        <v>203140.88000000003</v>
      </c>
      <c r="O89" s="43"/>
      <c r="P89" s="43">
        <v>24907.299999999996</v>
      </c>
      <c r="Q89" s="44">
        <v>434372.69999999995</v>
      </c>
      <c r="R89" s="48">
        <v>678.59999999999991</v>
      </c>
      <c r="S89" s="43">
        <f t="shared" si="29"/>
        <v>459958.59999999992</v>
      </c>
      <c r="T89" s="44">
        <f t="shared" si="30"/>
        <v>663099.48</v>
      </c>
      <c r="U89" s="132">
        <f t="shared" si="9"/>
        <v>846950.28</v>
      </c>
      <c r="Y89" s="6"/>
      <c r="Z89" s="6"/>
      <c r="AA89" s="6"/>
      <c r="AB89" s="6"/>
      <c r="AC89" s="6"/>
      <c r="AD89" s="6"/>
    </row>
    <row r="90" spans="1:30" ht="12" hidden="1" customHeight="1" x14ac:dyDescent="0.2">
      <c r="A90" s="278" t="s">
        <v>108</v>
      </c>
      <c r="B90" s="44">
        <v>484285.80000000005</v>
      </c>
      <c r="C90" s="43">
        <v>-317965.89999999997</v>
      </c>
      <c r="D90" s="44">
        <f t="shared" si="27"/>
        <v>166319.90000000008</v>
      </c>
      <c r="E90" s="43"/>
      <c r="F90" s="43">
        <v>37014.199999999997</v>
      </c>
      <c r="G90" s="44">
        <v>98442.900000000009</v>
      </c>
      <c r="H90" s="43" t="s">
        <v>7</v>
      </c>
      <c r="I90" s="44">
        <v>10299.9</v>
      </c>
      <c r="J90" s="260">
        <v>50525</v>
      </c>
      <c r="K90" s="151">
        <v>146055.29999999999</v>
      </c>
      <c r="L90" s="45">
        <v>-109029</v>
      </c>
      <c r="M90" s="43">
        <v>-13247.7</v>
      </c>
      <c r="N90" s="44">
        <f t="shared" si="28"/>
        <v>220060.59999999998</v>
      </c>
      <c r="O90" s="43"/>
      <c r="P90" s="43">
        <v>21888.899999999998</v>
      </c>
      <c r="Q90" s="44">
        <v>445162.19999999995</v>
      </c>
      <c r="R90" s="48">
        <v>647.79999999999995</v>
      </c>
      <c r="S90" s="43">
        <f t="shared" si="29"/>
        <v>467698.89999999997</v>
      </c>
      <c r="T90" s="44">
        <f t="shared" si="30"/>
        <v>687759.5</v>
      </c>
      <c r="U90" s="132">
        <f t="shared" si="9"/>
        <v>854079.40000000014</v>
      </c>
      <c r="Y90" s="6"/>
      <c r="Z90" s="6"/>
      <c r="AA90" s="6"/>
      <c r="AB90" s="6"/>
      <c r="AC90" s="6"/>
      <c r="AD90" s="6"/>
    </row>
    <row r="91" spans="1:30" ht="12" hidden="1" customHeight="1" x14ac:dyDescent="0.2">
      <c r="A91" s="278" t="s">
        <v>108</v>
      </c>
      <c r="B91" s="44">
        <v>496202.5</v>
      </c>
      <c r="C91" s="43">
        <v>-323025.3</v>
      </c>
      <c r="D91" s="44">
        <f t="shared" si="27"/>
        <v>173177.2</v>
      </c>
      <c r="E91" s="43"/>
      <c r="F91" s="43">
        <v>25932</v>
      </c>
      <c r="G91" s="44">
        <v>109099</v>
      </c>
      <c r="H91" s="43" t="s">
        <v>7</v>
      </c>
      <c r="I91" s="44">
        <v>9878.7000000000007</v>
      </c>
      <c r="J91" s="260">
        <v>50525</v>
      </c>
      <c r="K91" s="151">
        <v>145747.20000000001</v>
      </c>
      <c r="L91" s="45">
        <v>-122987.3</v>
      </c>
      <c r="M91" s="43">
        <v>-12589.2</v>
      </c>
      <c r="N91" s="44">
        <f t="shared" si="28"/>
        <v>205605.40000000002</v>
      </c>
      <c r="O91" s="43"/>
      <c r="P91" s="43">
        <v>17879.599999999999</v>
      </c>
      <c r="Q91" s="44">
        <v>456119.30000000005</v>
      </c>
      <c r="R91" s="48">
        <v>656.2</v>
      </c>
      <c r="S91" s="43">
        <f t="shared" si="29"/>
        <v>474655.10000000003</v>
      </c>
      <c r="T91" s="44">
        <f t="shared" si="30"/>
        <v>680260.5</v>
      </c>
      <c r="U91" s="132">
        <f t="shared" si="9"/>
        <v>853437.7</v>
      </c>
      <c r="Y91" s="6"/>
      <c r="Z91" s="6"/>
      <c r="AA91" s="6"/>
      <c r="AB91" s="6"/>
      <c r="AC91" s="6"/>
      <c r="AD91" s="6"/>
    </row>
    <row r="92" spans="1:30" ht="12" hidden="1" customHeight="1" x14ac:dyDescent="0.2">
      <c r="A92" s="278" t="s">
        <v>108</v>
      </c>
      <c r="B92" s="44">
        <v>499271.9</v>
      </c>
      <c r="C92" s="43">
        <v>-322651.59999999998</v>
      </c>
      <c r="D92" s="44">
        <f t="shared" si="27"/>
        <v>176620.30000000005</v>
      </c>
      <c r="E92" s="43"/>
      <c r="F92" s="43">
        <v>35424.1</v>
      </c>
      <c r="G92" s="44">
        <v>107991</v>
      </c>
      <c r="H92" s="43" t="s">
        <v>7</v>
      </c>
      <c r="I92" s="44">
        <v>10963.8</v>
      </c>
      <c r="J92" s="260">
        <v>50525</v>
      </c>
      <c r="K92" s="151">
        <v>145439.1</v>
      </c>
      <c r="L92" s="45">
        <v>-112981.90000000001</v>
      </c>
      <c r="M92" s="43">
        <v>-12494.599999999999</v>
      </c>
      <c r="N92" s="44">
        <f t="shared" si="28"/>
        <v>224866.49999999997</v>
      </c>
      <c r="O92" s="43"/>
      <c r="P92" s="43">
        <v>13520.699999999999</v>
      </c>
      <c r="Q92" s="44">
        <v>458351.50000000006</v>
      </c>
      <c r="R92" s="48">
        <v>620.79999999999995</v>
      </c>
      <c r="S92" s="43">
        <f t="shared" si="29"/>
        <v>472493.00000000006</v>
      </c>
      <c r="T92" s="44">
        <f t="shared" si="30"/>
        <v>697359.5</v>
      </c>
      <c r="U92" s="132">
        <f t="shared" si="9"/>
        <v>873979.8</v>
      </c>
      <c r="Y92" s="6"/>
      <c r="Z92" s="6"/>
      <c r="AA92" s="6"/>
      <c r="AB92" s="6"/>
      <c r="AC92" s="6"/>
      <c r="AD92" s="6"/>
    </row>
    <row r="93" spans="1:30" s="63" customFormat="1" ht="12" hidden="1" customHeight="1" x14ac:dyDescent="0.2">
      <c r="A93" s="278" t="s">
        <v>108</v>
      </c>
      <c r="B93" s="48">
        <v>581195.19999999995</v>
      </c>
      <c r="C93" s="49">
        <v>-328494.40000000002</v>
      </c>
      <c r="D93" s="44">
        <f t="shared" si="27"/>
        <v>252700.79999999993</v>
      </c>
      <c r="E93" s="49"/>
      <c r="F93" s="49">
        <v>19134.2</v>
      </c>
      <c r="G93" s="48">
        <v>109938.3</v>
      </c>
      <c r="H93" s="49" t="s">
        <v>7</v>
      </c>
      <c r="I93" s="48">
        <v>14362.999999999998</v>
      </c>
      <c r="J93" s="261">
        <v>88925</v>
      </c>
      <c r="K93" s="152">
        <v>145130.9</v>
      </c>
      <c r="L93" s="64">
        <v>-154083.20000000001</v>
      </c>
      <c r="M93" s="49">
        <v>-11748.2</v>
      </c>
      <c r="N93" s="44">
        <f t="shared" si="28"/>
        <v>211660</v>
      </c>
      <c r="O93" s="49"/>
      <c r="P93" s="49">
        <v>9602.8000000000011</v>
      </c>
      <c r="Q93" s="48">
        <v>467793.2</v>
      </c>
      <c r="R93" s="48">
        <v>599.4</v>
      </c>
      <c r="S93" s="43">
        <f t="shared" si="29"/>
        <v>477995.4</v>
      </c>
      <c r="T93" s="44">
        <f t="shared" si="30"/>
        <v>689655.4</v>
      </c>
      <c r="U93" s="132">
        <f t="shared" si="9"/>
        <v>942356.2</v>
      </c>
      <c r="V93" s="5"/>
      <c r="W93" s="5"/>
      <c r="Y93" s="65"/>
      <c r="Z93" s="65"/>
      <c r="AA93" s="65"/>
      <c r="AB93" s="65"/>
      <c r="AC93" s="65"/>
      <c r="AD93" s="65"/>
    </row>
    <row r="94" spans="1:30" s="63" customFormat="1" ht="12" hidden="1" customHeight="1" x14ac:dyDescent="0.2">
      <c r="A94" s="278" t="s">
        <v>108</v>
      </c>
      <c r="B94" s="48"/>
      <c r="C94" s="49"/>
      <c r="D94" s="44"/>
      <c r="E94" s="49"/>
      <c r="F94" s="49"/>
      <c r="G94" s="48"/>
      <c r="H94" s="49"/>
      <c r="I94" s="48"/>
      <c r="J94" s="261"/>
      <c r="K94" s="152"/>
      <c r="L94" s="64"/>
      <c r="M94" s="49"/>
      <c r="N94" s="44"/>
      <c r="O94" s="49"/>
      <c r="P94" s="49"/>
      <c r="Q94" s="48"/>
      <c r="R94" s="48"/>
      <c r="S94" s="43"/>
      <c r="T94" s="44"/>
      <c r="U94" s="132">
        <f t="shared" si="9"/>
        <v>0</v>
      </c>
      <c r="V94" s="5"/>
      <c r="W94" s="5"/>
      <c r="Y94" s="65"/>
      <c r="Z94" s="65"/>
      <c r="AA94" s="65"/>
      <c r="AB94" s="65"/>
      <c r="AC94" s="65"/>
      <c r="AD94" s="65"/>
    </row>
    <row r="95" spans="1:30" s="63" customFormat="1" ht="12" hidden="1" customHeight="1" x14ac:dyDescent="0.2">
      <c r="A95" s="278" t="s">
        <v>108</v>
      </c>
      <c r="B95" s="48">
        <v>565680</v>
      </c>
      <c r="C95" s="49">
        <v>-327551.8</v>
      </c>
      <c r="D95" s="44">
        <f t="shared" si="27"/>
        <v>238128.2</v>
      </c>
      <c r="E95" s="49"/>
      <c r="F95" s="66">
        <v>0</v>
      </c>
      <c r="G95" s="48">
        <v>120955.8</v>
      </c>
      <c r="H95" s="49" t="s">
        <v>7</v>
      </c>
      <c r="I95" s="48">
        <v>11866.4</v>
      </c>
      <c r="J95" s="261">
        <v>88925</v>
      </c>
      <c r="K95" s="152">
        <v>144822.79999999999</v>
      </c>
      <c r="L95" s="64">
        <v>-177784.3</v>
      </c>
      <c r="M95" s="49">
        <v>-9081.1</v>
      </c>
      <c r="N95" s="44">
        <f t="shared" si="28"/>
        <v>179704.6</v>
      </c>
      <c r="O95" s="49"/>
      <c r="P95" s="49">
        <v>8484.1000000000022</v>
      </c>
      <c r="Q95" s="48">
        <v>473361.8</v>
      </c>
      <c r="R95" s="48">
        <v>588.79999999999995</v>
      </c>
      <c r="S95" s="43">
        <f t="shared" si="29"/>
        <v>482434.69999999995</v>
      </c>
      <c r="T95" s="44">
        <f t="shared" si="30"/>
        <v>662139.29999999993</v>
      </c>
      <c r="U95" s="132">
        <f t="shared" si="9"/>
        <v>900267.5</v>
      </c>
      <c r="V95" s="5"/>
      <c r="W95" s="5"/>
      <c r="Y95" s="65"/>
      <c r="Z95" s="65"/>
      <c r="AA95" s="65"/>
      <c r="AB95" s="65"/>
      <c r="AC95" s="65"/>
      <c r="AD95" s="65"/>
    </row>
    <row r="96" spans="1:30" s="63" customFormat="1" ht="12" hidden="1" customHeight="1" x14ac:dyDescent="0.2">
      <c r="A96" s="278" t="s">
        <v>108</v>
      </c>
      <c r="B96" s="48">
        <v>587925.60000000009</v>
      </c>
      <c r="C96" s="49">
        <v>-332437.80000000005</v>
      </c>
      <c r="D96" s="44">
        <f t="shared" si="27"/>
        <v>255487.80000000005</v>
      </c>
      <c r="E96" s="49"/>
      <c r="F96" s="66">
        <v>0</v>
      </c>
      <c r="G96" s="48">
        <v>130860.5</v>
      </c>
      <c r="H96" s="49" t="s">
        <v>7</v>
      </c>
      <c r="I96" s="48">
        <v>10899.3</v>
      </c>
      <c r="J96" s="261">
        <v>88925</v>
      </c>
      <c r="K96" s="152">
        <v>144514.70000000001</v>
      </c>
      <c r="L96" s="64">
        <v>-211186.99999999997</v>
      </c>
      <c r="M96" s="49">
        <v>-11244.5</v>
      </c>
      <c r="N96" s="44">
        <f t="shared" si="28"/>
        <v>152768.00000000003</v>
      </c>
      <c r="O96" s="49"/>
      <c r="P96" s="49">
        <v>8080.3000000000011</v>
      </c>
      <c r="Q96" s="48">
        <v>489467.29999999993</v>
      </c>
      <c r="R96" s="48">
        <v>508.4</v>
      </c>
      <c r="S96" s="43">
        <f t="shared" si="29"/>
        <v>498055.99999999994</v>
      </c>
      <c r="T96" s="44">
        <f t="shared" si="30"/>
        <v>650824</v>
      </c>
      <c r="U96" s="132">
        <f t="shared" si="9"/>
        <v>906311.8</v>
      </c>
      <c r="V96" s="5"/>
      <c r="W96" s="5"/>
      <c r="Y96" s="65"/>
      <c r="Z96" s="65"/>
      <c r="AA96" s="65"/>
      <c r="AB96" s="65"/>
      <c r="AC96" s="65"/>
      <c r="AD96" s="65"/>
    </row>
    <row r="97" spans="1:30" s="63" customFormat="1" ht="12" hidden="1" customHeight="1" x14ac:dyDescent="0.2">
      <c r="A97" s="278" t="s">
        <v>108</v>
      </c>
      <c r="B97" s="48">
        <v>570114.29999999993</v>
      </c>
      <c r="C97" s="49">
        <v>-323709.5</v>
      </c>
      <c r="D97" s="44">
        <f t="shared" si="27"/>
        <v>246404.79999999993</v>
      </c>
      <c r="E97" s="49"/>
      <c r="F97" s="49">
        <v>2480.5</v>
      </c>
      <c r="G97" s="48">
        <v>120400.09999999999</v>
      </c>
      <c r="H97" s="49" t="s">
        <v>7</v>
      </c>
      <c r="I97" s="48">
        <v>13218.2</v>
      </c>
      <c r="J97" s="261">
        <v>74325</v>
      </c>
      <c r="K97" s="152">
        <v>144206.6</v>
      </c>
      <c r="L97" s="64">
        <v>-167648.4</v>
      </c>
      <c r="M97" s="49">
        <v>-9395.7999999999993</v>
      </c>
      <c r="N97" s="44">
        <f t="shared" si="28"/>
        <v>177586.20000000004</v>
      </c>
      <c r="O97" s="49"/>
      <c r="P97" s="49">
        <v>7087.5</v>
      </c>
      <c r="Q97" s="48">
        <v>498482.99999999994</v>
      </c>
      <c r="R97" s="48">
        <v>599</v>
      </c>
      <c r="S97" s="43">
        <f t="shared" si="29"/>
        <v>506169.49999999994</v>
      </c>
      <c r="T97" s="44">
        <f t="shared" si="30"/>
        <v>683755.7</v>
      </c>
      <c r="U97" s="132">
        <f t="shared" si="9"/>
        <v>930160.49999999988</v>
      </c>
      <c r="V97" s="5"/>
      <c r="W97" s="5"/>
      <c r="Y97" s="65"/>
      <c r="Z97" s="65"/>
      <c r="AA97" s="65"/>
      <c r="AB97" s="65"/>
      <c r="AC97" s="65"/>
      <c r="AD97" s="65"/>
    </row>
    <row r="98" spans="1:30" ht="12" hidden="1" customHeight="1" x14ac:dyDescent="0.2">
      <c r="A98" s="278" t="s">
        <v>108</v>
      </c>
      <c r="B98" s="44">
        <v>597757.1</v>
      </c>
      <c r="C98" s="43">
        <v>-348763.9</v>
      </c>
      <c r="D98" s="44">
        <f t="shared" si="27"/>
        <v>248993.19999999995</v>
      </c>
      <c r="E98" s="43"/>
      <c r="F98" s="66">
        <v>0</v>
      </c>
      <c r="G98" s="44">
        <v>122799.90000000001</v>
      </c>
      <c r="H98" s="43" t="s">
        <v>7</v>
      </c>
      <c r="I98" s="44">
        <v>15981.800000000001</v>
      </c>
      <c r="J98" s="260">
        <v>74325</v>
      </c>
      <c r="K98" s="151">
        <v>143898.4</v>
      </c>
      <c r="L98" s="45">
        <v>-172843.5</v>
      </c>
      <c r="M98" s="43">
        <v>-11236.499999999998</v>
      </c>
      <c r="N98" s="44">
        <f t="shared" si="28"/>
        <v>172925.09999999998</v>
      </c>
      <c r="O98" s="43"/>
      <c r="P98" s="43">
        <v>5676.3000000000011</v>
      </c>
      <c r="Q98" s="44">
        <v>506079.4</v>
      </c>
      <c r="R98" s="48">
        <v>583.6</v>
      </c>
      <c r="S98" s="43">
        <f t="shared" si="29"/>
        <v>512339.3</v>
      </c>
      <c r="T98" s="44">
        <f t="shared" si="30"/>
        <v>685264.39999999991</v>
      </c>
      <c r="U98" s="132">
        <f t="shared" si="9"/>
        <v>934257.59999999986</v>
      </c>
      <c r="Y98" s="6"/>
      <c r="Z98" s="6"/>
      <c r="AA98" s="6"/>
      <c r="AB98" s="6"/>
      <c r="AC98" s="6"/>
      <c r="AD98" s="6"/>
    </row>
    <row r="99" spans="1:30" ht="12" hidden="1" customHeight="1" x14ac:dyDescent="0.2">
      <c r="A99" s="278" t="s">
        <v>108</v>
      </c>
      <c r="B99" s="44">
        <v>581040.80000000005</v>
      </c>
      <c r="C99" s="43">
        <v>-341861.2</v>
      </c>
      <c r="D99" s="44">
        <f t="shared" si="27"/>
        <v>239179.60000000003</v>
      </c>
      <c r="E99" s="43"/>
      <c r="F99" s="43">
        <v>12986.3</v>
      </c>
      <c r="G99" s="44">
        <v>125073.99999999999</v>
      </c>
      <c r="H99" s="43" t="s">
        <v>7</v>
      </c>
      <c r="I99" s="44">
        <v>19801</v>
      </c>
      <c r="J99" s="260">
        <v>74325</v>
      </c>
      <c r="K99" s="151">
        <v>143590.29999999999</v>
      </c>
      <c r="L99" s="45">
        <v>-190778.6</v>
      </c>
      <c r="M99" s="43">
        <v>-10405.5</v>
      </c>
      <c r="N99" s="44">
        <f t="shared" si="28"/>
        <v>174592.49999999997</v>
      </c>
      <c r="O99" s="43"/>
      <c r="P99" s="43">
        <v>5589.6000000000013</v>
      </c>
      <c r="Q99" s="44">
        <v>526046.9</v>
      </c>
      <c r="R99" s="48">
        <v>631.5</v>
      </c>
      <c r="S99" s="43">
        <f t="shared" si="29"/>
        <v>532268</v>
      </c>
      <c r="T99" s="44">
        <f t="shared" si="30"/>
        <v>706860.5</v>
      </c>
      <c r="U99" s="132">
        <f t="shared" si="9"/>
        <v>946040.10000000009</v>
      </c>
      <c r="Y99" s="6"/>
      <c r="Z99" s="6"/>
      <c r="AA99" s="6"/>
      <c r="AB99" s="6"/>
      <c r="AC99" s="6"/>
      <c r="AD99" s="6"/>
    </row>
    <row r="100" spans="1:30" ht="12" hidden="1" customHeight="1" x14ac:dyDescent="0.2">
      <c r="A100" s="278" t="s">
        <v>108</v>
      </c>
      <c r="B100" s="44">
        <v>563954.20000000007</v>
      </c>
      <c r="C100" s="43">
        <v>-341027.60000000003</v>
      </c>
      <c r="D100" s="44">
        <f t="shared" si="27"/>
        <v>222926.60000000003</v>
      </c>
      <c r="E100" s="43"/>
      <c r="F100" s="43">
        <v>24462.799999999999</v>
      </c>
      <c r="G100" s="44">
        <v>118274.7</v>
      </c>
      <c r="H100" s="43" t="s">
        <v>7</v>
      </c>
      <c r="I100" s="44">
        <v>18392.2</v>
      </c>
      <c r="J100" s="260">
        <v>74325</v>
      </c>
      <c r="K100" s="151">
        <v>143282.1</v>
      </c>
      <c r="L100" s="45">
        <v>-178260</v>
      </c>
      <c r="M100" s="43">
        <v>-12941</v>
      </c>
      <c r="N100" s="44">
        <f t="shared" si="28"/>
        <v>187535.80000000005</v>
      </c>
      <c r="O100" s="43"/>
      <c r="P100" s="43">
        <v>5763.1</v>
      </c>
      <c r="Q100" s="44">
        <v>556448.6</v>
      </c>
      <c r="R100" s="48">
        <v>597.5</v>
      </c>
      <c r="S100" s="43">
        <f t="shared" si="29"/>
        <v>562809.19999999995</v>
      </c>
      <c r="T100" s="44">
        <f t="shared" si="30"/>
        <v>750345</v>
      </c>
      <c r="U100" s="132">
        <f t="shared" si="9"/>
        <v>973271.60000000009</v>
      </c>
      <c r="Y100" s="6"/>
      <c r="Z100" s="6"/>
      <c r="AA100" s="6"/>
      <c r="AB100" s="6"/>
      <c r="AC100" s="6"/>
      <c r="AD100" s="6"/>
    </row>
    <row r="101" spans="1:30" ht="12" hidden="1" customHeight="1" x14ac:dyDescent="0.2">
      <c r="A101" s="278" t="s">
        <v>108</v>
      </c>
      <c r="B101" s="44">
        <v>573632</v>
      </c>
      <c r="C101" s="43">
        <v>-360504.3</v>
      </c>
      <c r="D101" s="44">
        <f t="shared" si="27"/>
        <v>213127.7</v>
      </c>
      <c r="E101" s="43"/>
      <c r="F101" s="43">
        <v>31447.8</v>
      </c>
      <c r="G101" s="44">
        <v>120374.7</v>
      </c>
      <c r="H101" s="43" t="s">
        <v>7</v>
      </c>
      <c r="I101" s="44">
        <v>16717.900000000001</v>
      </c>
      <c r="J101" s="260">
        <v>74325</v>
      </c>
      <c r="K101" s="151">
        <v>142974</v>
      </c>
      <c r="L101" s="45">
        <v>-159274.59999999998</v>
      </c>
      <c r="M101" s="43">
        <v>-12144.3</v>
      </c>
      <c r="N101" s="44">
        <f t="shared" si="28"/>
        <v>214420.50000000006</v>
      </c>
      <c r="O101" s="43"/>
      <c r="P101" s="43">
        <v>9179</v>
      </c>
      <c r="Q101" s="44">
        <v>572298</v>
      </c>
      <c r="R101" s="48">
        <v>600</v>
      </c>
      <c r="S101" s="43">
        <f t="shared" si="29"/>
        <v>582077</v>
      </c>
      <c r="T101" s="44">
        <f t="shared" si="30"/>
        <v>796497.5</v>
      </c>
      <c r="U101" s="132">
        <f t="shared" si="9"/>
        <v>1009625.2</v>
      </c>
      <c r="Y101" s="6"/>
      <c r="Z101" s="6"/>
      <c r="AA101" s="6"/>
      <c r="AB101" s="6"/>
      <c r="AC101" s="6"/>
      <c r="AD101" s="6"/>
    </row>
    <row r="102" spans="1:30" ht="12" hidden="1" customHeight="1" x14ac:dyDescent="0.2">
      <c r="A102" s="278" t="s">
        <v>108</v>
      </c>
      <c r="B102" s="44">
        <v>557494.4</v>
      </c>
      <c r="C102" s="43">
        <v>-361869.7</v>
      </c>
      <c r="D102" s="44">
        <f t="shared" si="27"/>
        <v>195624.7</v>
      </c>
      <c r="E102" s="43"/>
      <c r="F102" s="43">
        <v>35035.800000000003</v>
      </c>
      <c r="G102" s="44">
        <v>105018.2</v>
      </c>
      <c r="H102" s="43" t="s">
        <v>7</v>
      </c>
      <c r="I102" s="44">
        <v>14239</v>
      </c>
      <c r="J102" s="260">
        <v>74325</v>
      </c>
      <c r="K102" s="151">
        <v>142665.9</v>
      </c>
      <c r="L102" s="45">
        <v>-157146.1</v>
      </c>
      <c r="M102" s="43">
        <v>-13843.4</v>
      </c>
      <c r="N102" s="44">
        <f t="shared" si="28"/>
        <v>200294.40000000002</v>
      </c>
      <c r="O102" s="43"/>
      <c r="P102" s="43">
        <v>11463.899999999998</v>
      </c>
      <c r="Q102" s="44">
        <v>589439.60000000009</v>
      </c>
      <c r="R102" s="48">
        <v>573.40000000000009</v>
      </c>
      <c r="S102" s="43">
        <f t="shared" si="29"/>
        <v>601476.90000000014</v>
      </c>
      <c r="T102" s="44">
        <f t="shared" si="30"/>
        <v>801771.30000000016</v>
      </c>
      <c r="U102" s="132">
        <f t="shared" si="9"/>
        <v>997396.00000000023</v>
      </c>
      <c r="Y102" s="6"/>
      <c r="Z102" s="6"/>
      <c r="AA102" s="6"/>
      <c r="AB102" s="6"/>
      <c r="AC102" s="6"/>
      <c r="AD102" s="6"/>
    </row>
    <row r="103" spans="1:30" ht="12" hidden="1" customHeight="1" x14ac:dyDescent="0.2">
      <c r="A103" s="278" t="s">
        <v>108</v>
      </c>
      <c r="B103" s="44">
        <v>524576.60000000009</v>
      </c>
      <c r="C103" s="43">
        <v>-356183.30000000005</v>
      </c>
      <c r="D103" s="44">
        <f t="shared" si="27"/>
        <v>168393.30000000005</v>
      </c>
      <c r="E103" s="43"/>
      <c r="F103" s="43">
        <v>29256.3</v>
      </c>
      <c r="G103" s="44">
        <v>107818.2</v>
      </c>
      <c r="H103" s="43" t="s">
        <v>7</v>
      </c>
      <c r="I103" s="44">
        <v>13355.400000000001</v>
      </c>
      <c r="J103" s="260">
        <v>74325</v>
      </c>
      <c r="K103" s="151">
        <v>142357.70000000001</v>
      </c>
      <c r="L103" s="45">
        <v>-152731.59999999998</v>
      </c>
      <c r="M103" s="43">
        <v>-13503.9</v>
      </c>
      <c r="N103" s="44">
        <f t="shared" si="28"/>
        <v>200877.1</v>
      </c>
      <c r="O103" s="43"/>
      <c r="P103" s="43">
        <v>9478.6999999999989</v>
      </c>
      <c r="Q103" s="44">
        <v>598072.40000000014</v>
      </c>
      <c r="R103" s="48">
        <v>1019.5999999999999</v>
      </c>
      <c r="S103" s="43">
        <f t="shared" si="29"/>
        <v>608570.70000000007</v>
      </c>
      <c r="T103" s="44">
        <f t="shared" si="30"/>
        <v>809447.8</v>
      </c>
      <c r="U103" s="132">
        <f t="shared" si="9"/>
        <v>977841.10000000009</v>
      </c>
      <c r="Y103" s="6"/>
      <c r="Z103" s="6"/>
      <c r="AA103" s="6"/>
      <c r="AB103" s="6"/>
      <c r="AC103" s="6"/>
      <c r="AD103" s="6"/>
    </row>
    <row r="104" spans="1:30" ht="12" hidden="1" customHeight="1" x14ac:dyDescent="0.2">
      <c r="A104" s="278" t="s">
        <v>108</v>
      </c>
      <c r="B104" s="44">
        <v>527113.60000000009</v>
      </c>
      <c r="C104" s="43">
        <v>-374605.9</v>
      </c>
      <c r="D104" s="44">
        <f t="shared" si="27"/>
        <v>152507.70000000007</v>
      </c>
      <c r="E104" s="43"/>
      <c r="F104" s="49">
        <v>29858.9</v>
      </c>
      <c r="G104" s="44">
        <v>106218.2</v>
      </c>
      <c r="H104" s="43" t="s">
        <v>7</v>
      </c>
      <c r="I104" s="48">
        <v>14507.2</v>
      </c>
      <c r="J104" s="260">
        <v>94325</v>
      </c>
      <c r="K104" s="151">
        <v>142049.60000000001</v>
      </c>
      <c r="L104" s="45">
        <v>-161046.70000000001</v>
      </c>
      <c r="M104" s="43">
        <v>-14274.7</v>
      </c>
      <c r="N104" s="44">
        <f t="shared" si="28"/>
        <v>211637.5</v>
      </c>
      <c r="O104" s="43"/>
      <c r="P104" s="43">
        <v>5962.6</v>
      </c>
      <c r="Q104" s="44">
        <v>618543.4</v>
      </c>
      <c r="R104" s="48">
        <v>994.09999999999991</v>
      </c>
      <c r="S104" s="43">
        <f t="shared" si="29"/>
        <v>625500.1</v>
      </c>
      <c r="T104" s="44">
        <f t="shared" si="30"/>
        <v>837137.6</v>
      </c>
      <c r="U104" s="132">
        <f t="shared" ref="U104:U132" si="31">SUM(D104,T104)</f>
        <v>989645.3</v>
      </c>
      <c r="Y104" s="6"/>
      <c r="Z104" s="6"/>
      <c r="AA104" s="6"/>
      <c r="AB104" s="6"/>
      <c r="AC104" s="6"/>
      <c r="AD104" s="6"/>
    </row>
    <row r="105" spans="1:30" ht="11.25" hidden="1" customHeight="1" x14ac:dyDescent="0.2">
      <c r="A105" s="278" t="s">
        <v>108</v>
      </c>
      <c r="B105" s="44">
        <v>544404.5</v>
      </c>
      <c r="C105" s="43">
        <v>-384298.7</v>
      </c>
      <c r="D105" s="44">
        <f t="shared" si="27"/>
        <v>160105.79999999999</v>
      </c>
      <c r="E105" s="43"/>
      <c r="F105" s="49">
        <v>13631.5</v>
      </c>
      <c r="G105" s="44">
        <v>95718.2</v>
      </c>
      <c r="H105" s="43" t="s">
        <v>7</v>
      </c>
      <c r="I105" s="48">
        <v>14376.4</v>
      </c>
      <c r="J105" s="260">
        <v>94325</v>
      </c>
      <c r="K105" s="151">
        <v>142049.60000000001</v>
      </c>
      <c r="L105" s="45">
        <v>-163943.59999999998</v>
      </c>
      <c r="M105" s="43">
        <v>-14823.400000000001</v>
      </c>
      <c r="N105" s="44">
        <f t="shared" si="28"/>
        <v>181333.69999999998</v>
      </c>
      <c r="O105" s="43"/>
      <c r="P105" s="43">
        <v>7901.4000000000015</v>
      </c>
      <c r="Q105" s="44">
        <v>626426.1</v>
      </c>
      <c r="R105" s="48">
        <v>1003.0999999999999</v>
      </c>
      <c r="S105" s="43">
        <f t="shared" si="29"/>
        <v>635330.6</v>
      </c>
      <c r="T105" s="44">
        <f t="shared" si="30"/>
        <v>816664.29999999993</v>
      </c>
      <c r="U105" s="132">
        <f t="shared" si="31"/>
        <v>976770.09999999986</v>
      </c>
      <c r="Y105" s="6"/>
      <c r="Z105" s="6"/>
      <c r="AA105" s="6"/>
      <c r="AB105" s="6"/>
      <c r="AC105" s="6"/>
      <c r="AD105" s="6"/>
    </row>
    <row r="106" spans="1:30" ht="10.5" hidden="1" customHeight="1" x14ac:dyDescent="0.2">
      <c r="A106" s="278" t="s">
        <v>108</v>
      </c>
      <c r="B106" s="44">
        <v>586011.4</v>
      </c>
      <c r="C106" s="43">
        <v>-381573.7</v>
      </c>
      <c r="D106" s="44">
        <f t="shared" si="27"/>
        <v>204437.7</v>
      </c>
      <c r="E106" s="43"/>
      <c r="F106" s="49">
        <v>86260.6</v>
      </c>
      <c r="G106" s="44">
        <v>85318.2</v>
      </c>
      <c r="H106" s="43" t="s">
        <v>7</v>
      </c>
      <c r="I106" s="48">
        <v>15025.099999999999</v>
      </c>
      <c r="J106" s="260">
        <v>94325</v>
      </c>
      <c r="K106" s="151">
        <v>141433.29999999999</v>
      </c>
      <c r="L106" s="45">
        <v>-175010.40000000002</v>
      </c>
      <c r="M106" s="43">
        <v>-14154.1</v>
      </c>
      <c r="N106" s="44">
        <f t="shared" si="28"/>
        <v>233197.69999999998</v>
      </c>
      <c r="O106" s="43"/>
      <c r="P106" s="43">
        <v>4977.5</v>
      </c>
      <c r="Q106" s="44">
        <v>618097.5</v>
      </c>
      <c r="R106" s="48">
        <v>1021.9000000000001</v>
      </c>
      <c r="S106" s="43">
        <f t="shared" si="29"/>
        <v>624096.9</v>
      </c>
      <c r="T106" s="44">
        <f t="shared" si="30"/>
        <v>857294.6</v>
      </c>
      <c r="U106" s="132">
        <f t="shared" si="31"/>
        <v>1061732.3</v>
      </c>
      <c r="Y106" s="6"/>
      <c r="Z106" s="6"/>
      <c r="AA106" s="6"/>
      <c r="AB106" s="6"/>
      <c r="AC106" s="6"/>
      <c r="AD106" s="6"/>
    </row>
    <row r="107" spans="1:30" ht="10.5" hidden="1" customHeight="1" x14ac:dyDescent="0.2">
      <c r="A107" s="278" t="s">
        <v>108</v>
      </c>
      <c r="B107" s="44"/>
      <c r="C107" s="43"/>
      <c r="D107" s="44"/>
      <c r="E107" s="43"/>
      <c r="F107" s="49"/>
      <c r="G107" s="44"/>
      <c r="H107" s="43"/>
      <c r="I107" s="48"/>
      <c r="J107" s="260"/>
      <c r="K107" s="151"/>
      <c r="L107" s="45"/>
      <c r="M107" s="43"/>
      <c r="N107" s="44"/>
      <c r="O107" s="43"/>
      <c r="P107" s="43"/>
      <c r="Q107" s="44"/>
      <c r="R107" s="48"/>
      <c r="S107" s="43"/>
      <c r="T107" s="44"/>
      <c r="U107" s="132"/>
      <c r="Y107" s="6"/>
      <c r="Z107" s="6"/>
      <c r="AA107" s="6"/>
      <c r="AB107" s="6"/>
      <c r="AC107" s="6"/>
      <c r="AD107" s="6"/>
    </row>
    <row r="108" spans="1:30" ht="15" hidden="1" customHeight="1" x14ac:dyDescent="0.2">
      <c r="A108" s="278" t="s">
        <v>108</v>
      </c>
      <c r="B108" s="44">
        <v>639494.00000000012</v>
      </c>
      <c r="C108" s="43">
        <v>-402181.59999999992</v>
      </c>
      <c r="D108" s="44">
        <f t="shared" si="27"/>
        <v>237312.4000000002</v>
      </c>
      <c r="E108" s="43"/>
      <c r="F108" s="49">
        <v>23225.200000000001</v>
      </c>
      <c r="G108" s="44">
        <v>86241.2</v>
      </c>
      <c r="H108" s="43" t="s">
        <v>7</v>
      </c>
      <c r="I108" s="48">
        <v>15587.4</v>
      </c>
      <c r="J108" s="260">
        <v>94325</v>
      </c>
      <c r="K108" s="151">
        <v>141125.20000000001</v>
      </c>
      <c r="L108" s="45">
        <v>-186765.10000000003</v>
      </c>
      <c r="M108" s="43">
        <v>-16320.800000000001</v>
      </c>
      <c r="N108" s="44">
        <f t="shared" si="28"/>
        <v>157418.09999999998</v>
      </c>
      <c r="O108" s="43"/>
      <c r="P108" s="43">
        <v>4827.8</v>
      </c>
      <c r="Q108" s="44">
        <v>621401.40000000014</v>
      </c>
      <c r="R108" s="48">
        <v>1011.8</v>
      </c>
      <c r="S108" s="43">
        <f t="shared" si="29"/>
        <v>627241.00000000023</v>
      </c>
      <c r="T108" s="44">
        <f t="shared" si="30"/>
        <v>784659.10000000021</v>
      </c>
      <c r="U108" s="132">
        <f t="shared" si="31"/>
        <v>1021971.5000000005</v>
      </c>
      <c r="Y108" s="6"/>
      <c r="Z108" s="6"/>
      <c r="AA108" s="6"/>
      <c r="AB108" s="6"/>
      <c r="AC108" s="6"/>
      <c r="AD108" s="6"/>
    </row>
    <row r="109" spans="1:30" ht="15" hidden="1" customHeight="1" x14ac:dyDescent="0.2">
      <c r="A109" s="278" t="s">
        <v>108</v>
      </c>
      <c r="B109" s="44">
        <v>633150.6</v>
      </c>
      <c r="C109" s="43">
        <v>-412745.69999999995</v>
      </c>
      <c r="D109" s="44">
        <f t="shared" si="27"/>
        <v>220404.90000000002</v>
      </c>
      <c r="E109" s="43"/>
      <c r="F109" s="49">
        <v>19733.599999999999</v>
      </c>
      <c r="G109" s="44">
        <v>82384.899999999994</v>
      </c>
      <c r="H109" s="43" t="s">
        <v>7</v>
      </c>
      <c r="I109" s="48">
        <v>15368.5</v>
      </c>
      <c r="J109" s="260">
        <v>94325</v>
      </c>
      <c r="K109" s="151">
        <v>140817.1</v>
      </c>
      <c r="L109" s="45">
        <v>-172537.7</v>
      </c>
      <c r="M109" s="43">
        <v>-17114.3</v>
      </c>
      <c r="N109" s="44">
        <f t="shared" si="28"/>
        <v>162977.09999999998</v>
      </c>
      <c r="O109" s="43"/>
      <c r="P109" s="43">
        <v>9057.6</v>
      </c>
      <c r="Q109" s="44">
        <v>622015.70000000007</v>
      </c>
      <c r="R109" s="48">
        <v>953.59999999999991</v>
      </c>
      <c r="S109" s="43">
        <f t="shared" si="29"/>
        <v>632026.9</v>
      </c>
      <c r="T109" s="44">
        <f t="shared" si="30"/>
        <v>795004</v>
      </c>
      <c r="U109" s="132">
        <f t="shared" si="31"/>
        <v>1015408.9</v>
      </c>
      <c r="Y109" s="6"/>
      <c r="Z109" s="6"/>
      <c r="AA109" s="6"/>
      <c r="AB109" s="6"/>
      <c r="AC109" s="6"/>
      <c r="AD109" s="6"/>
    </row>
    <row r="110" spans="1:30" ht="15" hidden="1" customHeight="1" x14ac:dyDescent="0.2">
      <c r="A110" s="278" t="s">
        <v>108</v>
      </c>
      <c r="B110" s="44">
        <v>599927.90000000014</v>
      </c>
      <c r="C110" s="43">
        <v>-414833.89999999997</v>
      </c>
      <c r="D110" s="44">
        <f t="shared" si="27"/>
        <v>185094.00000000017</v>
      </c>
      <c r="E110" s="43"/>
      <c r="F110" s="49">
        <v>41361.199999999997</v>
      </c>
      <c r="G110" s="44">
        <v>73584.899999999994</v>
      </c>
      <c r="H110" s="43" t="s">
        <v>7</v>
      </c>
      <c r="I110" s="48">
        <v>16899.8</v>
      </c>
      <c r="J110" s="260">
        <v>94325</v>
      </c>
      <c r="K110" s="151">
        <v>140508.9</v>
      </c>
      <c r="L110" s="45">
        <v>-188887.7</v>
      </c>
      <c r="M110" s="43">
        <v>-16840.8</v>
      </c>
      <c r="N110" s="44">
        <f t="shared" si="28"/>
        <v>160951.29999999999</v>
      </c>
      <c r="O110" s="43"/>
      <c r="P110" s="43">
        <v>8017.2000000000007</v>
      </c>
      <c r="Q110" s="44">
        <v>631475.5</v>
      </c>
      <c r="R110" s="48">
        <v>943.4</v>
      </c>
      <c r="S110" s="43">
        <f t="shared" si="29"/>
        <v>640436.1</v>
      </c>
      <c r="T110" s="44">
        <f t="shared" si="30"/>
        <v>801387.39999999991</v>
      </c>
      <c r="U110" s="132">
        <f t="shared" si="31"/>
        <v>986481.40000000014</v>
      </c>
      <c r="Y110" s="6"/>
      <c r="Z110" s="6"/>
      <c r="AA110" s="6"/>
      <c r="AB110" s="6"/>
      <c r="AC110" s="6"/>
      <c r="AD110" s="6"/>
    </row>
    <row r="111" spans="1:30" ht="15" hidden="1" customHeight="1" x14ac:dyDescent="0.2">
      <c r="A111" s="278" t="s">
        <v>108</v>
      </c>
      <c r="B111" s="44">
        <v>586713.40000000014</v>
      </c>
      <c r="C111" s="43">
        <v>-423602.8</v>
      </c>
      <c r="D111" s="44">
        <f t="shared" si="27"/>
        <v>163110.60000000015</v>
      </c>
      <c r="E111" s="43"/>
      <c r="F111" s="49">
        <v>51796.5</v>
      </c>
      <c r="G111" s="44">
        <v>69078.7</v>
      </c>
      <c r="H111" s="43" t="s">
        <v>7</v>
      </c>
      <c r="I111" s="48">
        <v>18207.900000000001</v>
      </c>
      <c r="J111" s="260">
        <v>94325</v>
      </c>
      <c r="K111" s="151">
        <v>140200.79999999999</v>
      </c>
      <c r="L111" s="45">
        <v>-166772.39999999997</v>
      </c>
      <c r="M111" s="43">
        <v>-19564.399999999994</v>
      </c>
      <c r="N111" s="44">
        <f t="shared" si="28"/>
        <v>187272.10000000006</v>
      </c>
      <c r="O111" s="43"/>
      <c r="P111" s="43">
        <v>8553</v>
      </c>
      <c r="Q111" s="44">
        <v>636410.30000000005</v>
      </c>
      <c r="R111" s="48">
        <v>916.8</v>
      </c>
      <c r="S111" s="43">
        <f t="shared" si="29"/>
        <v>645880.10000000009</v>
      </c>
      <c r="T111" s="44">
        <f t="shared" si="30"/>
        <v>833152.20000000019</v>
      </c>
      <c r="U111" s="132">
        <f t="shared" si="31"/>
        <v>996262.80000000028</v>
      </c>
      <c r="Y111" s="6"/>
      <c r="Z111" s="6"/>
      <c r="AA111" s="6"/>
      <c r="AB111" s="6"/>
      <c r="AC111" s="6"/>
      <c r="AD111" s="6"/>
    </row>
    <row r="112" spans="1:30" ht="15" hidden="1" customHeight="1" x14ac:dyDescent="0.2">
      <c r="A112" s="278" t="s">
        <v>108</v>
      </c>
      <c r="B112" s="44">
        <v>558824.70000000007</v>
      </c>
      <c r="C112" s="43">
        <v>-415704.19999999995</v>
      </c>
      <c r="D112" s="44">
        <f t="shared" si="27"/>
        <v>143120.50000000012</v>
      </c>
      <c r="E112" s="43"/>
      <c r="F112" s="49">
        <v>32561.9</v>
      </c>
      <c r="G112" s="44">
        <v>67634.900000000009</v>
      </c>
      <c r="H112" s="43" t="s">
        <v>7</v>
      </c>
      <c r="I112" s="48">
        <v>16763.7</v>
      </c>
      <c r="J112" s="260">
        <v>94325</v>
      </c>
      <c r="K112" s="151">
        <v>140200.79999999999</v>
      </c>
      <c r="L112" s="45">
        <v>-151664.20000000001</v>
      </c>
      <c r="M112" s="43">
        <v>-13236.300000000001</v>
      </c>
      <c r="N112" s="44">
        <f t="shared" si="28"/>
        <v>186585.8</v>
      </c>
      <c r="O112" s="43"/>
      <c r="P112" s="43">
        <v>8271.7999999999993</v>
      </c>
      <c r="Q112" s="44">
        <v>666163.29999999993</v>
      </c>
      <c r="R112" s="48">
        <v>992.09999999999991</v>
      </c>
      <c r="S112" s="43">
        <f t="shared" si="29"/>
        <v>675427.2</v>
      </c>
      <c r="T112" s="44">
        <f t="shared" si="30"/>
        <v>862013</v>
      </c>
      <c r="U112" s="132">
        <f t="shared" si="31"/>
        <v>1005133.5000000001</v>
      </c>
      <c r="Y112" s="6"/>
      <c r="Z112" s="6"/>
      <c r="AA112" s="6"/>
      <c r="AB112" s="6"/>
      <c r="AC112" s="6"/>
      <c r="AD112" s="6"/>
    </row>
    <row r="113" spans="1:256" ht="15" hidden="1" customHeight="1" x14ac:dyDescent="0.2">
      <c r="A113" s="278" t="s">
        <v>108</v>
      </c>
      <c r="B113" s="44">
        <v>558986.9</v>
      </c>
      <c r="C113" s="43">
        <v>-431889.6</v>
      </c>
      <c r="D113" s="44">
        <f t="shared" si="27"/>
        <v>127097.30000000005</v>
      </c>
      <c r="E113" s="43"/>
      <c r="F113" s="49">
        <v>49375</v>
      </c>
      <c r="G113" s="44">
        <v>63934.9</v>
      </c>
      <c r="H113" s="43" t="s">
        <v>7</v>
      </c>
      <c r="I113" s="48">
        <v>19388.099999999999</v>
      </c>
      <c r="J113" s="260">
        <v>94325</v>
      </c>
      <c r="K113" s="151">
        <v>139584.5</v>
      </c>
      <c r="L113" s="45">
        <v>-145624.5</v>
      </c>
      <c r="M113" s="43">
        <v>-13565.2</v>
      </c>
      <c r="N113" s="44">
        <f t="shared" si="28"/>
        <v>207417.8</v>
      </c>
      <c r="O113" s="43"/>
      <c r="P113" s="43">
        <v>8494.6</v>
      </c>
      <c r="Q113" s="44">
        <v>688968.39999999991</v>
      </c>
      <c r="R113" s="48">
        <v>1005.8</v>
      </c>
      <c r="S113" s="43">
        <f t="shared" si="29"/>
        <v>698468.79999999993</v>
      </c>
      <c r="T113" s="44">
        <f t="shared" si="30"/>
        <v>905886.59999999986</v>
      </c>
      <c r="U113" s="132">
        <f t="shared" si="31"/>
        <v>1032983.8999999999</v>
      </c>
      <c r="Y113" s="6"/>
      <c r="Z113" s="6"/>
      <c r="AA113" s="6"/>
      <c r="AB113" s="6"/>
      <c r="AC113" s="6"/>
      <c r="AD113" s="6"/>
    </row>
    <row r="114" spans="1:256" ht="15" hidden="1" customHeight="1" x14ac:dyDescent="0.2">
      <c r="A114" s="278" t="s">
        <v>108</v>
      </c>
      <c r="B114" s="44">
        <v>573186.20000000007</v>
      </c>
      <c r="C114" s="43">
        <v>-428944.1</v>
      </c>
      <c r="D114" s="44">
        <f t="shared" si="27"/>
        <v>144242.10000000009</v>
      </c>
      <c r="E114" s="43"/>
      <c r="F114" s="49">
        <v>53695.7</v>
      </c>
      <c r="G114" s="44">
        <v>53318.200000000004</v>
      </c>
      <c r="H114" s="43" t="s">
        <v>7</v>
      </c>
      <c r="I114" s="48">
        <v>17583.3</v>
      </c>
      <c r="J114" s="260">
        <v>108925</v>
      </c>
      <c r="K114" s="151">
        <v>139276.4</v>
      </c>
      <c r="L114" s="45">
        <v>-142647.59999999998</v>
      </c>
      <c r="M114" s="43">
        <v>-16513.699999999997</v>
      </c>
      <c r="N114" s="44">
        <f t="shared" si="28"/>
        <v>213637.3</v>
      </c>
      <c r="O114" s="43"/>
      <c r="P114" s="43">
        <v>8551.3000000000011</v>
      </c>
      <c r="Q114" s="44">
        <v>691845.79999999981</v>
      </c>
      <c r="R114" s="48">
        <v>993.4</v>
      </c>
      <c r="S114" s="43">
        <f t="shared" si="29"/>
        <v>701390.49999999988</v>
      </c>
      <c r="T114" s="44">
        <f t="shared" si="30"/>
        <v>915027.79999999981</v>
      </c>
      <c r="U114" s="132">
        <f t="shared" si="31"/>
        <v>1059269.8999999999</v>
      </c>
      <c r="Y114" s="6"/>
      <c r="Z114" s="6"/>
      <c r="AA114" s="6"/>
      <c r="AB114" s="6"/>
      <c r="AC114" s="6"/>
      <c r="AD114" s="6"/>
    </row>
    <row r="115" spans="1:256" ht="15" hidden="1" customHeight="1" x14ac:dyDescent="0.2">
      <c r="A115" s="278" t="s">
        <v>108</v>
      </c>
      <c r="B115" s="44">
        <v>586489.30000000005</v>
      </c>
      <c r="C115" s="43">
        <v>-445579.3</v>
      </c>
      <c r="D115" s="44">
        <f t="shared" si="27"/>
        <v>140910.00000000006</v>
      </c>
      <c r="E115" s="43"/>
      <c r="F115" s="49">
        <v>65092</v>
      </c>
      <c r="G115" s="44">
        <v>45569</v>
      </c>
      <c r="H115" s="43" t="s">
        <v>7</v>
      </c>
      <c r="I115" s="48">
        <v>14425.899999999998</v>
      </c>
      <c r="J115" s="260">
        <v>108925</v>
      </c>
      <c r="K115" s="151">
        <v>138968.29999999999</v>
      </c>
      <c r="L115" s="45">
        <v>-130372.70000000001</v>
      </c>
      <c r="M115" s="43">
        <v>-18916.900000000001</v>
      </c>
      <c r="N115" s="44">
        <f t="shared" si="28"/>
        <v>223690.59999999995</v>
      </c>
      <c r="O115" s="43"/>
      <c r="P115" s="43">
        <v>15678.7</v>
      </c>
      <c r="Q115" s="44">
        <v>702603.1</v>
      </c>
      <c r="R115" s="48">
        <v>1013</v>
      </c>
      <c r="S115" s="43">
        <f t="shared" si="29"/>
        <v>719294.79999999993</v>
      </c>
      <c r="T115" s="44">
        <f t="shared" si="30"/>
        <v>942985.39999999991</v>
      </c>
      <c r="U115" s="132">
        <f t="shared" si="31"/>
        <v>1083895.3999999999</v>
      </c>
      <c r="Y115" s="6"/>
      <c r="Z115" s="6"/>
      <c r="AA115" s="6"/>
      <c r="AB115" s="6"/>
      <c r="AC115" s="6"/>
      <c r="AD115" s="6"/>
    </row>
    <row r="116" spans="1:256" ht="12.75" hidden="1" customHeight="1" x14ac:dyDescent="0.2">
      <c r="A116" s="278" t="s">
        <v>108</v>
      </c>
      <c r="B116" s="44">
        <v>598924.30000000005</v>
      </c>
      <c r="C116" s="43">
        <v>-438681.60000000003</v>
      </c>
      <c r="D116" s="44">
        <f t="shared" si="27"/>
        <v>160242.70000000001</v>
      </c>
      <c r="E116" s="43"/>
      <c r="F116" s="49">
        <v>51763.199999999997</v>
      </c>
      <c r="G116" s="44">
        <v>39000.600000000006</v>
      </c>
      <c r="H116" s="43" t="s">
        <v>7</v>
      </c>
      <c r="I116" s="48">
        <v>14646.199999999999</v>
      </c>
      <c r="J116" s="260">
        <v>108925</v>
      </c>
      <c r="K116" s="151">
        <v>138968.29999999999</v>
      </c>
      <c r="L116" s="45">
        <v>-133036.4</v>
      </c>
      <c r="M116" s="43">
        <v>-15255.2</v>
      </c>
      <c r="N116" s="44">
        <f t="shared" si="28"/>
        <v>205011.69999999998</v>
      </c>
      <c r="O116" s="43"/>
      <c r="P116" s="43">
        <v>12849</v>
      </c>
      <c r="Q116" s="44">
        <v>696983.29999999993</v>
      </c>
      <c r="R116" s="48">
        <v>1059.5</v>
      </c>
      <c r="S116" s="43">
        <f t="shared" si="29"/>
        <v>710891.79999999993</v>
      </c>
      <c r="T116" s="44">
        <f t="shared" si="30"/>
        <v>915903.49999999988</v>
      </c>
      <c r="U116" s="132">
        <f t="shared" si="31"/>
        <v>1076146.2</v>
      </c>
      <c r="Y116" s="6"/>
      <c r="Z116" s="6"/>
      <c r="AA116" s="6"/>
      <c r="AB116" s="6"/>
      <c r="AC116" s="6"/>
      <c r="AD116" s="6"/>
    </row>
    <row r="117" spans="1:256" ht="12.75" hidden="1" customHeight="1" x14ac:dyDescent="0.2">
      <c r="A117" s="278" t="s">
        <v>108</v>
      </c>
      <c r="B117" s="44">
        <v>587833.70000000007</v>
      </c>
      <c r="C117" s="43">
        <v>-438345.3</v>
      </c>
      <c r="D117" s="44">
        <f t="shared" si="27"/>
        <v>149488.40000000008</v>
      </c>
      <c r="E117" s="43"/>
      <c r="F117" s="49">
        <v>78836.5</v>
      </c>
      <c r="G117" s="44">
        <v>35069</v>
      </c>
      <c r="H117" s="43" t="s">
        <v>7</v>
      </c>
      <c r="I117" s="48">
        <v>15007.599999999999</v>
      </c>
      <c r="J117" s="260">
        <v>108925</v>
      </c>
      <c r="K117" s="151">
        <v>138352</v>
      </c>
      <c r="L117" s="45">
        <v>-151912.6</v>
      </c>
      <c r="M117" s="43">
        <v>-14718.9</v>
      </c>
      <c r="N117" s="44">
        <f t="shared" si="28"/>
        <v>209558.59999999998</v>
      </c>
      <c r="O117" s="43"/>
      <c r="P117" s="43">
        <v>9609.9000000000015</v>
      </c>
      <c r="Q117" s="44">
        <v>708316.20000000007</v>
      </c>
      <c r="R117" s="48">
        <v>1087.2</v>
      </c>
      <c r="S117" s="43">
        <f t="shared" si="29"/>
        <v>719013.3</v>
      </c>
      <c r="T117" s="44">
        <f t="shared" si="30"/>
        <v>928571.9</v>
      </c>
      <c r="U117" s="132">
        <f t="shared" si="31"/>
        <v>1078060.3</v>
      </c>
      <c r="Y117" s="6"/>
      <c r="Z117" s="6"/>
      <c r="AA117" s="6"/>
      <c r="AB117" s="6"/>
      <c r="AC117" s="6"/>
      <c r="AD117" s="6"/>
    </row>
    <row r="118" spans="1:256" ht="12.75" hidden="1" customHeight="1" x14ac:dyDescent="0.2">
      <c r="A118" s="278" t="s">
        <v>108</v>
      </c>
      <c r="B118" s="44">
        <v>605088.30000000005</v>
      </c>
      <c r="C118" s="43">
        <v>-448421.69999999995</v>
      </c>
      <c r="D118" s="44">
        <f t="shared" si="27"/>
        <v>156666.60000000009</v>
      </c>
      <c r="E118" s="43"/>
      <c r="F118" s="49">
        <v>104206.5</v>
      </c>
      <c r="G118" s="44">
        <v>36698.700000000004</v>
      </c>
      <c r="H118" s="43"/>
      <c r="I118" s="48">
        <v>16535.8</v>
      </c>
      <c r="J118" s="260">
        <v>108925</v>
      </c>
      <c r="K118" s="151">
        <v>138043.9</v>
      </c>
      <c r="L118" s="45">
        <v>-153528.80000000002</v>
      </c>
      <c r="M118" s="43">
        <v>-17782.100000000002</v>
      </c>
      <c r="N118" s="44">
        <f t="shared" si="28"/>
        <v>233099</v>
      </c>
      <c r="O118" s="43"/>
      <c r="P118" s="43">
        <v>8391.9</v>
      </c>
      <c r="Q118" s="44">
        <v>712028.00000000012</v>
      </c>
      <c r="R118" s="48">
        <v>1050.5999999999999</v>
      </c>
      <c r="S118" s="43">
        <f t="shared" si="29"/>
        <v>721470.50000000012</v>
      </c>
      <c r="T118" s="44">
        <f t="shared" si="30"/>
        <v>954569.50000000012</v>
      </c>
      <c r="U118" s="132">
        <f t="shared" si="31"/>
        <v>1111236.1000000001</v>
      </c>
      <c r="Y118" s="6"/>
      <c r="Z118" s="6"/>
      <c r="AA118" s="6"/>
      <c r="AB118" s="6"/>
      <c r="AC118" s="6"/>
      <c r="AD118" s="6"/>
    </row>
    <row r="119" spans="1:256" ht="12.75" hidden="1" customHeight="1" x14ac:dyDescent="0.2">
      <c r="A119" s="278" t="s">
        <v>108</v>
      </c>
      <c r="B119" s="44">
        <v>677706</v>
      </c>
      <c r="C119" s="43">
        <v>-481881.1</v>
      </c>
      <c r="D119" s="44">
        <f t="shared" si="27"/>
        <v>195824.90000000002</v>
      </c>
      <c r="E119" s="43"/>
      <c r="F119" s="49">
        <v>155251.9</v>
      </c>
      <c r="G119" s="44">
        <v>49858.100000000006</v>
      </c>
      <c r="H119" s="43"/>
      <c r="I119" s="48">
        <v>18665.699999999997</v>
      </c>
      <c r="J119" s="260">
        <v>117037.4</v>
      </c>
      <c r="K119" s="151">
        <v>137735.70000000001</v>
      </c>
      <c r="L119" s="45">
        <v>-182015.08600000001</v>
      </c>
      <c r="M119" s="43">
        <v>-18296</v>
      </c>
      <c r="N119" s="44">
        <f t="shared" si="28"/>
        <v>278237.71399999998</v>
      </c>
      <c r="O119" s="43"/>
      <c r="P119" s="43">
        <v>7690</v>
      </c>
      <c r="Q119" s="44">
        <v>695414.6</v>
      </c>
      <c r="R119" s="48">
        <v>1057.9000000000001</v>
      </c>
      <c r="S119" s="43">
        <f t="shared" si="29"/>
        <v>704162.5</v>
      </c>
      <c r="T119" s="44">
        <f t="shared" si="30"/>
        <v>982400.21399999992</v>
      </c>
      <c r="U119" s="132">
        <f t="shared" si="31"/>
        <v>1178225.1140000001</v>
      </c>
      <c r="Y119" s="6"/>
      <c r="Z119" s="6"/>
      <c r="AA119" s="6"/>
      <c r="AB119" s="6"/>
      <c r="AC119" s="6"/>
      <c r="AD119" s="6"/>
    </row>
    <row r="120" spans="1:256" ht="12.75" customHeight="1" x14ac:dyDescent="0.2">
      <c r="A120" s="278" t="s">
        <v>113</v>
      </c>
      <c r="B120" s="292">
        <v>291920.8</v>
      </c>
      <c r="C120" s="291">
        <v>-468775.1</v>
      </c>
      <c r="D120" s="292">
        <v>-176854.3</v>
      </c>
      <c r="E120" s="291"/>
      <c r="F120" s="296">
        <v>134973.1</v>
      </c>
      <c r="G120" s="292">
        <v>438079.6</v>
      </c>
      <c r="H120" s="291"/>
      <c r="I120" s="295">
        <v>39262.699999999997</v>
      </c>
      <c r="J120" s="293">
        <v>73845.100000000006</v>
      </c>
      <c r="K120" s="292">
        <v>543481.59999999998</v>
      </c>
      <c r="L120" s="294">
        <v>-290471.59999999998</v>
      </c>
      <c r="M120" s="291">
        <v>-30343.7</v>
      </c>
      <c r="N120" s="292">
        <v>908826.79999999993</v>
      </c>
      <c r="O120" s="291"/>
      <c r="P120" s="291">
        <v>7680.5</v>
      </c>
      <c r="Q120" s="292">
        <v>833232.3</v>
      </c>
      <c r="R120" s="295">
        <v>57.6</v>
      </c>
      <c r="S120" s="291">
        <v>840970.4</v>
      </c>
      <c r="T120" s="292">
        <v>1749797.2</v>
      </c>
      <c r="U120" s="292">
        <v>1572942.9</v>
      </c>
      <c r="Y120" s="6"/>
      <c r="Z120" s="6"/>
      <c r="AA120" s="6"/>
      <c r="AB120" s="6"/>
      <c r="AC120" s="6"/>
      <c r="AD120" s="6"/>
    </row>
    <row r="121" spans="1:256" ht="12.75" hidden="1" customHeight="1" x14ac:dyDescent="0.25">
      <c r="A121" s="115" t="s">
        <v>55</v>
      </c>
      <c r="B121" s="111">
        <v>693972.8</v>
      </c>
      <c r="C121" s="110">
        <v>-498527.5</v>
      </c>
      <c r="D121" s="111">
        <v>195445.30000000005</v>
      </c>
      <c r="E121" s="110"/>
      <c r="F121" s="114" t="s">
        <v>7</v>
      </c>
      <c r="G121" s="111">
        <v>53829.600000000006</v>
      </c>
      <c r="H121" s="110"/>
      <c r="I121" s="113">
        <v>15231.9</v>
      </c>
      <c r="J121" s="260">
        <v>115644.1</v>
      </c>
      <c r="K121" s="151">
        <v>292679.5</v>
      </c>
      <c r="L121" s="112">
        <v>-219660.80799999999</v>
      </c>
      <c r="M121" s="110">
        <v>-21555.599999999999</v>
      </c>
      <c r="N121" s="111">
        <v>236168.69199999998</v>
      </c>
      <c r="O121" s="110"/>
      <c r="P121" s="110">
        <v>6957.7000000000007</v>
      </c>
      <c r="Q121" s="111">
        <v>719739.2</v>
      </c>
      <c r="R121" s="113">
        <v>1099.5999999999999</v>
      </c>
      <c r="S121" s="110">
        <v>727796.49999999988</v>
      </c>
      <c r="T121" s="131">
        <f t="shared" ref="T121:T132" si="32">SUM(N121,S121)</f>
        <v>963965.19199999981</v>
      </c>
      <c r="U121" s="132">
        <f t="shared" si="31"/>
        <v>1159410.4919999999</v>
      </c>
      <c r="V121" s="107"/>
      <c r="W121" s="107"/>
      <c r="X121" s="107"/>
      <c r="Y121" s="109"/>
      <c r="Z121" s="109"/>
      <c r="AA121" s="109"/>
      <c r="AB121" s="109"/>
      <c r="AC121" s="109"/>
      <c r="AD121" s="109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  <c r="IF121" s="105"/>
      <c r="IG121" s="105"/>
      <c r="IH121" s="105"/>
      <c r="II121" s="105"/>
      <c r="IJ121" s="105"/>
      <c r="IK121" s="105"/>
      <c r="IL121" s="105"/>
      <c r="IM121" s="105"/>
      <c r="IN121" s="105"/>
      <c r="IO121" s="105"/>
      <c r="IP121" s="105"/>
      <c r="IQ121" s="105"/>
      <c r="IR121" s="105"/>
      <c r="IS121" s="105"/>
      <c r="IT121" s="105"/>
      <c r="IU121" s="105"/>
      <c r="IV121" s="105"/>
    </row>
    <row r="122" spans="1:256" ht="12.75" hidden="1" customHeight="1" x14ac:dyDescent="0.25">
      <c r="A122" s="177" t="s">
        <v>58</v>
      </c>
      <c r="B122" s="111">
        <v>776858.79999999993</v>
      </c>
      <c r="C122" s="110">
        <v>-521900.5</v>
      </c>
      <c r="D122" s="111">
        <v>254958.29999999993</v>
      </c>
      <c r="E122" s="110"/>
      <c r="F122" s="114" t="s">
        <v>7</v>
      </c>
      <c r="G122" s="111">
        <v>51191</v>
      </c>
      <c r="H122" s="110"/>
      <c r="I122" s="113">
        <v>16811.699999999997</v>
      </c>
      <c r="J122" s="260">
        <v>114250.8</v>
      </c>
      <c r="K122" s="151">
        <v>292371.40000000002</v>
      </c>
      <c r="L122" s="112">
        <v>-240643.04300000001</v>
      </c>
      <c r="M122" s="110">
        <v>-22934.400000000001</v>
      </c>
      <c r="N122" s="111">
        <v>211047.45700000002</v>
      </c>
      <c r="O122" s="110"/>
      <c r="P122" s="110">
        <v>6677.1000000000013</v>
      </c>
      <c r="Q122" s="111">
        <v>723470.4</v>
      </c>
      <c r="R122" s="113">
        <v>1413.7</v>
      </c>
      <c r="S122" s="110">
        <v>731561.2</v>
      </c>
      <c r="T122" s="131">
        <f t="shared" si="32"/>
        <v>942608.65700000001</v>
      </c>
      <c r="U122" s="132">
        <f t="shared" si="31"/>
        <v>1197566.9569999999</v>
      </c>
      <c r="V122" s="107"/>
      <c r="W122" s="107"/>
      <c r="X122" s="107"/>
      <c r="Y122" s="109"/>
      <c r="Z122" s="109"/>
      <c r="AA122" s="109"/>
      <c r="AB122" s="109"/>
      <c r="AC122" s="109"/>
      <c r="AD122" s="109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5"/>
      <c r="FK122" s="105"/>
      <c r="FL122" s="105"/>
      <c r="FM122" s="105"/>
      <c r="FN122" s="105"/>
      <c r="FO122" s="105"/>
      <c r="FP122" s="105"/>
      <c r="FQ122" s="105"/>
      <c r="FR122" s="105"/>
      <c r="FS122" s="105"/>
      <c r="FT122" s="105"/>
      <c r="FU122" s="105"/>
      <c r="FV122" s="105"/>
      <c r="FW122" s="105"/>
      <c r="FX122" s="105"/>
      <c r="FY122" s="105"/>
      <c r="FZ122" s="105"/>
      <c r="GA122" s="105"/>
      <c r="GB122" s="105"/>
      <c r="GC122" s="105"/>
      <c r="GD122" s="105"/>
      <c r="GE122" s="105"/>
      <c r="GF122" s="105"/>
      <c r="GG122" s="105"/>
      <c r="GH122" s="105"/>
      <c r="GI122" s="105"/>
      <c r="GJ122" s="105"/>
      <c r="GK122" s="105"/>
      <c r="GL122" s="105"/>
      <c r="GM122" s="105"/>
      <c r="GN122" s="105"/>
      <c r="GO122" s="105"/>
      <c r="GP122" s="105"/>
      <c r="GQ122" s="105"/>
      <c r="GR122" s="105"/>
      <c r="GS122" s="105"/>
      <c r="GT122" s="105"/>
      <c r="GU122" s="105"/>
      <c r="GV122" s="105"/>
      <c r="GW122" s="105"/>
      <c r="GX122" s="105"/>
      <c r="GY122" s="105"/>
      <c r="GZ122" s="105"/>
      <c r="HA122" s="105"/>
      <c r="HB122" s="105"/>
      <c r="HC122" s="105"/>
      <c r="HD122" s="105"/>
      <c r="HE122" s="105"/>
      <c r="HF122" s="105"/>
      <c r="HG122" s="105"/>
      <c r="HH122" s="105"/>
      <c r="HI122" s="105"/>
      <c r="HJ122" s="105"/>
      <c r="HK122" s="105"/>
      <c r="HL122" s="105"/>
      <c r="HM122" s="105"/>
      <c r="HN122" s="105"/>
      <c r="HO122" s="105"/>
      <c r="HP122" s="105"/>
      <c r="HQ122" s="105"/>
      <c r="HR122" s="105"/>
      <c r="HS122" s="105"/>
      <c r="HT122" s="105"/>
      <c r="HU122" s="105"/>
      <c r="HV122" s="105"/>
      <c r="HW122" s="105"/>
      <c r="HX122" s="105"/>
      <c r="HY122" s="105"/>
      <c r="HZ122" s="105"/>
      <c r="IA122" s="105"/>
      <c r="IB122" s="105"/>
      <c r="IC122" s="105"/>
      <c r="ID122" s="105"/>
      <c r="IE122" s="105"/>
      <c r="IF122" s="105"/>
      <c r="IG122" s="105"/>
      <c r="IH122" s="105"/>
      <c r="II122" s="105"/>
      <c r="IJ122" s="105"/>
      <c r="IK122" s="105"/>
      <c r="IL122" s="105"/>
      <c r="IM122" s="105"/>
      <c r="IN122" s="105"/>
      <c r="IO122" s="105"/>
      <c r="IP122" s="105"/>
      <c r="IQ122" s="105"/>
      <c r="IR122" s="105"/>
      <c r="IS122" s="105"/>
      <c r="IT122" s="105"/>
      <c r="IU122" s="105"/>
      <c r="IV122" s="105"/>
    </row>
    <row r="123" spans="1:256" ht="12.75" hidden="1" customHeight="1" x14ac:dyDescent="0.25">
      <c r="A123" s="177" t="s">
        <v>66</v>
      </c>
      <c r="B123" s="111">
        <v>669812.40000000014</v>
      </c>
      <c r="C123" s="110">
        <v>-472765.4</v>
      </c>
      <c r="D123" s="111">
        <v>197047.00000000012</v>
      </c>
      <c r="E123" s="110"/>
      <c r="F123" s="114" t="s">
        <v>7</v>
      </c>
      <c r="G123" s="111">
        <v>47661.399999999994</v>
      </c>
      <c r="H123" s="110"/>
      <c r="I123" s="113">
        <v>19554.399999999998</v>
      </c>
      <c r="J123" s="260">
        <v>112857.5</v>
      </c>
      <c r="K123" s="151">
        <v>292063.09999999998</v>
      </c>
      <c r="L123" s="112">
        <v>-205440.2</v>
      </c>
      <c r="M123" s="110">
        <v>-23122.7</v>
      </c>
      <c r="N123" s="111">
        <v>243573.49999999994</v>
      </c>
      <c r="O123" s="110"/>
      <c r="P123" s="110">
        <v>7262.1</v>
      </c>
      <c r="Q123" s="111">
        <v>733058.8</v>
      </c>
      <c r="R123" s="113">
        <v>1398.1999999999998</v>
      </c>
      <c r="S123" s="110">
        <v>741719.1</v>
      </c>
      <c r="T123" s="131">
        <f t="shared" si="32"/>
        <v>985292.59999999986</v>
      </c>
      <c r="U123" s="132">
        <f t="shared" si="31"/>
        <v>1182339.6000000001</v>
      </c>
      <c r="V123" s="107"/>
      <c r="W123" s="107"/>
      <c r="X123" s="107"/>
      <c r="Y123" s="109"/>
      <c r="Z123" s="109"/>
      <c r="AA123" s="109"/>
      <c r="AB123" s="109"/>
      <c r="AC123" s="109"/>
      <c r="AD123" s="109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  <c r="FU123" s="105"/>
      <c r="FV123" s="105"/>
      <c r="FW123" s="105"/>
      <c r="FX123" s="105"/>
      <c r="FY123" s="105"/>
      <c r="FZ123" s="105"/>
      <c r="GA123" s="105"/>
      <c r="GB123" s="105"/>
      <c r="GC123" s="105"/>
      <c r="GD123" s="105"/>
      <c r="GE123" s="105"/>
      <c r="GF123" s="105"/>
      <c r="GG123" s="105"/>
      <c r="GH123" s="105"/>
      <c r="GI123" s="105"/>
      <c r="GJ123" s="105"/>
      <c r="GK123" s="105"/>
      <c r="GL123" s="105"/>
      <c r="GM123" s="105"/>
      <c r="GN123" s="105"/>
      <c r="GO123" s="105"/>
      <c r="GP123" s="105"/>
      <c r="GQ123" s="105"/>
      <c r="GR123" s="105"/>
      <c r="GS123" s="105"/>
      <c r="GT123" s="105"/>
      <c r="GU123" s="105"/>
      <c r="GV123" s="105"/>
      <c r="GW123" s="105"/>
      <c r="GX123" s="105"/>
      <c r="GY123" s="105"/>
      <c r="GZ123" s="105"/>
      <c r="HA123" s="105"/>
      <c r="HB123" s="105"/>
      <c r="HC123" s="105"/>
      <c r="HD123" s="105"/>
      <c r="HE123" s="105"/>
      <c r="HF123" s="105"/>
      <c r="HG123" s="105"/>
      <c r="HH123" s="105"/>
      <c r="HI123" s="105"/>
      <c r="HJ123" s="105"/>
      <c r="HK123" s="105"/>
      <c r="HL123" s="105"/>
      <c r="HM123" s="105"/>
      <c r="HN123" s="105"/>
      <c r="HO123" s="105"/>
      <c r="HP123" s="105"/>
      <c r="HQ123" s="105"/>
      <c r="HR123" s="105"/>
      <c r="HS123" s="105"/>
      <c r="HT123" s="105"/>
      <c r="HU123" s="105"/>
      <c r="HV123" s="105"/>
      <c r="HW123" s="105"/>
      <c r="HX123" s="105"/>
      <c r="HY123" s="105"/>
      <c r="HZ123" s="105"/>
      <c r="IA123" s="105"/>
      <c r="IB123" s="105"/>
      <c r="IC123" s="105"/>
      <c r="ID123" s="105"/>
      <c r="IE123" s="105"/>
      <c r="IF123" s="105"/>
      <c r="IG123" s="105"/>
      <c r="IH123" s="105"/>
      <c r="II123" s="105"/>
      <c r="IJ123" s="105"/>
      <c r="IK123" s="105"/>
      <c r="IL123" s="105"/>
      <c r="IM123" s="105"/>
      <c r="IN123" s="105"/>
      <c r="IO123" s="105"/>
      <c r="IP123" s="105"/>
      <c r="IQ123" s="105"/>
      <c r="IR123" s="105"/>
      <c r="IS123" s="105"/>
      <c r="IT123" s="105"/>
      <c r="IU123" s="105"/>
      <c r="IV123" s="105"/>
    </row>
    <row r="124" spans="1:256" ht="12.75" hidden="1" customHeight="1" x14ac:dyDescent="0.25">
      <c r="A124" s="185" t="s">
        <v>72</v>
      </c>
      <c r="B124" s="111">
        <v>659785.19999999995</v>
      </c>
      <c r="C124" s="110">
        <v>-463941.60000000003</v>
      </c>
      <c r="D124" s="111">
        <v>195843.59999999992</v>
      </c>
      <c r="E124" s="110"/>
      <c r="F124" s="114">
        <v>11186</v>
      </c>
      <c r="G124" s="111">
        <v>42885.399999999994</v>
      </c>
      <c r="H124" s="110"/>
      <c r="I124" s="113">
        <v>21513.299999999996</v>
      </c>
      <c r="J124" s="260">
        <v>111464.2</v>
      </c>
      <c r="K124" s="151">
        <v>291755.09999999998</v>
      </c>
      <c r="L124" s="112">
        <v>-180519.40000000002</v>
      </c>
      <c r="M124" s="110">
        <v>-21146.5</v>
      </c>
      <c r="N124" s="111">
        <v>277138.09999999992</v>
      </c>
      <c r="O124" s="110"/>
      <c r="P124" s="110">
        <v>6744.9000000000005</v>
      </c>
      <c r="Q124" s="111">
        <v>731042.09999999986</v>
      </c>
      <c r="R124" s="113">
        <v>1390.8</v>
      </c>
      <c r="S124" s="110">
        <v>739177.79999999993</v>
      </c>
      <c r="T124" s="131">
        <f t="shared" si="32"/>
        <v>1016315.8999999999</v>
      </c>
      <c r="U124" s="132">
        <f t="shared" si="31"/>
        <v>1212159.4999999998</v>
      </c>
      <c r="V124" s="107"/>
      <c r="W124" s="107"/>
      <c r="X124" s="107"/>
      <c r="Y124" s="109"/>
      <c r="Z124" s="109"/>
      <c r="AA124" s="109"/>
      <c r="AB124" s="109"/>
      <c r="AC124" s="109"/>
      <c r="AD124" s="109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  <c r="FH124" s="105"/>
      <c r="FI124" s="105"/>
      <c r="FJ124" s="105"/>
      <c r="FK124" s="105"/>
      <c r="FL124" s="105"/>
      <c r="FM124" s="105"/>
      <c r="FN124" s="105"/>
      <c r="FO124" s="105"/>
      <c r="FP124" s="105"/>
      <c r="FQ124" s="105"/>
      <c r="FR124" s="105"/>
      <c r="FS124" s="105"/>
      <c r="FT124" s="105"/>
      <c r="FU124" s="105"/>
      <c r="FV124" s="105"/>
      <c r="FW124" s="105"/>
      <c r="FX124" s="105"/>
      <c r="FY124" s="105"/>
      <c r="FZ124" s="105"/>
      <c r="GA124" s="105"/>
      <c r="GB124" s="105"/>
      <c r="GC124" s="105"/>
      <c r="GD124" s="105"/>
      <c r="GE124" s="105"/>
      <c r="GF124" s="105"/>
      <c r="GG124" s="105"/>
      <c r="GH124" s="105"/>
      <c r="GI124" s="105"/>
      <c r="GJ124" s="105"/>
      <c r="GK124" s="105"/>
      <c r="GL124" s="105"/>
      <c r="GM124" s="105"/>
      <c r="GN124" s="105"/>
      <c r="GO124" s="105"/>
      <c r="GP124" s="105"/>
      <c r="GQ124" s="105"/>
      <c r="GR124" s="105"/>
      <c r="GS124" s="105"/>
      <c r="GT124" s="105"/>
      <c r="GU124" s="105"/>
      <c r="GV124" s="105"/>
      <c r="GW124" s="105"/>
      <c r="GX124" s="105"/>
      <c r="GY124" s="105"/>
      <c r="GZ124" s="105"/>
      <c r="HA124" s="105"/>
      <c r="HB124" s="105"/>
      <c r="HC124" s="105"/>
      <c r="HD124" s="105"/>
      <c r="HE124" s="105"/>
      <c r="HF124" s="105"/>
      <c r="HG124" s="105"/>
      <c r="HH124" s="105"/>
      <c r="HI124" s="105"/>
      <c r="HJ124" s="105"/>
      <c r="HK124" s="105"/>
      <c r="HL124" s="105"/>
      <c r="HM124" s="105"/>
      <c r="HN124" s="105"/>
      <c r="HO124" s="105"/>
      <c r="HP124" s="105"/>
      <c r="HQ124" s="105"/>
      <c r="HR124" s="105"/>
      <c r="HS124" s="105"/>
      <c r="HT124" s="105"/>
      <c r="HU124" s="105"/>
      <c r="HV124" s="105"/>
      <c r="HW124" s="105"/>
      <c r="HX124" s="105"/>
      <c r="HY124" s="105"/>
      <c r="HZ124" s="105"/>
      <c r="IA124" s="105"/>
      <c r="IB124" s="105"/>
      <c r="IC124" s="105"/>
      <c r="ID124" s="105"/>
      <c r="IE124" s="105"/>
      <c r="IF124" s="105"/>
      <c r="IG124" s="105"/>
      <c r="IH124" s="105"/>
      <c r="II124" s="105"/>
      <c r="IJ124" s="105"/>
      <c r="IK124" s="105"/>
      <c r="IL124" s="105"/>
      <c r="IM124" s="105"/>
      <c r="IN124" s="105"/>
      <c r="IO124" s="105"/>
      <c r="IP124" s="105"/>
      <c r="IQ124" s="105"/>
      <c r="IR124" s="105"/>
      <c r="IS124" s="105"/>
      <c r="IT124" s="105"/>
      <c r="IU124" s="105"/>
      <c r="IV124" s="105"/>
    </row>
    <row r="125" spans="1:256" ht="12.75" hidden="1" customHeight="1" x14ac:dyDescent="0.25">
      <c r="A125" s="188" t="s">
        <v>73</v>
      </c>
      <c r="B125" s="111">
        <v>648813.6</v>
      </c>
      <c r="C125" s="110">
        <v>-463259.39999999997</v>
      </c>
      <c r="D125" s="111">
        <v>185554.2</v>
      </c>
      <c r="E125" s="110"/>
      <c r="F125" s="114" t="s">
        <v>7</v>
      </c>
      <c r="G125" s="111">
        <v>68669</v>
      </c>
      <c r="H125" s="110"/>
      <c r="I125" s="113">
        <v>17811.7</v>
      </c>
      <c r="J125" s="260">
        <v>110070.9</v>
      </c>
      <c r="K125" s="151">
        <v>291446.90000000002</v>
      </c>
      <c r="L125" s="112">
        <v>-197212.09999999998</v>
      </c>
      <c r="M125" s="110">
        <v>-19112.000000000004</v>
      </c>
      <c r="N125" s="111">
        <v>271674.40000000002</v>
      </c>
      <c r="O125" s="110"/>
      <c r="P125" s="110">
        <v>7009.8</v>
      </c>
      <c r="Q125" s="111">
        <v>735936.00000000012</v>
      </c>
      <c r="R125" s="113">
        <v>1390.6999999999998</v>
      </c>
      <c r="S125" s="110">
        <v>744336.50000000012</v>
      </c>
      <c r="T125" s="131">
        <f t="shared" si="32"/>
        <v>1016010.9000000001</v>
      </c>
      <c r="U125" s="132">
        <f t="shared" si="31"/>
        <v>1201565.1000000001</v>
      </c>
      <c r="V125" s="107"/>
      <c r="W125" s="107"/>
      <c r="X125" s="107"/>
      <c r="Y125" s="109"/>
      <c r="Z125" s="109"/>
      <c r="AA125" s="109"/>
      <c r="AB125" s="109"/>
      <c r="AC125" s="109"/>
      <c r="AD125" s="109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  <c r="EP125" s="105"/>
      <c r="EQ125" s="105"/>
      <c r="ER125" s="105"/>
      <c r="ES125" s="105"/>
      <c r="ET125" s="105"/>
      <c r="EU125" s="105"/>
      <c r="EV125" s="105"/>
      <c r="EW125" s="105"/>
      <c r="EX125" s="105"/>
      <c r="EY125" s="105"/>
      <c r="EZ125" s="105"/>
      <c r="FA125" s="105"/>
      <c r="FB125" s="105"/>
      <c r="FC125" s="105"/>
      <c r="FD125" s="105"/>
      <c r="FE125" s="105"/>
      <c r="FF125" s="105"/>
      <c r="FG125" s="105"/>
      <c r="FH125" s="105"/>
      <c r="FI125" s="105"/>
      <c r="FJ125" s="105"/>
      <c r="FK125" s="105"/>
      <c r="FL125" s="105"/>
      <c r="FM125" s="105"/>
      <c r="FN125" s="105"/>
      <c r="FO125" s="105"/>
      <c r="FP125" s="105"/>
      <c r="FQ125" s="105"/>
      <c r="FR125" s="105"/>
      <c r="FS125" s="105"/>
      <c r="FT125" s="105"/>
      <c r="FU125" s="105"/>
      <c r="FV125" s="105"/>
      <c r="FW125" s="105"/>
      <c r="FX125" s="105"/>
      <c r="FY125" s="105"/>
      <c r="FZ125" s="105"/>
      <c r="GA125" s="105"/>
      <c r="GB125" s="105"/>
      <c r="GC125" s="105"/>
      <c r="GD125" s="105"/>
      <c r="GE125" s="105"/>
      <c r="GF125" s="105"/>
      <c r="GG125" s="105"/>
      <c r="GH125" s="105"/>
      <c r="GI125" s="105"/>
      <c r="GJ125" s="105"/>
      <c r="GK125" s="105"/>
      <c r="GL125" s="105"/>
      <c r="GM125" s="105"/>
      <c r="GN125" s="105"/>
      <c r="GO125" s="105"/>
      <c r="GP125" s="105"/>
      <c r="GQ125" s="105"/>
      <c r="GR125" s="105"/>
      <c r="GS125" s="105"/>
      <c r="GT125" s="105"/>
      <c r="GU125" s="105"/>
      <c r="GV125" s="105"/>
      <c r="GW125" s="105"/>
      <c r="GX125" s="105"/>
      <c r="GY125" s="105"/>
      <c r="GZ125" s="105"/>
      <c r="HA125" s="105"/>
      <c r="HB125" s="105"/>
      <c r="HC125" s="105"/>
      <c r="HD125" s="105"/>
      <c r="HE125" s="105"/>
      <c r="HF125" s="105"/>
      <c r="HG125" s="105"/>
      <c r="HH125" s="105"/>
      <c r="HI125" s="105"/>
      <c r="HJ125" s="105"/>
      <c r="HK125" s="105"/>
      <c r="HL125" s="105"/>
      <c r="HM125" s="105"/>
      <c r="HN125" s="105"/>
      <c r="HO125" s="105"/>
      <c r="HP125" s="105"/>
      <c r="HQ125" s="105"/>
      <c r="HR125" s="105"/>
      <c r="HS125" s="105"/>
      <c r="HT125" s="105"/>
      <c r="HU125" s="105"/>
      <c r="HV125" s="105"/>
      <c r="HW125" s="105"/>
      <c r="HX125" s="105"/>
      <c r="HY125" s="105"/>
      <c r="HZ125" s="105"/>
      <c r="IA125" s="105"/>
      <c r="IB125" s="105"/>
      <c r="IC125" s="105"/>
      <c r="ID125" s="105"/>
      <c r="IE125" s="105"/>
      <c r="IF125" s="105"/>
      <c r="IG125" s="105"/>
      <c r="IH125" s="105"/>
      <c r="II125" s="105"/>
      <c r="IJ125" s="105"/>
      <c r="IK125" s="105"/>
      <c r="IL125" s="105"/>
      <c r="IM125" s="105"/>
      <c r="IN125" s="105"/>
      <c r="IO125" s="105"/>
      <c r="IP125" s="105"/>
      <c r="IQ125" s="105"/>
      <c r="IR125" s="105"/>
      <c r="IS125" s="105"/>
      <c r="IT125" s="105"/>
      <c r="IU125" s="105"/>
      <c r="IV125" s="105"/>
    </row>
    <row r="126" spans="1:256" ht="12.75" hidden="1" customHeight="1" x14ac:dyDescent="0.25">
      <c r="A126" s="191" t="s">
        <v>74</v>
      </c>
      <c r="B126" s="111">
        <v>593764.5</v>
      </c>
      <c r="C126" s="110">
        <v>-435675.79999999993</v>
      </c>
      <c r="D126" s="111">
        <v>158088.70000000007</v>
      </c>
      <c r="E126" s="110"/>
      <c r="F126" s="114" t="s">
        <v>7</v>
      </c>
      <c r="G126" s="111">
        <v>70934.600000000006</v>
      </c>
      <c r="H126" s="110"/>
      <c r="I126" s="113">
        <v>19769.599999999999</v>
      </c>
      <c r="J126" s="260">
        <v>108677.6</v>
      </c>
      <c r="K126" s="151">
        <v>291138.8</v>
      </c>
      <c r="L126" s="112">
        <v>-188396.90000000002</v>
      </c>
      <c r="M126" s="110">
        <v>-15910.9</v>
      </c>
      <c r="N126" s="111">
        <v>286212.79999999993</v>
      </c>
      <c r="O126" s="110"/>
      <c r="P126" s="110">
        <v>7364.7</v>
      </c>
      <c r="Q126" s="111">
        <v>739672.1</v>
      </c>
      <c r="R126" s="113">
        <v>1401.7</v>
      </c>
      <c r="S126" s="110">
        <v>748438.49999999988</v>
      </c>
      <c r="T126" s="131">
        <f t="shared" si="32"/>
        <v>1034651.2999999998</v>
      </c>
      <c r="U126" s="132">
        <f t="shared" si="31"/>
        <v>1192740</v>
      </c>
      <c r="V126" s="107"/>
      <c r="W126" s="107"/>
      <c r="X126" s="107"/>
      <c r="Y126" s="109"/>
      <c r="Z126" s="109"/>
      <c r="AA126" s="109"/>
      <c r="AB126" s="109"/>
      <c r="AC126" s="109"/>
      <c r="AD126" s="109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/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/>
      <c r="FQ126" s="105"/>
      <c r="FR126" s="105"/>
      <c r="FS126" s="105"/>
      <c r="FT126" s="105"/>
      <c r="FU126" s="105"/>
      <c r="FV126" s="105"/>
      <c r="FW126" s="105"/>
      <c r="FX126" s="105"/>
      <c r="FY126" s="105"/>
      <c r="FZ126" s="105"/>
      <c r="GA126" s="105"/>
      <c r="GB126" s="105"/>
      <c r="GC126" s="105"/>
      <c r="GD126" s="105"/>
      <c r="GE126" s="105"/>
      <c r="GF126" s="105"/>
      <c r="GG126" s="105"/>
      <c r="GH126" s="105"/>
      <c r="GI126" s="105"/>
      <c r="GJ126" s="105"/>
      <c r="GK126" s="105"/>
      <c r="GL126" s="105"/>
      <c r="GM126" s="105"/>
      <c r="GN126" s="105"/>
      <c r="GO126" s="105"/>
      <c r="GP126" s="105"/>
      <c r="GQ126" s="105"/>
      <c r="GR126" s="105"/>
      <c r="GS126" s="105"/>
      <c r="GT126" s="105"/>
      <c r="GU126" s="105"/>
      <c r="GV126" s="105"/>
      <c r="GW126" s="105"/>
      <c r="GX126" s="105"/>
      <c r="GY126" s="105"/>
      <c r="GZ126" s="105"/>
      <c r="HA126" s="105"/>
      <c r="HB126" s="105"/>
      <c r="HC126" s="105"/>
      <c r="HD126" s="105"/>
      <c r="HE126" s="105"/>
      <c r="HF126" s="105"/>
      <c r="HG126" s="105"/>
      <c r="HH126" s="105"/>
      <c r="HI126" s="105"/>
      <c r="HJ126" s="105"/>
      <c r="HK126" s="105"/>
      <c r="HL126" s="105"/>
      <c r="HM126" s="105"/>
      <c r="HN126" s="105"/>
      <c r="HO126" s="105"/>
      <c r="HP126" s="105"/>
      <c r="HQ126" s="105"/>
      <c r="HR126" s="105"/>
      <c r="HS126" s="105"/>
      <c r="HT126" s="105"/>
      <c r="HU126" s="105"/>
      <c r="HV126" s="105"/>
      <c r="HW126" s="105"/>
      <c r="HX126" s="105"/>
      <c r="HY126" s="105"/>
      <c r="HZ126" s="105"/>
      <c r="IA126" s="105"/>
      <c r="IB126" s="105"/>
      <c r="IC126" s="105"/>
      <c r="ID126" s="105"/>
      <c r="IE126" s="105"/>
      <c r="IF126" s="105"/>
      <c r="IG126" s="105"/>
      <c r="IH126" s="105"/>
      <c r="II126" s="105"/>
      <c r="IJ126" s="105"/>
      <c r="IK126" s="105"/>
      <c r="IL126" s="105"/>
      <c r="IM126" s="105"/>
      <c r="IN126" s="105"/>
      <c r="IO126" s="105"/>
      <c r="IP126" s="105"/>
      <c r="IQ126" s="105"/>
      <c r="IR126" s="105"/>
      <c r="IS126" s="105"/>
      <c r="IT126" s="105"/>
      <c r="IU126" s="105"/>
      <c r="IV126" s="105"/>
    </row>
    <row r="127" spans="1:256" ht="12.75" hidden="1" customHeight="1" x14ac:dyDescent="0.25">
      <c r="A127" s="195" t="s">
        <v>75</v>
      </c>
      <c r="B127" s="111">
        <v>650217.9</v>
      </c>
      <c r="C127" s="110">
        <v>-465232.69999999995</v>
      </c>
      <c r="D127" s="111">
        <v>184985.20000000007</v>
      </c>
      <c r="E127" s="110"/>
      <c r="F127" s="114" t="s">
        <v>7</v>
      </c>
      <c r="G127" s="111">
        <v>100965.3</v>
      </c>
      <c r="H127" s="110"/>
      <c r="I127" s="113">
        <v>18205.599999999999</v>
      </c>
      <c r="J127" s="260">
        <v>107284.3</v>
      </c>
      <c r="K127" s="151">
        <v>290830.7</v>
      </c>
      <c r="L127" s="112">
        <v>-243569.40000000002</v>
      </c>
      <c r="M127" s="110">
        <v>-18379.300000000003</v>
      </c>
      <c r="N127" s="111">
        <v>255337.2</v>
      </c>
      <c r="O127" s="110"/>
      <c r="P127" s="110">
        <v>6065.9</v>
      </c>
      <c r="Q127" s="111">
        <v>762374.50000000012</v>
      </c>
      <c r="R127" s="113">
        <v>1754.2</v>
      </c>
      <c r="S127" s="110">
        <v>770194.60000000009</v>
      </c>
      <c r="T127" s="131">
        <f t="shared" si="32"/>
        <v>1025531.8</v>
      </c>
      <c r="U127" s="132">
        <f t="shared" si="31"/>
        <v>1210517</v>
      </c>
      <c r="V127" s="107"/>
      <c r="W127" s="107"/>
      <c r="X127" s="107"/>
      <c r="Y127" s="109"/>
      <c r="Z127" s="109"/>
      <c r="AA127" s="109"/>
      <c r="AB127" s="109"/>
      <c r="AC127" s="109"/>
      <c r="AD127" s="109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05"/>
      <c r="FM127" s="105"/>
      <c r="FN127" s="105"/>
      <c r="FO127" s="105"/>
      <c r="FP127" s="105"/>
      <c r="FQ127" s="105"/>
      <c r="FR127" s="105"/>
      <c r="FS127" s="105"/>
      <c r="FT127" s="105"/>
      <c r="FU127" s="105"/>
      <c r="FV127" s="105"/>
      <c r="FW127" s="105"/>
      <c r="FX127" s="105"/>
      <c r="FY127" s="105"/>
      <c r="FZ127" s="105"/>
      <c r="GA127" s="105"/>
      <c r="GB127" s="105"/>
      <c r="GC127" s="105"/>
      <c r="GD127" s="105"/>
      <c r="GE127" s="105"/>
      <c r="GF127" s="105"/>
      <c r="GG127" s="105"/>
      <c r="GH127" s="105"/>
      <c r="GI127" s="105"/>
      <c r="GJ127" s="105"/>
      <c r="GK127" s="105"/>
      <c r="GL127" s="105"/>
      <c r="GM127" s="105"/>
      <c r="GN127" s="105"/>
      <c r="GO127" s="105"/>
      <c r="GP127" s="105"/>
      <c r="GQ127" s="105"/>
      <c r="GR127" s="105"/>
      <c r="GS127" s="105"/>
      <c r="GT127" s="105"/>
      <c r="GU127" s="105"/>
      <c r="GV127" s="105"/>
      <c r="GW127" s="105"/>
      <c r="GX127" s="105"/>
      <c r="GY127" s="105"/>
      <c r="GZ127" s="105"/>
      <c r="HA127" s="105"/>
      <c r="HB127" s="105"/>
      <c r="HC127" s="105"/>
      <c r="HD127" s="105"/>
      <c r="HE127" s="105"/>
      <c r="HF127" s="105"/>
      <c r="HG127" s="105"/>
      <c r="HH127" s="105"/>
      <c r="HI127" s="105"/>
      <c r="HJ127" s="105"/>
      <c r="HK127" s="105"/>
      <c r="HL127" s="105"/>
      <c r="HM127" s="105"/>
      <c r="HN127" s="105"/>
      <c r="HO127" s="105"/>
      <c r="HP127" s="105"/>
      <c r="HQ127" s="105"/>
      <c r="HR127" s="105"/>
      <c r="HS127" s="105"/>
      <c r="HT127" s="105"/>
      <c r="HU127" s="105"/>
      <c r="HV127" s="105"/>
      <c r="HW127" s="105"/>
      <c r="HX127" s="105"/>
      <c r="HY127" s="105"/>
      <c r="HZ127" s="105"/>
      <c r="IA127" s="105"/>
      <c r="IB127" s="105"/>
      <c r="IC127" s="105"/>
      <c r="ID127" s="105"/>
      <c r="IE127" s="105"/>
      <c r="IF127" s="105"/>
      <c r="IG127" s="105"/>
      <c r="IH127" s="105"/>
      <c r="II127" s="105"/>
      <c r="IJ127" s="105"/>
      <c r="IK127" s="105"/>
      <c r="IL127" s="105"/>
      <c r="IM127" s="105"/>
      <c r="IN127" s="105"/>
      <c r="IO127" s="105"/>
      <c r="IP127" s="105"/>
      <c r="IQ127" s="105"/>
      <c r="IR127" s="105"/>
      <c r="IS127" s="105"/>
      <c r="IT127" s="105"/>
      <c r="IU127" s="105"/>
      <c r="IV127" s="105"/>
    </row>
    <row r="128" spans="1:256" ht="12.75" hidden="1" customHeight="1" x14ac:dyDescent="0.25">
      <c r="A128" s="206" t="s">
        <v>82</v>
      </c>
      <c r="B128" s="111">
        <v>631344.9</v>
      </c>
      <c r="C128" s="110">
        <v>-464144.5</v>
      </c>
      <c r="D128" s="111">
        <v>167200.40000000002</v>
      </c>
      <c r="E128" s="110"/>
      <c r="F128" s="114" t="s">
        <v>7</v>
      </c>
      <c r="G128" s="111">
        <v>96477.700000000012</v>
      </c>
      <c r="H128" s="110"/>
      <c r="I128" s="113">
        <v>25417</v>
      </c>
      <c r="J128" s="260">
        <v>107284.3</v>
      </c>
      <c r="K128" s="151">
        <v>290830.7</v>
      </c>
      <c r="L128" s="112">
        <v>-195560.8</v>
      </c>
      <c r="M128" s="110">
        <v>-19610.8</v>
      </c>
      <c r="N128" s="111">
        <v>304838.10000000003</v>
      </c>
      <c r="O128" s="110"/>
      <c r="P128" s="110">
        <v>7051.2000000000007</v>
      </c>
      <c r="Q128" s="111">
        <v>765891.89999999991</v>
      </c>
      <c r="R128" s="113">
        <v>1758.2</v>
      </c>
      <c r="S128" s="110">
        <v>774701.29999999981</v>
      </c>
      <c r="T128" s="131">
        <f t="shared" si="32"/>
        <v>1079539.3999999999</v>
      </c>
      <c r="U128" s="132">
        <f t="shared" si="31"/>
        <v>1246739.7999999998</v>
      </c>
      <c r="V128" s="107"/>
      <c r="W128" s="107"/>
      <c r="X128" s="107"/>
      <c r="Y128" s="109"/>
      <c r="Z128" s="109"/>
      <c r="AA128" s="109"/>
      <c r="AB128" s="109"/>
      <c r="AC128" s="109"/>
      <c r="AD128" s="109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105"/>
      <c r="FD128" s="105"/>
      <c r="FE128" s="105"/>
      <c r="FF128" s="105"/>
      <c r="FG128" s="105"/>
      <c r="FH128" s="105"/>
      <c r="FI128" s="105"/>
      <c r="FJ128" s="105"/>
      <c r="FK128" s="105"/>
      <c r="FL128" s="105"/>
      <c r="FM128" s="105"/>
      <c r="FN128" s="105"/>
      <c r="FO128" s="105"/>
      <c r="FP128" s="105"/>
      <c r="FQ128" s="105"/>
      <c r="FR128" s="105"/>
      <c r="FS128" s="105"/>
      <c r="FT128" s="105"/>
      <c r="FU128" s="105"/>
      <c r="FV128" s="105"/>
      <c r="FW128" s="105"/>
      <c r="FX128" s="105"/>
      <c r="FY128" s="105"/>
      <c r="FZ128" s="105"/>
      <c r="GA128" s="105"/>
      <c r="GB128" s="105"/>
      <c r="GC128" s="105"/>
      <c r="GD128" s="105"/>
      <c r="GE128" s="105"/>
      <c r="GF128" s="105"/>
      <c r="GG128" s="105"/>
      <c r="GH128" s="105"/>
      <c r="GI128" s="105"/>
      <c r="GJ128" s="105"/>
      <c r="GK128" s="105"/>
      <c r="GL128" s="105"/>
      <c r="GM128" s="105"/>
      <c r="GN128" s="105"/>
      <c r="GO128" s="105"/>
      <c r="GP128" s="105"/>
      <c r="GQ128" s="105"/>
      <c r="GR128" s="105"/>
      <c r="GS128" s="105"/>
      <c r="GT128" s="105"/>
      <c r="GU128" s="105"/>
      <c r="GV128" s="105"/>
      <c r="GW128" s="105"/>
      <c r="GX128" s="105"/>
      <c r="GY128" s="105"/>
      <c r="GZ128" s="105"/>
      <c r="HA128" s="105"/>
      <c r="HB128" s="105"/>
      <c r="HC128" s="105"/>
      <c r="HD128" s="105"/>
      <c r="HE128" s="105"/>
      <c r="HF128" s="105"/>
      <c r="HG128" s="105"/>
      <c r="HH128" s="105"/>
      <c r="HI128" s="105"/>
      <c r="HJ128" s="105"/>
      <c r="HK128" s="105"/>
      <c r="HL128" s="105"/>
      <c r="HM128" s="105"/>
      <c r="HN128" s="105"/>
      <c r="HO128" s="105"/>
      <c r="HP128" s="105"/>
      <c r="HQ128" s="105"/>
      <c r="HR128" s="105"/>
      <c r="HS128" s="105"/>
      <c r="HT128" s="105"/>
      <c r="HU128" s="105"/>
      <c r="HV128" s="105"/>
      <c r="HW128" s="105"/>
      <c r="HX128" s="105"/>
      <c r="HY128" s="105"/>
      <c r="HZ128" s="105"/>
      <c r="IA128" s="105"/>
      <c r="IB128" s="105"/>
      <c r="IC128" s="105"/>
      <c r="ID128" s="105"/>
      <c r="IE128" s="105"/>
      <c r="IF128" s="105"/>
      <c r="IG128" s="105"/>
      <c r="IH128" s="105"/>
      <c r="II128" s="105"/>
      <c r="IJ128" s="105"/>
      <c r="IK128" s="105"/>
      <c r="IL128" s="105"/>
      <c r="IM128" s="105"/>
      <c r="IN128" s="105"/>
      <c r="IO128" s="105"/>
      <c r="IP128" s="105"/>
      <c r="IQ128" s="105"/>
      <c r="IR128" s="105"/>
      <c r="IS128" s="105"/>
      <c r="IT128" s="105"/>
      <c r="IU128" s="105"/>
      <c r="IV128" s="105"/>
    </row>
    <row r="129" spans="1:256" ht="12.75" hidden="1" customHeight="1" x14ac:dyDescent="0.25">
      <c r="A129" s="215" t="s">
        <v>83</v>
      </c>
      <c r="B129" s="111">
        <v>642817.80000000005</v>
      </c>
      <c r="C129" s="110">
        <v>-478377.5</v>
      </c>
      <c r="D129" s="111">
        <v>164440.30000000005</v>
      </c>
      <c r="E129" s="110"/>
      <c r="F129" s="114" t="s">
        <v>7</v>
      </c>
      <c r="G129" s="111">
        <v>104499.4</v>
      </c>
      <c r="H129" s="110"/>
      <c r="I129" s="113">
        <v>22977.4</v>
      </c>
      <c r="J129" s="260">
        <v>107284.3</v>
      </c>
      <c r="K129" s="151">
        <v>290214.40000000002</v>
      </c>
      <c r="L129" s="112">
        <v>-211524.6</v>
      </c>
      <c r="M129" s="110">
        <v>-21460.2</v>
      </c>
      <c r="N129" s="111">
        <v>291990.7</v>
      </c>
      <c r="O129" s="110"/>
      <c r="P129" s="110">
        <v>11025.9</v>
      </c>
      <c r="Q129" s="111">
        <v>776088</v>
      </c>
      <c r="R129" s="113">
        <v>2197.5</v>
      </c>
      <c r="S129" s="110">
        <v>789311.4</v>
      </c>
      <c r="T129" s="131">
        <f t="shared" si="32"/>
        <v>1081302.1000000001</v>
      </c>
      <c r="U129" s="132">
        <f t="shared" si="31"/>
        <v>1245742.4000000001</v>
      </c>
      <c r="V129" s="107"/>
      <c r="W129" s="107"/>
      <c r="X129" s="107"/>
      <c r="Y129" s="109"/>
      <c r="Z129" s="109"/>
      <c r="AA129" s="109"/>
      <c r="AB129" s="109"/>
      <c r="AC129" s="109"/>
      <c r="AD129" s="109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  <c r="EP129" s="105"/>
      <c r="EQ129" s="105"/>
      <c r="ER129" s="105"/>
      <c r="ES129" s="105"/>
      <c r="ET129" s="105"/>
      <c r="EU129" s="105"/>
      <c r="EV129" s="105"/>
      <c r="EW129" s="105"/>
      <c r="EX129" s="105"/>
      <c r="EY129" s="105"/>
      <c r="EZ129" s="105"/>
      <c r="FA129" s="105"/>
      <c r="FB129" s="105"/>
      <c r="FC129" s="105"/>
      <c r="FD129" s="105"/>
      <c r="FE129" s="105"/>
      <c r="FF129" s="105"/>
      <c r="FG129" s="105"/>
      <c r="FH129" s="105"/>
      <c r="FI129" s="105"/>
      <c r="FJ129" s="105"/>
      <c r="FK129" s="105"/>
      <c r="FL129" s="105"/>
      <c r="FM129" s="105"/>
      <c r="FN129" s="105"/>
      <c r="FO129" s="105"/>
      <c r="FP129" s="105"/>
      <c r="FQ129" s="105"/>
      <c r="FR129" s="105"/>
      <c r="FS129" s="105"/>
      <c r="FT129" s="105"/>
      <c r="FU129" s="105"/>
      <c r="FV129" s="105"/>
      <c r="FW129" s="105"/>
      <c r="FX129" s="105"/>
      <c r="FY129" s="105"/>
      <c r="FZ129" s="105"/>
      <c r="GA129" s="105"/>
      <c r="GB129" s="105"/>
      <c r="GC129" s="105"/>
      <c r="GD129" s="105"/>
      <c r="GE129" s="105"/>
      <c r="GF129" s="105"/>
      <c r="GG129" s="105"/>
      <c r="GH129" s="105"/>
      <c r="GI129" s="105"/>
      <c r="GJ129" s="105"/>
      <c r="GK129" s="105"/>
      <c r="GL129" s="105"/>
      <c r="GM129" s="105"/>
      <c r="GN129" s="105"/>
      <c r="GO129" s="105"/>
      <c r="GP129" s="105"/>
      <c r="GQ129" s="105"/>
      <c r="GR129" s="105"/>
      <c r="GS129" s="105"/>
      <c r="GT129" s="105"/>
      <c r="GU129" s="105"/>
      <c r="GV129" s="105"/>
      <c r="GW129" s="105"/>
      <c r="GX129" s="105"/>
      <c r="GY129" s="105"/>
      <c r="GZ129" s="105"/>
      <c r="HA129" s="105"/>
      <c r="HB129" s="105"/>
      <c r="HC129" s="105"/>
      <c r="HD129" s="105"/>
      <c r="HE129" s="105"/>
      <c r="HF129" s="105"/>
      <c r="HG129" s="105"/>
      <c r="HH129" s="105"/>
      <c r="HI129" s="105"/>
      <c r="HJ129" s="105"/>
      <c r="HK129" s="105"/>
      <c r="HL129" s="105"/>
      <c r="HM129" s="105"/>
      <c r="HN129" s="105"/>
      <c r="HO129" s="105"/>
      <c r="HP129" s="105"/>
      <c r="HQ129" s="105"/>
      <c r="HR129" s="105"/>
      <c r="HS129" s="105"/>
      <c r="HT129" s="105"/>
      <c r="HU129" s="105"/>
      <c r="HV129" s="105"/>
      <c r="HW129" s="105"/>
      <c r="HX129" s="105"/>
      <c r="HY129" s="105"/>
      <c r="HZ129" s="105"/>
      <c r="IA129" s="105"/>
      <c r="IB129" s="105"/>
      <c r="IC129" s="105"/>
      <c r="ID129" s="105"/>
      <c r="IE129" s="105"/>
      <c r="IF129" s="105"/>
      <c r="IG129" s="105"/>
      <c r="IH129" s="105"/>
      <c r="II129" s="105"/>
      <c r="IJ129" s="105"/>
      <c r="IK129" s="105"/>
      <c r="IL129" s="105"/>
      <c r="IM129" s="105"/>
      <c r="IN129" s="105"/>
      <c r="IO129" s="105"/>
      <c r="IP129" s="105"/>
      <c r="IQ129" s="105"/>
      <c r="IR129" s="105"/>
      <c r="IS129" s="105"/>
      <c r="IT129" s="105"/>
      <c r="IU129" s="105"/>
      <c r="IV129" s="105"/>
    </row>
    <row r="130" spans="1:256" ht="12.75" hidden="1" customHeight="1" x14ac:dyDescent="0.25">
      <c r="A130" s="224" t="s">
        <v>85</v>
      </c>
      <c r="B130" s="111">
        <v>664756.60000000009</v>
      </c>
      <c r="C130" s="110">
        <v>-476341.3</v>
      </c>
      <c r="D130" s="111">
        <v>188415.3000000001</v>
      </c>
      <c r="E130" s="110"/>
      <c r="F130" s="116">
        <v>6525.5</v>
      </c>
      <c r="G130" s="111">
        <v>108413.2</v>
      </c>
      <c r="H130" s="110"/>
      <c r="I130" s="113">
        <v>18190.100000000002</v>
      </c>
      <c r="J130" s="260">
        <v>107284.3</v>
      </c>
      <c r="K130" s="151">
        <v>289906.3</v>
      </c>
      <c r="L130" s="112">
        <v>-213913.5</v>
      </c>
      <c r="M130" s="110">
        <v>-21130.1</v>
      </c>
      <c r="N130" s="111">
        <v>295275.79999999993</v>
      </c>
      <c r="O130" s="110"/>
      <c r="P130" s="110">
        <v>10137.800000000001</v>
      </c>
      <c r="Q130" s="111">
        <v>771440.3</v>
      </c>
      <c r="R130" s="113">
        <v>2357.1999999999998</v>
      </c>
      <c r="S130" s="110">
        <v>783935.3</v>
      </c>
      <c r="T130" s="131">
        <f t="shared" si="32"/>
        <v>1079211.1000000001</v>
      </c>
      <c r="U130" s="132">
        <f t="shared" si="31"/>
        <v>1267626.4000000001</v>
      </c>
      <c r="V130" s="107"/>
      <c r="W130" s="107"/>
      <c r="X130" s="107"/>
      <c r="Y130" s="109"/>
      <c r="Z130" s="109"/>
      <c r="AA130" s="109"/>
      <c r="AB130" s="109"/>
      <c r="AC130" s="109"/>
      <c r="AD130" s="109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  <c r="FI130" s="105"/>
      <c r="FJ130" s="105"/>
      <c r="FK130" s="105"/>
      <c r="FL130" s="105"/>
      <c r="FM130" s="105"/>
      <c r="FN130" s="105"/>
      <c r="FO130" s="105"/>
      <c r="FP130" s="105"/>
      <c r="FQ130" s="105"/>
      <c r="FR130" s="105"/>
      <c r="FS130" s="105"/>
      <c r="FT130" s="105"/>
      <c r="FU130" s="105"/>
      <c r="FV130" s="105"/>
      <c r="FW130" s="105"/>
      <c r="FX130" s="105"/>
      <c r="FY130" s="105"/>
      <c r="FZ130" s="105"/>
      <c r="GA130" s="105"/>
      <c r="GB130" s="105"/>
      <c r="GC130" s="105"/>
      <c r="GD130" s="105"/>
      <c r="GE130" s="105"/>
      <c r="GF130" s="105"/>
      <c r="GG130" s="105"/>
      <c r="GH130" s="105"/>
      <c r="GI130" s="105"/>
      <c r="GJ130" s="105"/>
      <c r="GK130" s="105"/>
      <c r="GL130" s="105"/>
      <c r="GM130" s="105"/>
      <c r="GN130" s="105"/>
      <c r="GO130" s="105"/>
      <c r="GP130" s="105"/>
      <c r="GQ130" s="105"/>
      <c r="GR130" s="105"/>
      <c r="GS130" s="105"/>
      <c r="GT130" s="105"/>
      <c r="GU130" s="105"/>
      <c r="GV130" s="105"/>
      <c r="GW130" s="105"/>
      <c r="GX130" s="105"/>
      <c r="GY130" s="105"/>
      <c r="GZ130" s="105"/>
      <c r="HA130" s="105"/>
      <c r="HB130" s="105"/>
      <c r="HC130" s="105"/>
      <c r="HD130" s="105"/>
      <c r="HE130" s="105"/>
      <c r="HF130" s="105"/>
      <c r="HG130" s="105"/>
      <c r="HH130" s="105"/>
      <c r="HI130" s="105"/>
      <c r="HJ130" s="105"/>
      <c r="HK130" s="105"/>
      <c r="HL130" s="105"/>
      <c r="HM130" s="105"/>
      <c r="HN130" s="105"/>
      <c r="HO130" s="105"/>
      <c r="HP130" s="105"/>
      <c r="HQ130" s="105"/>
      <c r="HR130" s="105"/>
      <c r="HS130" s="105"/>
      <c r="HT130" s="105"/>
      <c r="HU130" s="105"/>
      <c r="HV130" s="105"/>
      <c r="HW130" s="105"/>
      <c r="HX130" s="105"/>
      <c r="HY130" s="105"/>
      <c r="HZ130" s="105"/>
      <c r="IA130" s="105"/>
      <c r="IB130" s="105"/>
      <c r="IC130" s="105"/>
      <c r="ID130" s="105"/>
      <c r="IE130" s="105"/>
      <c r="IF130" s="105"/>
      <c r="IG130" s="105"/>
      <c r="IH130" s="105"/>
      <c r="II130" s="105"/>
      <c r="IJ130" s="105"/>
      <c r="IK130" s="105"/>
      <c r="IL130" s="105"/>
      <c r="IM130" s="105"/>
      <c r="IN130" s="105"/>
      <c r="IO130" s="105"/>
      <c r="IP130" s="105"/>
      <c r="IQ130" s="105"/>
      <c r="IR130" s="105"/>
      <c r="IS130" s="105"/>
      <c r="IT130" s="105"/>
      <c r="IU130" s="105"/>
      <c r="IV130" s="105"/>
    </row>
    <row r="131" spans="1:256" ht="12.75" hidden="1" customHeight="1" x14ac:dyDescent="0.25">
      <c r="A131" s="232" t="s">
        <v>86</v>
      </c>
      <c r="B131" s="111">
        <v>651959.80000000005</v>
      </c>
      <c r="C131" s="110">
        <v>-475314.49999999994</v>
      </c>
      <c r="D131" s="111">
        <v>176645.3000000001</v>
      </c>
      <c r="E131" s="110"/>
      <c r="F131" s="116">
        <v>20947.400000000001</v>
      </c>
      <c r="G131" s="111">
        <v>107312.8</v>
      </c>
      <c r="H131" s="110"/>
      <c r="I131" s="113">
        <v>22478.399999999998</v>
      </c>
      <c r="J131" s="260">
        <v>107284.3</v>
      </c>
      <c r="K131" s="151">
        <v>289906.3</v>
      </c>
      <c r="L131" s="112">
        <v>-217550.2</v>
      </c>
      <c r="M131" s="110">
        <v>-24576.5</v>
      </c>
      <c r="N131" s="111">
        <v>305802.49999999994</v>
      </c>
      <c r="O131" s="110"/>
      <c r="P131" s="110">
        <v>9604.5000000000018</v>
      </c>
      <c r="Q131" s="111">
        <v>768503.3</v>
      </c>
      <c r="R131" s="113">
        <v>2366.6</v>
      </c>
      <c r="S131" s="110">
        <v>780474.4</v>
      </c>
      <c r="T131" s="131">
        <f>SUM(N131,S131)</f>
        <v>1086276.8999999999</v>
      </c>
      <c r="U131" s="132">
        <f t="shared" si="31"/>
        <v>1262922.2</v>
      </c>
      <c r="V131" s="107"/>
      <c r="W131" s="107"/>
      <c r="X131" s="107"/>
      <c r="Y131" s="109"/>
      <c r="Z131" s="109"/>
      <c r="AA131" s="109"/>
      <c r="AB131" s="109"/>
      <c r="AC131" s="109"/>
      <c r="AD131" s="109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5"/>
      <c r="FF131" s="105"/>
      <c r="FG131" s="105"/>
      <c r="FH131" s="105"/>
      <c r="FI131" s="105"/>
      <c r="FJ131" s="105"/>
      <c r="FK131" s="105"/>
      <c r="FL131" s="105"/>
      <c r="FM131" s="105"/>
      <c r="FN131" s="105"/>
      <c r="FO131" s="105"/>
      <c r="FP131" s="105"/>
      <c r="FQ131" s="105"/>
      <c r="FR131" s="105"/>
      <c r="FS131" s="105"/>
      <c r="FT131" s="105"/>
      <c r="FU131" s="105"/>
      <c r="FV131" s="105"/>
      <c r="FW131" s="105"/>
      <c r="FX131" s="105"/>
      <c r="FY131" s="105"/>
      <c r="FZ131" s="105"/>
      <c r="GA131" s="105"/>
      <c r="GB131" s="105"/>
      <c r="GC131" s="105"/>
      <c r="GD131" s="105"/>
      <c r="GE131" s="105"/>
      <c r="GF131" s="105"/>
      <c r="GG131" s="105"/>
      <c r="GH131" s="105"/>
      <c r="GI131" s="105"/>
      <c r="GJ131" s="105"/>
      <c r="GK131" s="105"/>
      <c r="GL131" s="105"/>
      <c r="GM131" s="105"/>
      <c r="GN131" s="105"/>
      <c r="GO131" s="105"/>
      <c r="GP131" s="105"/>
      <c r="GQ131" s="105"/>
      <c r="GR131" s="105"/>
      <c r="GS131" s="105"/>
      <c r="GT131" s="105"/>
      <c r="GU131" s="105"/>
      <c r="GV131" s="105"/>
      <c r="GW131" s="105"/>
      <c r="GX131" s="105"/>
      <c r="GY131" s="105"/>
      <c r="GZ131" s="105"/>
      <c r="HA131" s="105"/>
      <c r="HB131" s="105"/>
      <c r="HC131" s="105"/>
      <c r="HD131" s="105"/>
      <c r="HE131" s="105"/>
      <c r="HF131" s="105"/>
      <c r="HG131" s="105"/>
      <c r="HH131" s="105"/>
      <c r="HI131" s="105"/>
      <c r="HJ131" s="105"/>
      <c r="HK131" s="105"/>
      <c r="HL131" s="105"/>
      <c r="HM131" s="105"/>
      <c r="HN131" s="105"/>
      <c r="HO131" s="105"/>
      <c r="HP131" s="105"/>
      <c r="HQ131" s="105"/>
      <c r="HR131" s="105"/>
      <c r="HS131" s="105"/>
      <c r="HT131" s="105"/>
      <c r="HU131" s="105"/>
      <c r="HV131" s="105"/>
      <c r="HW131" s="105"/>
      <c r="HX131" s="105"/>
      <c r="HY131" s="105"/>
      <c r="HZ131" s="105"/>
      <c r="IA131" s="105"/>
      <c r="IB131" s="105"/>
      <c r="IC131" s="105"/>
      <c r="ID131" s="105"/>
      <c r="IE131" s="105"/>
      <c r="IF131" s="105"/>
      <c r="IG131" s="105"/>
      <c r="IH131" s="105"/>
      <c r="II131" s="105"/>
      <c r="IJ131" s="105"/>
      <c r="IK131" s="105"/>
      <c r="IL131" s="105"/>
      <c r="IM131" s="105"/>
      <c r="IN131" s="105"/>
      <c r="IO131" s="105"/>
      <c r="IP131" s="105"/>
      <c r="IQ131" s="105"/>
      <c r="IR131" s="105"/>
      <c r="IS131" s="105"/>
      <c r="IT131" s="105"/>
      <c r="IU131" s="105"/>
      <c r="IV131" s="105"/>
    </row>
    <row r="132" spans="1:256" ht="12.75" hidden="1" customHeight="1" x14ac:dyDescent="0.25">
      <c r="A132" s="240" t="s">
        <v>88</v>
      </c>
      <c r="B132" s="111">
        <v>702734.69999999984</v>
      </c>
      <c r="C132" s="110">
        <v>-473309.8</v>
      </c>
      <c r="D132" s="111">
        <v>229424.89999999985</v>
      </c>
      <c r="E132" s="110"/>
      <c r="F132" s="114" t="s">
        <v>7</v>
      </c>
      <c r="G132" s="111">
        <v>109019.90000000001</v>
      </c>
      <c r="H132" s="110"/>
      <c r="I132" s="113">
        <v>19071.8</v>
      </c>
      <c r="J132" s="260">
        <v>107284.3</v>
      </c>
      <c r="K132" s="151">
        <v>289290</v>
      </c>
      <c r="L132" s="112">
        <v>-225785.80000000002</v>
      </c>
      <c r="M132" s="110">
        <v>-23790.1</v>
      </c>
      <c r="N132" s="111">
        <v>275090.09999999998</v>
      </c>
      <c r="O132" s="110"/>
      <c r="P132" s="110">
        <v>9135</v>
      </c>
      <c r="Q132" s="111">
        <v>762034.60000000021</v>
      </c>
      <c r="R132" s="113">
        <v>2469.1999999999998</v>
      </c>
      <c r="S132" s="110">
        <v>773638.80000000016</v>
      </c>
      <c r="T132" s="131">
        <f t="shared" si="32"/>
        <v>1048728.9000000001</v>
      </c>
      <c r="U132" s="132">
        <f t="shared" si="31"/>
        <v>1278153.8</v>
      </c>
      <c r="V132" s="107"/>
      <c r="W132" s="107"/>
      <c r="X132" s="107"/>
      <c r="Y132" s="109"/>
      <c r="Z132" s="109"/>
      <c r="AA132" s="109"/>
      <c r="AB132" s="109"/>
      <c r="AC132" s="109"/>
      <c r="AD132" s="109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5"/>
      <c r="FK132" s="105"/>
      <c r="FL132" s="105"/>
      <c r="FM132" s="105"/>
      <c r="FN132" s="105"/>
      <c r="FO132" s="105"/>
      <c r="FP132" s="105"/>
      <c r="FQ132" s="105"/>
      <c r="FR132" s="105"/>
      <c r="FS132" s="105"/>
      <c r="FT132" s="105"/>
      <c r="FU132" s="105"/>
      <c r="FV132" s="105"/>
      <c r="FW132" s="105"/>
      <c r="FX132" s="105"/>
      <c r="FY132" s="105"/>
      <c r="FZ132" s="105"/>
      <c r="GA132" s="105"/>
      <c r="GB132" s="105"/>
      <c r="GC132" s="105"/>
      <c r="GD132" s="105"/>
      <c r="GE132" s="105"/>
      <c r="GF132" s="105"/>
      <c r="GG132" s="105"/>
      <c r="GH132" s="105"/>
      <c r="GI132" s="105"/>
      <c r="GJ132" s="105"/>
      <c r="GK132" s="105"/>
      <c r="GL132" s="105"/>
      <c r="GM132" s="105"/>
      <c r="GN132" s="105"/>
      <c r="GO132" s="105"/>
      <c r="GP132" s="105"/>
      <c r="GQ132" s="105"/>
      <c r="GR132" s="105"/>
      <c r="GS132" s="105"/>
      <c r="GT132" s="105"/>
      <c r="GU132" s="105"/>
      <c r="GV132" s="105"/>
      <c r="GW132" s="105"/>
      <c r="GX132" s="105"/>
      <c r="GY132" s="105"/>
      <c r="GZ132" s="105"/>
      <c r="HA132" s="105"/>
      <c r="HB132" s="105"/>
      <c r="HC132" s="105"/>
      <c r="HD132" s="105"/>
      <c r="HE132" s="105"/>
      <c r="HF132" s="105"/>
      <c r="HG132" s="105"/>
      <c r="HH132" s="105"/>
      <c r="HI132" s="105"/>
      <c r="HJ132" s="105"/>
      <c r="HK132" s="105"/>
      <c r="HL132" s="105"/>
      <c r="HM132" s="105"/>
      <c r="HN132" s="105"/>
      <c r="HO132" s="105"/>
      <c r="HP132" s="105"/>
      <c r="HQ132" s="105"/>
      <c r="HR132" s="105"/>
      <c r="HS132" s="105"/>
      <c r="HT132" s="105"/>
      <c r="HU132" s="105"/>
      <c r="HV132" s="105"/>
      <c r="HW132" s="105"/>
      <c r="HX132" s="105"/>
      <c r="HY132" s="105"/>
      <c r="HZ132" s="105"/>
      <c r="IA132" s="105"/>
      <c r="IB132" s="105"/>
      <c r="IC132" s="105"/>
      <c r="ID132" s="105"/>
      <c r="IE132" s="105"/>
      <c r="IF132" s="105"/>
      <c r="IG132" s="105"/>
      <c r="IH132" s="105"/>
      <c r="II132" s="105"/>
      <c r="IJ132" s="105"/>
      <c r="IK132" s="105"/>
      <c r="IL132" s="105"/>
      <c r="IM132" s="105"/>
      <c r="IN132" s="105"/>
      <c r="IO132" s="105"/>
      <c r="IP132" s="105"/>
      <c r="IQ132" s="105"/>
      <c r="IR132" s="105"/>
      <c r="IS132" s="105"/>
      <c r="IT132" s="105"/>
      <c r="IU132" s="105"/>
      <c r="IV132" s="105"/>
    </row>
    <row r="133" spans="1:256" ht="12.75" customHeight="1" x14ac:dyDescent="0.2">
      <c r="A133" s="50"/>
      <c r="B133" s="44"/>
      <c r="C133" s="43"/>
      <c r="D133" s="44"/>
      <c r="E133" s="43"/>
      <c r="F133" s="66"/>
      <c r="G133" s="44"/>
      <c r="H133" s="43"/>
      <c r="I133" s="48"/>
      <c r="J133" s="260"/>
      <c r="K133" s="151"/>
      <c r="L133" s="45"/>
      <c r="M133" s="43"/>
      <c r="N133" s="44"/>
      <c r="O133" s="43"/>
      <c r="P133" s="43"/>
      <c r="Q133" s="44"/>
      <c r="R133" s="48"/>
      <c r="S133" s="43"/>
      <c r="T133" s="131"/>
      <c r="U133" s="132"/>
      <c r="Y133" s="6"/>
      <c r="Z133" s="6"/>
      <c r="AA133" s="6"/>
      <c r="AB133" s="6"/>
      <c r="AC133" s="6"/>
      <c r="AD133" s="6"/>
    </row>
    <row r="134" spans="1:256" ht="15.75" hidden="1" x14ac:dyDescent="0.25">
      <c r="A134" s="133" t="s">
        <v>67</v>
      </c>
      <c r="B134" s="197">
        <v>688899.10000000009</v>
      </c>
      <c r="C134" s="196">
        <v>-474320.3</v>
      </c>
      <c r="D134" s="197">
        <v>214578.8000000001</v>
      </c>
      <c r="E134" s="196"/>
      <c r="F134" s="200" t="s">
        <v>7</v>
      </c>
      <c r="G134" s="197">
        <v>108779.5</v>
      </c>
      <c r="H134" s="196"/>
      <c r="I134" s="199">
        <v>15729.7</v>
      </c>
      <c r="J134" s="260">
        <v>107284.3</v>
      </c>
      <c r="K134" s="197">
        <v>289290</v>
      </c>
      <c r="L134" s="198">
        <v>-235808.40000000002</v>
      </c>
      <c r="M134" s="196">
        <v>-23611.000000000004</v>
      </c>
      <c r="N134" s="197">
        <v>261664.09999999998</v>
      </c>
      <c r="O134" s="196"/>
      <c r="P134" s="196">
        <v>8810.1</v>
      </c>
      <c r="Q134" s="197">
        <v>769672.79999999993</v>
      </c>
      <c r="R134" s="199">
        <v>2774.6000000000004</v>
      </c>
      <c r="S134" s="196">
        <v>781257.49999999988</v>
      </c>
      <c r="T134" s="197">
        <v>1042921.5999999999</v>
      </c>
      <c r="U134" s="197">
        <v>1257500.3999999999</v>
      </c>
      <c r="V134" s="104"/>
      <c r="W134" s="104"/>
      <c r="X134" s="104"/>
      <c r="Y134" s="106"/>
      <c r="Z134" s="106"/>
      <c r="AA134" s="106"/>
      <c r="AB134" s="106"/>
      <c r="AC134" s="106"/>
      <c r="AD134" s="106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  <c r="IP134" s="104"/>
      <c r="IQ134" s="104"/>
      <c r="IR134" s="104"/>
      <c r="IS134" s="104"/>
      <c r="IT134" s="104"/>
      <c r="IU134" s="104"/>
      <c r="IV134" s="104"/>
    </row>
    <row r="135" spans="1:256" s="91" customFormat="1" ht="15.75" hidden="1" x14ac:dyDescent="0.25">
      <c r="A135" s="256" t="s">
        <v>89</v>
      </c>
      <c r="B135" s="197">
        <v>708135.2</v>
      </c>
      <c r="C135" s="196">
        <v>-478585.59999999998</v>
      </c>
      <c r="D135" s="197">
        <v>229549.59999999998</v>
      </c>
      <c r="E135" s="196"/>
      <c r="F135" s="200" t="s">
        <v>7</v>
      </c>
      <c r="G135" s="197">
        <v>112164</v>
      </c>
      <c r="H135" s="196"/>
      <c r="I135" s="199">
        <v>17053.600000000002</v>
      </c>
      <c r="J135" s="260">
        <v>107284.3</v>
      </c>
      <c r="K135" s="197">
        <v>288673.7</v>
      </c>
      <c r="L135" s="198">
        <v>-241378.4</v>
      </c>
      <c r="M135" s="196">
        <v>-21791.599999999999</v>
      </c>
      <c r="N135" s="197">
        <v>262005.60000000006</v>
      </c>
      <c r="O135" s="196"/>
      <c r="P135" s="196">
        <v>8441.1</v>
      </c>
      <c r="Q135" s="197">
        <v>772875.4</v>
      </c>
      <c r="R135" s="199">
        <v>3027.3</v>
      </c>
      <c r="S135" s="196">
        <v>784343.8</v>
      </c>
      <c r="T135" s="197">
        <v>1046349.4000000001</v>
      </c>
      <c r="U135" s="197">
        <v>1275899</v>
      </c>
      <c r="V135" s="104"/>
      <c r="W135" s="104"/>
      <c r="X135" s="104"/>
      <c r="Y135" s="106"/>
      <c r="Z135" s="106"/>
      <c r="AA135" s="106"/>
      <c r="AB135" s="106"/>
      <c r="AC135" s="106"/>
      <c r="AD135" s="106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  <c r="IP135" s="104"/>
      <c r="IQ135" s="104"/>
      <c r="IR135" s="104"/>
      <c r="IS135" s="104"/>
      <c r="IT135" s="104"/>
      <c r="IU135" s="104"/>
      <c r="IV135" s="104"/>
    </row>
    <row r="136" spans="1:256" s="91" customFormat="1" ht="15.75" hidden="1" x14ac:dyDescent="0.25">
      <c r="A136" s="256" t="s">
        <v>95</v>
      </c>
      <c r="B136" s="197">
        <v>708261.2</v>
      </c>
      <c r="C136" s="196">
        <v>-497644.3</v>
      </c>
      <c r="D136" s="197">
        <v>210616.89999999997</v>
      </c>
      <c r="E136" s="196"/>
      <c r="F136" s="200">
        <v>8513</v>
      </c>
      <c r="G136" s="197">
        <v>108771.9</v>
      </c>
      <c r="H136" s="196"/>
      <c r="I136" s="199">
        <v>13792.4</v>
      </c>
      <c r="J136" s="260">
        <v>107284.3</v>
      </c>
      <c r="K136" s="197">
        <v>288673.7</v>
      </c>
      <c r="L136" s="198">
        <v>-225354.5</v>
      </c>
      <c r="M136" s="196">
        <v>-17505</v>
      </c>
      <c r="N136" s="197">
        <v>284175.80000000005</v>
      </c>
      <c r="O136" s="196"/>
      <c r="P136" s="196">
        <v>7824</v>
      </c>
      <c r="Q136" s="197">
        <v>759330.79999999993</v>
      </c>
      <c r="R136" s="199">
        <v>3128.7</v>
      </c>
      <c r="S136" s="196">
        <v>770283.49999999988</v>
      </c>
      <c r="T136" s="197">
        <v>1054459.2999999998</v>
      </c>
      <c r="U136" s="197">
        <v>1265076.1999999997</v>
      </c>
      <c r="V136" s="104"/>
      <c r="W136" s="104"/>
      <c r="X136" s="104"/>
      <c r="Y136" s="106"/>
      <c r="Z136" s="106"/>
      <c r="AA136" s="106"/>
      <c r="AB136" s="106"/>
      <c r="AC136" s="106"/>
      <c r="AD136" s="106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  <c r="IP136" s="104"/>
      <c r="IQ136" s="104"/>
      <c r="IR136" s="104"/>
      <c r="IS136" s="104"/>
      <c r="IT136" s="104"/>
      <c r="IU136" s="104"/>
      <c r="IV136" s="104"/>
    </row>
    <row r="137" spans="1:256" s="118" customFormat="1" ht="15.75" hidden="1" x14ac:dyDescent="0.25">
      <c r="A137" s="262" t="s">
        <v>96</v>
      </c>
      <c r="B137" s="197">
        <v>720143.7</v>
      </c>
      <c r="C137" s="196">
        <v>-506132.9</v>
      </c>
      <c r="D137" s="197">
        <v>214010.79999999993</v>
      </c>
      <c r="E137" s="196"/>
      <c r="F137" s="200">
        <v>14256.4</v>
      </c>
      <c r="G137" s="197">
        <v>137931.1</v>
      </c>
      <c r="H137" s="196"/>
      <c r="I137" s="199">
        <v>18556.3</v>
      </c>
      <c r="J137" s="260">
        <v>107284.3</v>
      </c>
      <c r="K137" s="197">
        <v>288365.59999999998</v>
      </c>
      <c r="L137" s="198">
        <v>-216225.3</v>
      </c>
      <c r="M137" s="196">
        <v>-16793.5</v>
      </c>
      <c r="N137" s="197">
        <v>333374.89999999997</v>
      </c>
      <c r="O137" s="196"/>
      <c r="P137" s="196">
        <v>7740.4000000000005</v>
      </c>
      <c r="Q137" s="197">
        <v>762563.3</v>
      </c>
      <c r="R137" s="199">
        <v>3057.1</v>
      </c>
      <c r="S137" s="196">
        <v>773360.8</v>
      </c>
      <c r="T137" s="197">
        <v>1106735.7</v>
      </c>
      <c r="U137" s="197">
        <v>1320746.5</v>
      </c>
      <c r="V137" s="127"/>
      <c r="W137" s="127"/>
      <c r="X137" s="127"/>
      <c r="Y137" s="128"/>
      <c r="Z137" s="128"/>
      <c r="AA137" s="128"/>
      <c r="AB137" s="128"/>
      <c r="AC137" s="128"/>
      <c r="AD137" s="128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/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7"/>
      <c r="FK137" s="127"/>
      <c r="FL137" s="127"/>
      <c r="FM137" s="127"/>
      <c r="FN137" s="127"/>
      <c r="FO137" s="127"/>
      <c r="FP137" s="127"/>
      <c r="FQ137" s="127"/>
      <c r="FR137" s="127"/>
      <c r="FS137" s="127"/>
      <c r="FT137" s="127"/>
      <c r="FU137" s="127"/>
      <c r="FV137" s="127"/>
      <c r="FW137" s="127"/>
      <c r="FX137" s="127"/>
      <c r="FY137" s="127"/>
      <c r="FZ137" s="127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127"/>
      <c r="GR137" s="127"/>
      <c r="GS137" s="127"/>
      <c r="GT137" s="127"/>
      <c r="GU137" s="127"/>
      <c r="GV137" s="127"/>
      <c r="GW137" s="127"/>
      <c r="GX137" s="127"/>
      <c r="GY137" s="127"/>
      <c r="GZ137" s="127"/>
      <c r="HA137" s="127"/>
      <c r="HB137" s="127"/>
      <c r="HC137" s="127"/>
      <c r="HD137" s="127"/>
      <c r="HE137" s="127"/>
      <c r="HF137" s="127"/>
      <c r="HG137" s="127"/>
      <c r="HH137" s="127"/>
      <c r="HI137" s="127"/>
      <c r="HJ137" s="127"/>
      <c r="HK137" s="127"/>
      <c r="HL137" s="127"/>
      <c r="HM137" s="127"/>
      <c r="HN137" s="127"/>
      <c r="HO137" s="127"/>
      <c r="HP137" s="127"/>
      <c r="HQ137" s="127"/>
      <c r="HR137" s="127"/>
      <c r="HS137" s="127"/>
      <c r="HT137" s="127"/>
      <c r="HU137" s="127"/>
      <c r="HV137" s="127"/>
      <c r="HW137" s="127"/>
      <c r="HX137" s="127"/>
      <c r="HY137" s="127"/>
      <c r="HZ137" s="127"/>
      <c r="IA137" s="127"/>
      <c r="IB137" s="127"/>
      <c r="IC137" s="127"/>
      <c r="ID137" s="127"/>
      <c r="IE137" s="127"/>
      <c r="IF137" s="127"/>
      <c r="IG137" s="127"/>
      <c r="IH137" s="127"/>
      <c r="II137" s="127"/>
      <c r="IJ137" s="127"/>
      <c r="IK137" s="127"/>
      <c r="IL137" s="127"/>
      <c r="IM137" s="127"/>
      <c r="IN137" s="127"/>
      <c r="IO137" s="127"/>
      <c r="IP137" s="127"/>
      <c r="IQ137" s="127"/>
      <c r="IR137" s="127"/>
      <c r="IS137" s="127"/>
      <c r="IT137" s="127"/>
      <c r="IU137" s="127"/>
      <c r="IV137" s="127"/>
    </row>
    <row r="138" spans="1:256" s="118" customFormat="1" ht="15.75" hidden="1" x14ac:dyDescent="0.25">
      <c r="A138" s="133" t="s">
        <v>100</v>
      </c>
      <c r="B138" s="197">
        <v>681841.8</v>
      </c>
      <c r="C138" s="196">
        <v>-498387.4</v>
      </c>
      <c r="D138" s="197">
        <v>183454.40000000002</v>
      </c>
      <c r="E138" s="196"/>
      <c r="F138" s="200">
        <v>16076.5</v>
      </c>
      <c r="G138" s="197">
        <v>131083.79999999999</v>
      </c>
      <c r="H138" s="196"/>
      <c r="I138" s="199">
        <v>15872.1</v>
      </c>
      <c r="J138" s="260">
        <v>107284.3</v>
      </c>
      <c r="K138" s="197">
        <v>287749.3</v>
      </c>
      <c r="L138" s="198">
        <v>-199767.2</v>
      </c>
      <c r="M138" s="196">
        <v>-12657.7</v>
      </c>
      <c r="N138" s="197">
        <v>345641.1</v>
      </c>
      <c r="O138" s="196"/>
      <c r="P138" s="196">
        <v>9928.9</v>
      </c>
      <c r="Q138" s="197">
        <v>766836.2</v>
      </c>
      <c r="R138" s="199">
        <v>3066.6</v>
      </c>
      <c r="S138" s="196">
        <v>779831.7</v>
      </c>
      <c r="T138" s="197">
        <v>1125472.7999999998</v>
      </c>
      <c r="U138" s="197">
        <v>1308927.1999999997</v>
      </c>
      <c r="V138" s="129"/>
      <c r="W138" s="129"/>
      <c r="X138" s="129"/>
      <c r="Y138" s="130"/>
      <c r="Z138" s="130"/>
      <c r="AA138" s="130"/>
      <c r="AB138" s="130"/>
      <c r="AC138" s="130"/>
      <c r="AD138" s="130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  <c r="FR138" s="129"/>
      <c r="FS138" s="129"/>
      <c r="FT138" s="129"/>
      <c r="FU138" s="129"/>
      <c r="FV138" s="129"/>
      <c r="FW138" s="129"/>
      <c r="FX138" s="129"/>
      <c r="FY138" s="129"/>
      <c r="FZ138" s="129"/>
      <c r="GA138" s="129"/>
      <c r="GB138" s="129"/>
      <c r="GC138" s="129"/>
      <c r="GD138" s="129"/>
      <c r="GE138" s="129"/>
      <c r="GF138" s="129"/>
      <c r="GG138" s="129"/>
      <c r="GH138" s="129"/>
      <c r="GI138" s="129"/>
      <c r="GJ138" s="129"/>
      <c r="GK138" s="129"/>
      <c r="GL138" s="129"/>
      <c r="GM138" s="129"/>
      <c r="GN138" s="129"/>
      <c r="GO138" s="129"/>
      <c r="GP138" s="129"/>
      <c r="GQ138" s="129"/>
      <c r="GR138" s="129"/>
      <c r="GS138" s="129"/>
      <c r="GT138" s="129"/>
      <c r="GU138" s="129"/>
      <c r="GV138" s="129"/>
      <c r="GW138" s="129"/>
      <c r="GX138" s="129"/>
      <c r="GY138" s="129"/>
      <c r="GZ138" s="129"/>
      <c r="HA138" s="129"/>
      <c r="HB138" s="129"/>
      <c r="HC138" s="129"/>
      <c r="HD138" s="129"/>
      <c r="HE138" s="129"/>
      <c r="HF138" s="129"/>
      <c r="HG138" s="129"/>
      <c r="HH138" s="129"/>
      <c r="HI138" s="129"/>
      <c r="HJ138" s="129"/>
      <c r="HK138" s="129"/>
      <c r="HL138" s="129"/>
      <c r="HM138" s="129"/>
      <c r="HN138" s="129"/>
      <c r="HO138" s="129"/>
      <c r="HP138" s="129"/>
      <c r="HQ138" s="129"/>
      <c r="HR138" s="129"/>
      <c r="HS138" s="129"/>
      <c r="HT138" s="129"/>
      <c r="HU138" s="129"/>
      <c r="HV138" s="129"/>
      <c r="HW138" s="129"/>
      <c r="HX138" s="129"/>
      <c r="HY138" s="129"/>
      <c r="HZ138" s="129"/>
      <c r="IA138" s="129"/>
      <c r="IB138" s="129"/>
      <c r="IC138" s="129"/>
      <c r="ID138" s="129"/>
      <c r="IE138" s="129"/>
      <c r="IF138" s="129"/>
      <c r="IG138" s="129"/>
      <c r="IH138" s="129"/>
      <c r="II138" s="129"/>
      <c r="IJ138" s="129"/>
      <c r="IK138" s="129"/>
      <c r="IL138" s="129"/>
      <c r="IM138" s="129"/>
      <c r="IN138" s="129"/>
      <c r="IO138" s="129"/>
      <c r="IP138" s="129"/>
      <c r="IQ138" s="129"/>
      <c r="IR138" s="129"/>
      <c r="IS138" s="129"/>
      <c r="IT138" s="129"/>
      <c r="IU138" s="129"/>
      <c r="IV138" s="129"/>
    </row>
    <row r="139" spans="1:256" s="118" customFormat="1" ht="15.75" hidden="1" x14ac:dyDescent="0.25">
      <c r="A139" s="133" t="s">
        <v>101</v>
      </c>
      <c r="B139" s="197">
        <v>685013.1</v>
      </c>
      <c r="C139" s="196">
        <v>-500571.5</v>
      </c>
      <c r="D139" s="197">
        <v>184441.59999999998</v>
      </c>
      <c r="E139" s="196"/>
      <c r="F139" s="200">
        <v>39309.599999999999</v>
      </c>
      <c r="G139" s="197">
        <v>134209.1</v>
      </c>
      <c r="H139" s="196"/>
      <c r="I139" s="199">
        <v>19623.5</v>
      </c>
      <c r="J139" s="260">
        <v>107284.3</v>
      </c>
      <c r="K139" s="197">
        <v>287441.2</v>
      </c>
      <c r="L139" s="198">
        <v>-209960.5</v>
      </c>
      <c r="M139" s="196">
        <v>-17287.8</v>
      </c>
      <c r="N139" s="197">
        <v>360619.39999999997</v>
      </c>
      <c r="O139" s="196"/>
      <c r="P139" s="196">
        <v>13281.5</v>
      </c>
      <c r="Q139" s="197">
        <v>783866</v>
      </c>
      <c r="R139" s="199">
        <v>3154.2</v>
      </c>
      <c r="S139" s="196">
        <v>800301.7</v>
      </c>
      <c r="T139" s="197">
        <v>1160921.0999999999</v>
      </c>
      <c r="U139" s="197">
        <v>1345362.6999999997</v>
      </c>
      <c r="V139" s="129"/>
      <c r="W139" s="129"/>
      <c r="X139" s="129"/>
      <c r="Y139" s="130"/>
      <c r="Z139" s="130"/>
      <c r="AA139" s="130"/>
      <c r="AB139" s="130"/>
      <c r="AC139" s="130"/>
      <c r="AD139" s="130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G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  <c r="FR139" s="129"/>
      <c r="FS139" s="129"/>
      <c r="FT139" s="129"/>
      <c r="FU139" s="129"/>
      <c r="FV139" s="129"/>
      <c r="FW139" s="129"/>
      <c r="FX139" s="129"/>
      <c r="FY139" s="129"/>
      <c r="FZ139" s="129"/>
      <c r="GA139" s="129"/>
      <c r="GB139" s="129"/>
      <c r="GC139" s="129"/>
      <c r="GD139" s="129"/>
      <c r="GE139" s="129"/>
      <c r="GF139" s="129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  <c r="GQ139" s="129"/>
      <c r="GR139" s="129"/>
      <c r="GS139" s="129"/>
      <c r="GT139" s="129"/>
      <c r="GU139" s="129"/>
      <c r="GV139" s="129"/>
      <c r="GW139" s="129"/>
      <c r="GX139" s="129"/>
      <c r="GY139" s="129"/>
      <c r="GZ139" s="129"/>
      <c r="HA139" s="129"/>
      <c r="HB139" s="129"/>
      <c r="HC139" s="129"/>
      <c r="HD139" s="129"/>
      <c r="HE139" s="129"/>
      <c r="HF139" s="129"/>
      <c r="HG139" s="129"/>
      <c r="HH139" s="129"/>
      <c r="HI139" s="129"/>
      <c r="HJ139" s="129"/>
      <c r="HK139" s="129"/>
      <c r="HL139" s="129"/>
      <c r="HM139" s="129"/>
      <c r="HN139" s="129"/>
      <c r="HO139" s="129"/>
      <c r="HP139" s="129"/>
      <c r="HQ139" s="129"/>
      <c r="HR139" s="129"/>
      <c r="HS139" s="129"/>
      <c r="HT139" s="129"/>
      <c r="HU139" s="129"/>
      <c r="HV139" s="129"/>
      <c r="HW139" s="129"/>
      <c r="HX139" s="129"/>
      <c r="HY139" s="129"/>
      <c r="HZ139" s="129"/>
      <c r="IA139" s="129"/>
      <c r="IB139" s="129"/>
      <c r="IC139" s="129"/>
      <c r="ID139" s="129"/>
      <c r="IE139" s="129"/>
      <c r="IF139" s="129"/>
      <c r="IG139" s="129"/>
      <c r="IH139" s="129"/>
      <c r="II139" s="129"/>
      <c r="IJ139" s="129"/>
      <c r="IK139" s="129"/>
      <c r="IL139" s="129"/>
      <c r="IM139" s="129"/>
      <c r="IN139" s="129"/>
      <c r="IO139" s="129"/>
      <c r="IP139" s="129"/>
      <c r="IQ139" s="129"/>
      <c r="IR139" s="129"/>
      <c r="IS139" s="129"/>
      <c r="IT139" s="129"/>
      <c r="IU139" s="129"/>
      <c r="IV139" s="129"/>
    </row>
    <row r="140" spans="1:256" s="118" customFormat="1" ht="15.75" hidden="1" x14ac:dyDescent="0.25">
      <c r="A140" s="137" t="s">
        <v>104</v>
      </c>
      <c r="B140" s="197">
        <v>687158.2</v>
      </c>
      <c r="C140" s="196">
        <v>-494893.8</v>
      </c>
      <c r="D140" s="197">
        <v>192264.39999999997</v>
      </c>
      <c r="E140" s="196"/>
      <c r="F140" s="200">
        <v>52779.8</v>
      </c>
      <c r="G140" s="197">
        <v>136756.6</v>
      </c>
      <c r="H140" s="196"/>
      <c r="I140" s="199">
        <v>22760</v>
      </c>
      <c r="J140" s="260">
        <v>107284.3</v>
      </c>
      <c r="K140" s="197">
        <v>287441.2</v>
      </c>
      <c r="L140" s="198">
        <v>-202215.5</v>
      </c>
      <c r="M140" s="196">
        <v>-17393.5</v>
      </c>
      <c r="N140" s="197">
        <v>387412.9</v>
      </c>
      <c r="O140" s="196"/>
      <c r="P140" s="196">
        <v>17568.7</v>
      </c>
      <c r="Q140" s="197">
        <v>791095.20000000007</v>
      </c>
      <c r="R140" s="199">
        <v>3132.8</v>
      </c>
      <c r="S140" s="196">
        <v>811796.70000000007</v>
      </c>
      <c r="T140" s="197">
        <v>1199209.6000000001</v>
      </c>
      <c r="U140" s="197">
        <v>1391474</v>
      </c>
      <c r="V140" s="134"/>
      <c r="W140" s="135"/>
      <c r="X140" s="134"/>
      <c r="Y140" s="136"/>
      <c r="Z140" s="136"/>
      <c r="AA140" s="136"/>
      <c r="AB140" s="136"/>
      <c r="AC140" s="136"/>
      <c r="AD140" s="136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4"/>
      <c r="DL140" s="134"/>
      <c r="DM140" s="134"/>
      <c r="DN140" s="134"/>
      <c r="DO140" s="134"/>
      <c r="DP140" s="134"/>
      <c r="DQ140" s="134"/>
      <c r="DR140" s="134"/>
      <c r="DS140" s="134"/>
      <c r="DT140" s="134"/>
      <c r="DU140" s="134"/>
      <c r="DV140" s="134"/>
      <c r="DW140" s="134"/>
      <c r="DX140" s="134"/>
      <c r="DY140" s="134"/>
      <c r="DZ140" s="134"/>
      <c r="EA140" s="134"/>
      <c r="EB140" s="134"/>
      <c r="EC140" s="134"/>
      <c r="ED140" s="134"/>
      <c r="EE140" s="134"/>
      <c r="EF140" s="134"/>
      <c r="EG140" s="134"/>
      <c r="EH140" s="134"/>
      <c r="EI140" s="134"/>
      <c r="EJ140" s="134"/>
      <c r="EK140" s="134"/>
      <c r="EL140" s="134"/>
      <c r="EM140" s="134"/>
      <c r="EN140" s="134"/>
      <c r="EO140" s="134"/>
      <c r="EP140" s="134"/>
      <c r="EQ140" s="134"/>
      <c r="ER140" s="134"/>
      <c r="ES140" s="134"/>
      <c r="ET140" s="134"/>
      <c r="EU140" s="134"/>
      <c r="EV140" s="134"/>
      <c r="EW140" s="134"/>
      <c r="EX140" s="134"/>
      <c r="EY140" s="134"/>
      <c r="EZ140" s="134"/>
      <c r="FA140" s="134"/>
      <c r="FB140" s="134"/>
      <c r="FC140" s="134"/>
      <c r="FD140" s="134"/>
      <c r="FE140" s="134"/>
      <c r="FF140" s="134"/>
      <c r="FG140" s="134"/>
      <c r="FH140" s="134"/>
      <c r="FI140" s="134"/>
      <c r="FJ140" s="134"/>
      <c r="FK140" s="134"/>
      <c r="FL140" s="134"/>
      <c r="FM140" s="134"/>
      <c r="FN140" s="134"/>
      <c r="FO140" s="134"/>
      <c r="FP140" s="134"/>
      <c r="FQ140" s="134"/>
      <c r="FR140" s="134"/>
      <c r="FS140" s="134"/>
      <c r="FT140" s="134"/>
      <c r="FU140" s="134"/>
      <c r="FV140" s="134"/>
      <c r="FW140" s="134"/>
      <c r="FX140" s="134"/>
      <c r="FY140" s="134"/>
      <c r="FZ140" s="134"/>
      <c r="GA140" s="134"/>
      <c r="GB140" s="134"/>
      <c r="GC140" s="134"/>
      <c r="GD140" s="134"/>
      <c r="GE140" s="134"/>
      <c r="GF140" s="134"/>
      <c r="GG140" s="134"/>
      <c r="GH140" s="134"/>
      <c r="GI140" s="134"/>
      <c r="GJ140" s="134"/>
      <c r="GK140" s="134"/>
      <c r="GL140" s="134"/>
      <c r="GM140" s="134"/>
      <c r="GN140" s="134"/>
      <c r="GO140" s="134"/>
      <c r="GP140" s="134"/>
      <c r="GQ140" s="134"/>
      <c r="GR140" s="134"/>
      <c r="GS140" s="134"/>
      <c r="GT140" s="134"/>
      <c r="GU140" s="134"/>
      <c r="GV140" s="134"/>
      <c r="GW140" s="134"/>
      <c r="GX140" s="134"/>
      <c r="GY140" s="134"/>
      <c r="GZ140" s="134"/>
      <c r="HA140" s="134"/>
      <c r="HB140" s="134"/>
      <c r="HC140" s="134"/>
      <c r="HD140" s="134"/>
      <c r="HE140" s="134"/>
      <c r="HF140" s="134"/>
      <c r="HG140" s="134"/>
      <c r="HH140" s="134"/>
      <c r="HI140" s="134"/>
      <c r="HJ140" s="134"/>
      <c r="HK140" s="134"/>
      <c r="HL140" s="134"/>
      <c r="HM140" s="134"/>
      <c r="HN140" s="134"/>
      <c r="HO140" s="134"/>
      <c r="HP140" s="134"/>
      <c r="HQ140" s="134"/>
      <c r="HR140" s="134"/>
      <c r="HS140" s="134"/>
      <c r="HT140" s="134"/>
      <c r="HU140" s="134"/>
      <c r="HV140" s="134"/>
      <c r="HW140" s="134"/>
      <c r="HX140" s="134"/>
      <c r="HY140" s="134"/>
      <c r="HZ140" s="134"/>
      <c r="IA140" s="134"/>
      <c r="IB140" s="134"/>
      <c r="IC140" s="134"/>
      <c r="ID140" s="134"/>
      <c r="IE140" s="134"/>
      <c r="IF140" s="134"/>
      <c r="IG140" s="134"/>
      <c r="IH140" s="134"/>
      <c r="II140" s="134"/>
      <c r="IJ140" s="134"/>
      <c r="IK140" s="134"/>
      <c r="IL140" s="134"/>
      <c r="IM140" s="134"/>
      <c r="IN140" s="134"/>
      <c r="IO140" s="134"/>
      <c r="IP140" s="134"/>
      <c r="IQ140" s="134"/>
      <c r="IR140" s="134"/>
      <c r="IS140" s="134"/>
      <c r="IT140" s="134"/>
      <c r="IU140" s="134"/>
      <c r="IV140" s="134"/>
    </row>
    <row r="141" spans="1:256" s="135" customFormat="1" ht="15.75" hidden="1" x14ac:dyDescent="0.25">
      <c r="A141" s="146" t="s">
        <v>105</v>
      </c>
      <c r="B141" s="197">
        <v>655769.69999999995</v>
      </c>
      <c r="C141" s="196">
        <v>-504976</v>
      </c>
      <c r="D141" s="197">
        <v>150793.69999999995</v>
      </c>
      <c r="E141" s="196"/>
      <c r="F141" s="200">
        <v>43358.6</v>
      </c>
      <c r="G141" s="197">
        <v>157164.6</v>
      </c>
      <c r="H141" s="196"/>
      <c r="I141" s="199">
        <v>23020.600000000002</v>
      </c>
      <c r="J141" s="260">
        <v>107284.3</v>
      </c>
      <c r="K141" s="197">
        <v>286825</v>
      </c>
      <c r="L141" s="198">
        <v>-196181.9</v>
      </c>
      <c r="M141" s="196">
        <v>-19854.8</v>
      </c>
      <c r="N141" s="197">
        <v>401616.40000000008</v>
      </c>
      <c r="O141" s="196"/>
      <c r="P141" s="196">
        <v>17485</v>
      </c>
      <c r="Q141" s="197">
        <v>809498.20000000007</v>
      </c>
      <c r="R141" s="199">
        <v>3150.3</v>
      </c>
      <c r="S141" s="196">
        <v>830133.50000000012</v>
      </c>
      <c r="T141" s="197">
        <v>1231749.9000000001</v>
      </c>
      <c r="U141" s="197">
        <v>1382543.6</v>
      </c>
      <c r="V141" s="138"/>
      <c r="W141" s="139"/>
      <c r="X141" s="138"/>
      <c r="Y141" s="140"/>
      <c r="Z141" s="140"/>
      <c r="AA141" s="140"/>
      <c r="AB141" s="140"/>
      <c r="AC141" s="140"/>
      <c r="AD141" s="140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  <c r="IQ141" s="138"/>
      <c r="IR141" s="138"/>
      <c r="IS141" s="138"/>
      <c r="IT141" s="138"/>
      <c r="IU141" s="138"/>
      <c r="IV141" s="138"/>
    </row>
    <row r="142" spans="1:256" s="139" customFormat="1" ht="15.75" hidden="1" x14ac:dyDescent="0.25">
      <c r="A142" s="153" t="s">
        <v>61</v>
      </c>
      <c r="B142" s="197">
        <v>718897</v>
      </c>
      <c r="C142" s="196">
        <v>-506302.2</v>
      </c>
      <c r="D142" s="197">
        <v>212594.8</v>
      </c>
      <c r="E142" s="196"/>
      <c r="F142" s="200">
        <v>27300.1</v>
      </c>
      <c r="G142" s="197">
        <v>151516.4</v>
      </c>
      <c r="H142" s="196"/>
      <c r="I142" s="199">
        <v>23140.299999999996</v>
      </c>
      <c r="J142" s="260">
        <v>107284.3</v>
      </c>
      <c r="K142" s="197">
        <v>286825</v>
      </c>
      <c r="L142" s="198">
        <v>-277497.7</v>
      </c>
      <c r="M142" s="196">
        <v>-25072.2</v>
      </c>
      <c r="N142" s="197">
        <v>293496.19999999995</v>
      </c>
      <c r="O142" s="196"/>
      <c r="P142" s="196">
        <v>15007</v>
      </c>
      <c r="Q142" s="197">
        <v>800337.8</v>
      </c>
      <c r="R142" s="199">
        <v>3642.9</v>
      </c>
      <c r="S142" s="196">
        <v>818987.70000000007</v>
      </c>
      <c r="T142" s="197">
        <v>1112483.8999999999</v>
      </c>
      <c r="U142" s="197">
        <v>1325078.7</v>
      </c>
      <c r="V142" s="147"/>
      <c r="W142" s="148"/>
      <c r="X142" s="147"/>
      <c r="Y142" s="149"/>
      <c r="Z142" s="149"/>
      <c r="AA142" s="149"/>
      <c r="AB142" s="149"/>
      <c r="AC142" s="149"/>
      <c r="AD142" s="149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  <c r="IO142" s="147"/>
      <c r="IP142" s="147"/>
      <c r="IQ142" s="147"/>
      <c r="IR142" s="147"/>
      <c r="IS142" s="147"/>
      <c r="IT142" s="147"/>
      <c r="IU142" s="147"/>
      <c r="IV142" s="147"/>
    </row>
    <row r="143" spans="1:256" s="148" customFormat="1" ht="15.75" hidden="1" x14ac:dyDescent="0.25">
      <c r="A143" s="153" t="s">
        <v>110</v>
      </c>
      <c r="B143" s="197">
        <v>709663.5</v>
      </c>
      <c r="C143" s="196">
        <v>-506752.1</v>
      </c>
      <c r="D143" s="197">
        <v>202911.40000000002</v>
      </c>
      <c r="E143" s="196"/>
      <c r="F143" s="200">
        <v>74347</v>
      </c>
      <c r="G143" s="197">
        <v>146788.6</v>
      </c>
      <c r="H143" s="196"/>
      <c r="I143" s="199">
        <v>22682.1</v>
      </c>
      <c r="J143" s="260">
        <v>107284.3</v>
      </c>
      <c r="K143" s="197">
        <v>286516.8</v>
      </c>
      <c r="L143" s="198">
        <v>-244833.2</v>
      </c>
      <c r="M143" s="196">
        <v>-29509.200000000001</v>
      </c>
      <c r="N143" s="197">
        <v>363276.4</v>
      </c>
      <c r="O143" s="196"/>
      <c r="P143" s="196">
        <v>12474.5</v>
      </c>
      <c r="Q143" s="197">
        <v>806669.29999999993</v>
      </c>
      <c r="R143" s="199">
        <v>3691</v>
      </c>
      <c r="S143" s="196">
        <v>822834.79999999993</v>
      </c>
      <c r="T143" s="197">
        <v>1186111.2</v>
      </c>
      <c r="U143" s="197">
        <v>1389022.6</v>
      </c>
      <c r="V143" s="147"/>
      <c r="X143" s="147"/>
      <c r="Y143" s="149"/>
      <c r="Z143" s="149"/>
      <c r="AA143" s="149"/>
      <c r="AB143" s="149"/>
      <c r="AC143" s="149"/>
      <c r="AD143" s="149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  <c r="HW143" s="147"/>
      <c r="HX143" s="147"/>
      <c r="HY143" s="147"/>
      <c r="HZ143" s="147"/>
      <c r="IA143" s="147"/>
      <c r="IB143" s="147"/>
      <c r="IC143" s="147"/>
      <c r="ID143" s="147"/>
      <c r="IE143" s="147"/>
      <c r="IF143" s="147"/>
      <c r="IG143" s="147"/>
      <c r="IH143" s="147"/>
      <c r="II143" s="147"/>
      <c r="IJ143" s="147"/>
      <c r="IK143" s="147"/>
      <c r="IL143" s="147"/>
      <c r="IM143" s="147"/>
      <c r="IN143" s="147"/>
      <c r="IO143" s="147"/>
      <c r="IP143" s="147"/>
      <c r="IQ143" s="147"/>
      <c r="IR143" s="147"/>
      <c r="IS143" s="147"/>
      <c r="IT143" s="147"/>
      <c r="IU143" s="147"/>
      <c r="IV143" s="147"/>
    </row>
    <row r="144" spans="1:256" s="148" customFormat="1" ht="15.75" hidden="1" x14ac:dyDescent="0.25">
      <c r="A144" s="153" t="s">
        <v>112</v>
      </c>
      <c r="B144" s="197">
        <v>687387.7</v>
      </c>
      <c r="C144" s="196">
        <v>-495767.8</v>
      </c>
      <c r="D144" s="197">
        <v>191619.89999999997</v>
      </c>
      <c r="E144" s="196"/>
      <c r="F144" s="200">
        <v>41502.5</v>
      </c>
      <c r="G144" s="197">
        <v>154082.5</v>
      </c>
      <c r="H144" s="196"/>
      <c r="I144" s="199">
        <v>18501.599999999999</v>
      </c>
      <c r="J144" s="260">
        <v>106976.2</v>
      </c>
      <c r="K144" s="197">
        <v>286208.59999999998</v>
      </c>
      <c r="L144" s="198">
        <v>-245054.4</v>
      </c>
      <c r="M144" s="196">
        <v>-31987.8</v>
      </c>
      <c r="N144" s="197">
        <v>330229.1999999999</v>
      </c>
      <c r="O144" s="196"/>
      <c r="P144" s="196">
        <v>11288</v>
      </c>
      <c r="Q144" s="197">
        <v>815856.1</v>
      </c>
      <c r="R144" s="199">
        <v>3607.1</v>
      </c>
      <c r="S144" s="196">
        <v>830751.2</v>
      </c>
      <c r="T144" s="197">
        <v>1160980.3999999999</v>
      </c>
      <c r="U144" s="197">
        <v>1352600.2999999998</v>
      </c>
      <c r="V144" s="147"/>
      <c r="X144" s="147"/>
      <c r="Y144" s="149"/>
      <c r="Z144" s="149"/>
      <c r="AA144" s="149"/>
      <c r="AB144" s="149"/>
      <c r="AC144" s="149"/>
      <c r="AD144" s="149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47"/>
      <c r="GE144" s="147"/>
      <c r="GF144" s="147"/>
      <c r="GG144" s="147"/>
      <c r="GH144" s="147"/>
      <c r="GI144" s="147"/>
      <c r="GJ144" s="147"/>
      <c r="GK144" s="147"/>
      <c r="GL144" s="147"/>
      <c r="GM144" s="147"/>
      <c r="GN144" s="147"/>
      <c r="GO144" s="147"/>
      <c r="GP144" s="147"/>
      <c r="GQ144" s="147"/>
      <c r="GR144" s="147"/>
      <c r="GS144" s="147"/>
      <c r="GT144" s="147"/>
      <c r="GU144" s="147"/>
      <c r="GV144" s="147"/>
      <c r="GW144" s="147"/>
      <c r="GX144" s="147"/>
      <c r="GY144" s="147"/>
      <c r="GZ144" s="147"/>
      <c r="HA144" s="147"/>
      <c r="HB144" s="147"/>
      <c r="HC144" s="147"/>
      <c r="HD144" s="147"/>
      <c r="HE144" s="147"/>
      <c r="HF144" s="147"/>
      <c r="HG144" s="147"/>
      <c r="HH144" s="147"/>
      <c r="HI144" s="147"/>
      <c r="HJ144" s="147"/>
      <c r="HK144" s="147"/>
      <c r="HL144" s="147"/>
      <c r="HM144" s="147"/>
      <c r="HN144" s="147"/>
      <c r="HO144" s="147"/>
      <c r="HP144" s="147"/>
      <c r="HQ144" s="147"/>
      <c r="HR144" s="147"/>
      <c r="HS144" s="147"/>
      <c r="HT144" s="147"/>
      <c r="HU144" s="147"/>
      <c r="HV144" s="147"/>
      <c r="HW144" s="147"/>
      <c r="HX144" s="147"/>
      <c r="HY144" s="147"/>
      <c r="HZ144" s="147"/>
      <c r="IA144" s="147"/>
      <c r="IB144" s="147"/>
      <c r="IC144" s="147"/>
      <c r="ID144" s="147"/>
      <c r="IE144" s="147"/>
      <c r="IF144" s="147"/>
      <c r="IG144" s="147"/>
      <c r="IH144" s="147"/>
      <c r="II144" s="147"/>
      <c r="IJ144" s="147"/>
      <c r="IK144" s="147"/>
      <c r="IL144" s="147"/>
      <c r="IM144" s="147"/>
      <c r="IN144" s="147"/>
      <c r="IO144" s="147"/>
      <c r="IP144" s="147"/>
      <c r="IQ144" s="147"/>
      <c r="IR144" s="147"/>
      <c r="IS144" s="147"/>
      <c r="IT144" s="147"/>
      <c r="IU144" s="147"/>
      <c r="IV144" s="147"/>
    </row>
    <row r="145" spans="1:256" s="148" customFormat="1" ht="15.75" x14ac:dyDescent="0.25">
      <c r="A145" s="170" t="s">
        <v>114</v>
      </c>
      <c r="B145" s="197">
        <v>700883.1</v>
      </c>
      <c r="C145" s="196">
        <v>-520621.8</v>
      </c>
      <c r="D145" s="197">
        <v>180261.3</v>
      </c>
      <c r="E145" s="196"/>
      <c r="F145" s="200">
        <v>55186.9</v>
      </c>
      <c r="G145" s="197">
        <v>147702.70000000001</v>
      </c>
      <c r="H145" s="196"/>
      <c r="I145" s="199">
        <v>49161</v>
      </c>
      <c r="J145" s="260">
        <v>106976.2</v>
      </c>
      <c r="K145" s="197">
        <v>285900.5</v>
      </c>
      <c r="L145" s="198">
        <v>-238071.7</v>
      </c>
      <c r="M145" s="196">
        <v>-23004.400000000001</v>
      </c>
      <c r="N145" s="197">
        <v>383851.2</v>
      </c>
      <c r="O145" s="196"/>
      <c r="P145" s="196">
        <v>11438.2</v>
      </c>
      <c r="Q145" s="197">
        <v>825600.4</v>
      </c>
      <c r="R145" s="199">
        <v>3449.3</v>
      </c>
      <c r="S145" s="196">
        <v>840487.9</v>
      </c>
      <c r="T145" s="197">
        <v>1224339.1000000001</v>
      </c>
      <c r="U145" s="197">
        <v>1404600.4</v>
      </c>
      <c r="V145" s="162"/>
      <c r="W145" s="163"/>
      <c r="X145" s="162"/>
      <c r="Y145" s="164"/>
      <c r="Z145" s="164"/>
      <c r="AA145" s="164"/>
      <c r="AB145" s="164"/>
      <c r="AC145" s="164"/>
      <c r="AD145" s="164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  <c r="HJ145" s="162"/>
      <c r="HK145" s="162"/>
      <c r="HL145" s="162"/>
      <c r="HM145" s="162"/>
      <c r="HN145" s="162"/>
      <c r="HO145" s="162"/>
      <c r="HP145" s="162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2"/>
      <c r="IG145" s="162"/>
      <c r="IH145" s="162"/>
      <c r="II145" s="162"/>
      <c r="IJ145" s="162"/>
      <c r="IK145" s="162"/>
      <c r="IL145" s="162"/>
      <c r="IM145" s="162"/>
      <c r="IN145" s="162"/>
      <c r="IO145" s="162"/>
      <c r="IP145" s="162"/>
      <c r="IQ145" s="162"/>
      <c r="IR145" s="162"/>
      <c r="IS145" s="162"/>
      <c r="IT145" s="162"/>
      <c r="IU145" s="162"/>
      <c r="IV145" s="162"/>
    </row>
    <row r="146" spans="1:256" s="163" customFormat="1" ht="15.75" x14ac:dyDescent="0.25">
      <c r="A146" s="170"/>
      <c r="B146" s="166"/>
      <c r="C146" s="165"/>
      <c r="D146" s="166"/>
      <c r="E146" s="165"/>
      <c r="F146" s="169"/>
      <c r="G146" s="166"/>
      <c r="H146" s="165"/>
      <c r="I146" s="168"/>
      <c r="J146" s="260"/>
      <c r="K146" s="166"/>
      <c r="L146" s="167"/>
      <c r="M146" s="165"/>
      <c r="N146" s="166"/>
      <c r="O146" s="165"/>
      <c r="P146" s="165"/>
      <c r="Q146" s="166"/>
      <c r="R146" s="168"/>
      <c r="S146" s="165"/>
      <c r="T146" s="166"/>
      <c r="U146" s="166"/>
      <c r="V146" s="162"/>
      <c r="X146" s="162"/>
      <c r="Y146" s="164"/>
      <c r="Z146" s="164"/>
      <c r="AA146" s="164"/>
      <c r="AB146" s="164"/>
      <c r="AC146" s="164"/>
      <c r="AD146" s="164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2"/>
      <c r="IG146" s="162"/>
      <c r="IH146" s="162"/>
      <c r="II146" s="162"/>
      <c r="IJ146" s="162"/>
      <c r="IK146" s="162"/>
      <c r="IL146" s="162"/>
      <c r="IM146" s="162"/>
      <c r="IN146" s="162"/>
      <c r="IO146" s="162"/>
      <c r="IP146" s="162"/>
      <c r="IQ146" s="162"/>
      <c r="IR146" s="162"/>
      <c r="IS146" s="162"/>
      <c r="IT146" s="162"/>
      <c r="IU146" s="162"/>
      <c r="IV146" s="162"/>
    </row>
    <row r="147" spans="1:256" s="163" customFormat="1" ht="15.75" x14ac:dyDescent="0.25">
      <c r="A147" s="174" t="s">
        <v>79</v>
      </c>
      <c r="B147" s="202">
        <v>673736.2</v>
      </c>
      <c r="C147" s="201">
        <v>-498820.4</v>
      </c>
      <c r="D147" s="202">
        <v>174915.79999999993</v>
      </c>
      <c r="E147" s="201"/>
      <c r="F147" s="205">
        <v>22472.2</v>
      </c>
      <c r="G147" s="202">
        <v>157245.09999999998</v>
      </c>
      <c r="H147" s="201"/>
      <c r="I147" s="204">
        <v>50577.8</v>
      </c>
      <c r="J147" s="260">
        <v>106976.2</v>
      </c>
      <c r="K147" s="202">
        <v>285900.5</v>
      </c>
      <c r="L147" s="203">
        <v>-235895.3</v>
      </c>
      <c r="M147" s="201">
        <v>-23585.3</v>
      </c>
      <c r="N147" s="202">
        <v>363691.20000000007</v>
      </c>
      <c r="O147" s="201"/>
      <c r="P147" s="201">
        <v>10480.900000000001</v>
      </c>
      <c r="Q147" s="202">
        <v>824708.70000000007</v>
      </c>
      <c r="R147" s="204">
        <v>3291.2</v>
      </c>
      <c r="S147" s="201">
        <v>838480.8</v>
      </c>
      <c r="T147" s="202">
        <v>1202172</v>
      </c>
      <c r="U147" s="202">
        <v>1377087.7999999998</v>
      </c>
      <c r="V147" s="171"/>
      <c r="W147" s="172"/>
      <c r="X147" s="171"/>
      <c r="Y147" s="173"/>
      <c r="Z147" s="173"/>
      <c r="AA147" s="173"/>
      <c r="AB147" s="173"/>
      <c r="AC147" s="173"/>
      <c r="AD147" s="173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1"/>
      <c r="FT147" s="171"/>
      <c r="FU147" s="171"/>
      <c r="FV147" s="171"/>
      <c r="FW147" s="171"/>
      <c r="FX147" s="171"/>
      <c r="FY147" s="171"/>
      <c r="FZ147" s="171"/>
      <c r="GA147" s="171"/>
      <c r="GB147" s="171"/>
      <c r="GC147" s="171"/>
      <c r="GD147" s="171"/>
      <c r="GE147" s="171"/>
      <c r="GF147" s="171"/>
      <c r="GG147" s="171"/>
      <c r="GH147" s="171"/>
      <c r="GI147" s="171"/>
      <c r="GJ147" s="171"/>
      <c r="GK147" s="171"/>
      <c r="GL147" s="171"/>
      <c r="GM147" s="171"/>
      <c r="GN147" s="171"/>
      <c r="GO147" s="171"/>
      <c r="GP147" s="171"/>
      <c r="GQ147" s="171"/>
      <c r="GR147" s="171"/>
      <c r="GS147" s="171"/>
      <c r="GT147" s="171"/>
      <c r="GU147" s="171"/>
      <c r="GV147" s="171"/>
      <c r="GW147" s="171"/>
      <c r="GX147" s="171"/>
      <c r="GY147" s="171"/>
      <c r="GZ147" s="171"/>
      <c r="HA147" s="171"/>
      <c r="HB147" s="171"/>
      <c r="HC147" s="171"/>
      <c r="HD147" s="171"/>
      <c r="HE147" s="171"/>
      <c r="HF147" s="171"/>
      <c r="HG147" s="171"/>
      <c r="HH147" s="171"/>
      <c r="HI147" s="171"/>
      <c r="HJ147" s="171"/>
      <c r="HK147" s="171"/>
      <c r="HL147" s="171"/>
      <c r="HM147" s="171"/>
      <c r="HN147" s="171"/>
      <c r="HO147" s="171"/>
      <c r="HP147" s="171"/>
      <c r="HQ147" s="171"/>
      <c r="HR147" s="171"/>
      <c r="HS147" s="171"/>
      <c r="HT147" s="171"/>
      <c r="HU147" s="171"/>
      <c r="HV147" s="171"/>
      <c r="HW147" s="171"/>
      <c r="HX147" s="171"/>
      <c r="HY147" s="171"/>
      <c r="HZ147" s="171"/>
      <c r="IA147" s="171"/>
      <c r="IB147" s="171"/>
      <c r="IC147" s="171"/>
      <c r="ID147" s="171"/>
      <c r="IE147" s="171"/>
      <c r="IF147" s="171"/>
      <c r="IG147" s="171"/>
      <c r="IH147" s="171"/>
      <c r="II147" s="171"/>
      <c r="IJ147" s="171"/>
      <c r="IK147" s="171"/>
      <c r="IL147" s="171"/>
      <c r="IM147" s="171"/>
      <c r="IN147" s="171"/>
      <c r="IO147" s="171"/>
      <c r="IP147" s="171"/>
      <c r="IQ147" s="171"/>
      <c r="IR147" s="171"/>
      <c r="IS147" s="171"/>
      <c r="IT147" s="171"/>
      <c r="IU147" s="171"/>
      <c r="IV147" s="171"/>
    </row>
    <row r="148" spans="1:256" s="172" customFormat="1" ht="15.75" x14ac:dyDescent="0.25">
      <c r="A148" s="177" t="s">
        <v>68</v>
      </c>
      <c r="B148" s="202">
        <v>654370.9</v>
      </c>
      <c r="C148" s="201">
        <v>-501999.6</v>
      </c>
      <c r="D148" s="202">
        <v>152371.30000000005</v>
      </c>
      <c r="E148" s="201"/>
      <c r="F148" s="205">
        <v>72202.7</v>
      </c>
      <c r="G148" s="202">
        <v>140827.20000000001</v>
      </c>
      <c r="H148" s="201"/>
      <c r="I148" s="204">
        <v>53341.3</v>
      </c>
      <c r="J148" s="260">
        <v>105891</v>
      </c>
      <c r="K148" s="202">
        <v>284644.40000000002</v>
      </c>
      <c r="L148" s="203">
        <v>-233991.7</v>
      </c>
      <c r="M148" s="201">
        <v>-26721.8</v>
      </c>
      <c r="N148" s="202">
        <v>396193.10000000009</v>
      </c>
      <c r="O148" s="201"/>
      <c r="P148" s="201">
        <v>8175.2</v>
      </c>
      <c r="Q148" s="202">
        <v>817579.7</v>
      </c>
      <c r="R148" s="204">
        <v>3220</v>
      </c>
      <c r="S148" s="201">
        <v>828974.89999999991</v>
      </c>
      <c r="T148" s="202">
        <v>1225168</v>
      </c>
      <c r="U148" s="202">
        <v>1377539.3</v>
      </c>
      <c r="V148" s="175"/>
      <c r="W148" s="175"/>
      <c r="X148" s="175"/>
      <c r="Y148" s="176"/>
      <c r="Z148" s="176"/>
      <c r="AA148" s="176"/>
      <c r="AB148" s="176"/>
      <c r="AC148" s="176"/>
      <c r="AD148" s="176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  <c r="EI148" s="175"/>
      <c r="EJ148" s="175"/>
      <c r="EK148" s="175"/>
      <c r="EL148" s="175"/>
      <c r="EM148" s="175"/>
      <c r="EN148" s="175"/>
      <c r="EO148" s="175"/>
      <c r="EP148" s="175"/>
      <c r="EQ148" s="175"/>
      <c r="ER148" s="175"/>
      <c r="ES148" s="175"/>
      <c r="ET148" s="175"/>
      <c r="EU148" s="175"/>
      <c r="EV148" s="175"/>
      <c r="EW148" s="175"/>
      <c r="EX148" s="175"/>
      <c r="EY148" s="175"/>
      <c r="EZ148" s="175"/>
      <c r="FA148" s="175"/>
      <c r="FB148" s="175"/>
      <c r="FC148" s="175"/>
      <c r="FD148" s="175"/>
      <c r="FE148" s="175"/>
      <c r="FF148" s="175"/>
      <c r="FG148" s="175"/>
      <c r="FH148" s="175"/>
      <c r="FI148" s="175"/>
      <c r="FJ148" s="175"/>
      <c r="FK148" s="175"/>
      <c r="FL148" s="175"/>
      <c r="FM148" s="175"/>
      <c r="FN148" s="175"/>
      <c r="FO148" s="175"/>
      <c r="FP148" s="175"/>
      <c r="FQ148" s="175"/>
      <c r="FR148" s="175"/>
      <c r="FS148" s="175"/>
      <c r="FT148" s="175"/>
      <c r="FU148" s="175"/>
      <c r="FV148" s="175"/>
      <c r="FW148" s="175"/>
      <c r="FX148" s="175"/>
      <c r="FY148" s="175"/>
      <c r="FZ148" s="175"/>
      <c r="GA148" s="175"/>
      <c r="GB148" s="175"/>
      <c r="GC148" s="175"/>
      <c r="GD148" s="175"/>
      <c r="GE148" s="175"/>
      <c r="GF148" s="175"/>
      <c r="GG148" s="175"/>
      <c r="GH148" s="175"/>
      <c r="GI148" s="175"/>
      <c r="GJ148" s="175"/>
      <c r="GK148" s="175"/>
      <c r="GL148" s="175"/>
      <c r="GM148" s="175"/>
      <c r="GN148" s="175"/>
      <c r="GO148" s="175"/>
      <c r="GP148" s="175"/>
      <c r="GQ148" s="175"/>
      <c r="GR148" s="175"/>
      <c r="GS148" s="175"/>
      <c r="GT148" s="175"/>
      <c r="GU148" s="175"/>
      <c r="GV148" s="175"/>
      <c r="GW148" s="175"/>
      <c r="GX148" s="175"/>
      <c r="GY148" s="175"/>
      <c r="GZ148" s="175"/>
      <c r="HA148" s="175"/>
      <c r="HB148" s="175"/>
      <c r="HC148" s="175"/>
      <c r="HD148" s="175"/>
      <c r="HE148" s="175"/>
      <c r="HF148" s="175"/>
      <c r="HG148" s="175"/>
      <c r="HH148" s="175"/>
      <c r="HI148" s="175"/>
      <c r="HJ148" s="175"/>
      <c r="HK148" s="175"/>
      <c r="HL148" s="175"/>
      <c r="HM148" s="175"/>
      <c r="HN148" s="175"/>
      <c r="HO148" s="175"/>
      <c r="HP148" s="175"/>
      <c r="HQ148" s="175"/>
      <c r="HR148" s="175"/>
      <c r="HS148" s="175"/>
      <c r="HT148" s="175"/>
      <c r="HU148" s="175"/>
      <c r="HV148" s="175"/>
      <c r="HW148" s="175"/>
      <c r="HX148" s="175"/>
      <c r="HY148" s="175"/>
      <c r="HZ148" s="175"/>
      <c r="IA148" s="175"/>
      <c r="IB148" s="175"/>
      <c r="IC148" s="175"/>
      <c r="ID148" s="175"/>
      <c r="IE148" s="175"/>
      <c r="IF148" s="175"/>
      <c r="IG148" s="175"/>
      <c r="IH148" s="175"/>
      <c r="II148" s="175"/>
      <c r="IJ148" s="175"/>
      <c r="IK148" s="175"/>
      <c r="IL148" s="175"/>
      <c r="IM148" s="175"/>
      <c r="IN148" s="175"/>
      <c r="IO148" s="175"/>
      <c r="IP148" s="175"/>
      <c r="IQ148" s="175"/>
      <c r="IR148" s="175"/>
      <c r="IS148" s="175"/>
      <c r="IT148" s="175"/>
      <c r="IU148" s="175"/>
      <c r="IV148" s="175"/>
    </row>
    <row r="149" spans="1:256" s="172" customFormat="1" ht="15.75" x14ac:dyDescent="0.25">
      <c r="A149" s="185" t="s">
        <v>69</v>
      </c>
      <c r="B149" s="202">
        <v>664188.19999999995</v>
      </c>
      <c r="C149" s="201">
        <v>-503561.2</v>
      </c>
      <c r="D149" s="202">
        <v>160626.99999999994</v>
      </c>
      <c r="E149" s="201"/>
      <c r="F149" s="205">
        <v>23590.1</v>
      </c>
      <c r="G149" s="202">
        <v>156652.5</v>
      </c>
      <c r="H149" s="201"/>
      <c r="I149" s="204">
        <v>51669.7</v>
      </c>
      <c r="J149" s="260">
        <v>104166</v>
      </c>
      <c r="K149" s="202">
        <v>284644.40000000002</v>
      </c>
      <c r="L149" s="203">
        <v>-246499.8</v>
      </c>
      <c r="M149" s="201">
        <v>-29000.6</v>
      </c>
      <c r="N149" s="202">
        <v>345222.3</v>
      </c>
      <c r="O149" s="201"/>
      <c r="P149" s="201">
        <v>8490.6</v>
      </c>
      <c r="Q149" s="202">
        <v>820356.8</v>
      </c>
      <c r="R149" s="204">
        <v>3910.9</v>
      </c>
      <c r="S149" s="201">
        <v>832758.3</v>
      </c>
      <c r="T149" s="202">
        <v>1177980.6000000001</v>
      </c>
      <c r="U149" s="202">
        <v>1338607.6000000001</v>
      </c>
      <c r="V149" s="178"/>
      <c r="W149" s="178"/>
      <c r="X149" s="178"/>
      <c r="Y149" s="179"/>
      <c r="Z149" s="179"/>
      <c r="AA149" s="179"/>
      <c r="AB149" s="179"/>
      <c r="AC149" s="179"/>
      <c r="AD149" s="179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  <c r="DT149" s="175"/>
      <c r="DU149" s="175"/>
      <c r="DV149" s="175"/>
      <c r="DW149" s="175"/>
      <c r="DX149" s="175"/>
      <c r="DY149" s="175"/>
      <c r="DZ149" s="175"/>
      <c r="EA149" s="175"/>
      <c r="EB149" s="175"/>
      <c r="EC149" s="175"/>
      <c r="ED149" s="175"/>
      <c r="EE149" s="175"/>
      <c r="EF149" s="175"/>
      <c r="EG149" s="175"/>
      <c r="EH149" s="175"/>
      <c r="EI149" s="175"/>
      <c r="EJ149" s="175"/>
      <c r="EK149" s="175"/>
      <c r="EL149" s="175"/>
      <c r="EM149" s="175"/>
      <c r="EN149" s="175"/>
      <c r="EO149" s="175"/>
      <c r="EP149" s="175"/>
      <c r="EQ149" s="175"/>
      <c r="ER149" s="175"/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FF149" s="175"/>
      <c r="FG149" s="175"/>
      <c r="FH149" s="175"/>
      <c r="FI149" s="175"/>
      <c r="FJ149" s="175"/>
      <c r="FK149" s="175"/>
      <c r="FL149" s="175"/>
      <c r="FM149" s="175"/>
      <c r="FN149" s="175"/>
      <c r="FO149" s="175"/>
      <c r="FP149" s="175"/>
      <c r="FQ149" s="175"/>
      <c r="FR149" s="175"/>
      <c r="FS149" s="175"/>
      <c r="FT149" s="175"/>
      <c r="FU149" s="175"/>
      <c r="FV149" s="175"/>
      <c r="FW149" s="175"/>
      <c r="FX149" s="175"/>
      <c r="FY149" s="175"/>
      <c r="FZ149" s="175"/>
      <c r="GA149" s="175"/>
      <c r="GB149" s="175"/>
      <c r="GC149" s="175"/>
      <c r="GD149" s="175"/>
      <c r="GE149" s="175"/>
      <c r="GF149" s="175"/>
      <c r="GG149" s="175"/>
      <c r="GH149" s="175"/>
      <c r="GI149" s="175"/>
      <c r="GJ149" s="175"/>
      <c r="GK149" s="175"/>
      <c r="GL149" s="175"/>
      <c r="GM149" s="175"/>
      <c r="GN149" s="175"/>
      <c r="GO149" s="175"/>
      <c r="GP149" s="175"/>
      <c r="GQ149" s="175"/>
      <c r="GR149" s="175"/>
      <c r="GS149" s="175"/>
      <c r="GT149" s="175"/>
      <c r="GU149" s="175"/>
      <c r="GV149" s="175"/>
      <c r="GW149" s="175"/>
      <c r="GX149" s="175"/>
      <c r="GY149" s="175"/>
      <c r="GZ149" s="175"/>
      <c r="HA149" s="175"/>
      <c r="HB149" s="175"/>
      <c r="HC149" s="175"/>
      <c r="HD149" s="175"/>
      <c r="HE149" s="175"/>
      <c r="HF149" s="175"/>
      <c r="HG149" s="175"/>
      <c r="HH149" s="175"/>
      <c r="HI149" s="175"/>
      <c r="HJ149" s="175"/>
      <c r="HK149" s="175"/>
      <c r="HL149" s="175"/>
      <c r="HM149" s="175"/>
      <c r="HN149" s="175"/>
      <c r="HO149" s="175"/>
      <c r="HP149" s="175"/>
      <c r="HQ149" s="175"/>
      <c r="HR149" s="175"/>
      <c r="HS149" s="175"/>
      <c r="HT149" s="175"/>
      <c r="HU149" s="175"/>
      <c r="HV149" s="175"/>
      <c r="HW149" s="175"/>
      <c r="HX149" s="175"/>
      <c r="HY149" s="175"/>
      <c r="HZ149" s="175"/>
      <c r="IA149" s="175"/>
      <c r="IB149" s="175"/>
      <c r="IC149" s="175"/>
      <c r="ID149" s="175"/>
      <c r="IE149" s="175"/>
      <c r="IF149" s="175"/>
      <c r="IG149" s="175"/>
      <c r="IH149" s="175"/>
      <c r="II149" s="175"/>
      <c r="IJ149" s="175"/>
      <c r="IK149" s="175"/>
      <c r="IL149" s="175"/>
      <c r="IM149" s="175"/>
      <c r="IN149" s="175"/>
      <c r="IO149" s="175"/>
      <c r="IP149" s="175"/>
      <c r="IQ149" s="175"/>
      <c r="IR149" s="175"/>
      <c r="IS149" s="175"/>
      <c r="IT149" s="175"/>
      <c r="IU149" s="175"/>
      <c r="IV149" s="175"/>
    </row>
    <row r="150" spans="1:256" s="172" customFormat="1" ht="15.75" x14ac:dyDescent="0.25">
      <c r="A150" s="188" t="s">
        <v>70</v>
      </c>
      <c r="B150" s="202">
        <v>656080.69999999995</v>
      </c>
      <c r="C150" s="201">
        <v>-508283.4</v>
      </c>
      <c r="D150" s="202">
        <v>147797.29999999993</v>
      </c>
      <c r="E150" s="201"/>
      <c r="F150" s="205">
        <v>54107.7</v>
      </c>
      <c r="G150" s="202">
        <v>152931.6</v>
      </c>
      <c r="H150" s="201"/>
      <c r="I150" s="204">
        <v>47568.9</v>
      </c>
      <c r="J150" s="260">
        <v>102772.7</v>
      </c>
      <c r="K150" s="202">
        <v>284004.5</v>
      </c>
      <c r="L150" s="203">
        <v>-233564.79999999999</v>
      </c>
      <c r="M150" s="201">
        <v>-27853.4</v>
      </c>
      <c r="N150" s="202">
        <v>379967.2</v>
      </c>
      <c r="O150" s="201"/>
      <c r="P150" s="201">
        <v>10853.800000000001</v>
      </c>
      <c r="Q150" s="202">
        <v>837688.7</v>
      </c>
      <c r="R150" s="204">
        <v>3961.3</v>
      </c>
      <c r="S150" s="201">
        <v>852503.8</v>
      </c>
      <c r="T150" s="202">
        <v>1232471</v>
      </c>
      <c r="U150" s="202">
        <v>1380268.3</v>
      </c>
      <c r="V150" s="186"/>
      <c r="W150" s="186"/>
      <c r="X150" s="186"/>
      <c r="Y150" s="187"/>
      <c r="Z150" s="187"/>
      <c r="AA150" s="187"/>
      <c r="AB150" s="187"/>
      <c r="AC150" s="187"/>
      <c r="AD150" s="187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178"/>
      <c r="FJ150" s="178"/>
      <c r="FK150" s="178"/>
      <c r="FL150" s="178"/>
      <c r="FM150" s="178"/>
      <c r="FN150" s="178"/>
      <c r="FO150" s="178"/>
      <c r="FP150" s="178"/>
      <c r="FQ150" s="178"/>
      <c r="FR150" s="178"/>
      <c r="FS150" s="178"/>
      <c r="FT150" s="178"/>
      <c r="FU150" s="178"/>
      <c r="FV150" s="178"/>
      <c r="FW150" s="178"/>
      <c r="FX150" s="178"/>
      <c r="FY150" s="178"/>
      <c r="FZ150" s="178"/>
      <c r="GA150" s="178"/>
      <c r="GB150" s="178"/>
      <c r="GC150" s="178"/>
      <c r="GD150" s="178"/>
      <c r="GE150" s="178"/>
      <c r="GF150" s="178"/>
      <c r="GG150" s="178"/>
      <c r="GH150" s="178"/>
      <c r="GI150" s="178"/>
      <c r="GJ150" s="178"/>
      <c r="GK150" s="178"/>
      <c r="GL150" s="178"/>
      <c r="GM150" s="178"/>
      <c r="GN150" s="178"/>
      <c r="GO150" s="178"/>
      <c r="GP150" s="178"/>
      <c r="GQ150" s="178"/>
      <c r="GR150" s="178"/>
      <c r="GS150" s="178"/>
      <c r="GT150" s="178"/>
      <c r="GU150" s="178"/>
      <c r="GV150" s="178"/>
      <c r="GW150" s="178"/>
      <c r="GX150" s="178"/>
      <c r="GY150" s="178"/>
      <c r="GZ150" s="178"/>
      <c r="HA150" s="178"/>
      <c r="HB150" s="178"/>
      <c r="HC150" s="178"/>
      <c r="HD150" s="178"/>
      <c r="HE150" s="178"/>
      <c r="HF150" s="178"/>
      <c r="HG150" s="178"/>
      <c r="HH150" s="178"/>
      <c r="HI150" s="178"/>
      <c r="HJ150" s="178"/>
      <c r="HK150" s="178"/>
      <c r="HL150" s="178"/>
      <c r="HM150" s="178"/>
      <c r="HN150" s="178"/>
      <c r="HO150" s="178"/>
      <c r="HP150" s="178"/>
      <c r="HQ150" s="178"/>
      <c r="HR150" s="178"/>
      <c r="HS150" s="178"/>
      <c r="HT150" s="178"/>
      <c r="HU150" s="178"/>
      <c r="HV150" s="178"/>
      <c r="HW150" s="178"/>
      <c r="HX150" s="178"/>
      <c r="HY150" s="178"/>
      <c r="HZ150" s="178"/>
      <c r="IA150" s="178"/>
      <c r="IB150" s="178"/>
      <c r="IC150" s="178"/>
      <c r="ID150" s="178"/>
      <c r="IE150" s="178"/>
      <c r="IF150" s="178"/>
      <c r="IG150" s="178"/>
      <c r="IH150" s="178"/>
      <c r="II150" s="178"/>
      <c r="IJ150" s="178"/>
      <c r="IK150" s="178"/>
      <c r="IL150" s="178"/>
      <c r="IM150" s="178"/>
      <c r="IN150" s="178"/>
      <c r="IO150" s="178"/>
      <c r="IP150" s="178"/>
      <c r="IQ150" s="178"/>
      <c r="IR150" s="178"/>
      <c r="IS150" s="178"/>
      <c r="IT150" s="178"/>
      <c r="IU150" s="178"/>
      <c r="IV150" s="178"/>
    </row>
    <row r="151" spans="1:256" s="172" customFormat="1" ht="15.75" x14ac:dyDescent="0.25">
      <c r="A151" s="191" t="s">
        <v>71</v>
      </c>
      <c r="B151" s="202">
        <v>631693.80000000005</v>
      </c>
      <c r="C151" s="201">
        <v>-493454.9</v>
      </c>
      <c r="D151" s="202">
        <v>138238.90000000002</v>
      </c>
      <c r="E151" s="201"/>
      <c r="F151" s="205">
        <v>79625</v>
      </c>
      <c r="G151" s="202">
        <v>172465.8</v>
      </c>
      <c r="H151" s="201"/>
      <c r="I151" s="204">
        <v>51337.9</v>
      </c>
      <c r="J151" s="260">
        <v>101379.3</v>
      </c>
      <c r="K151" s="202">
        <v>283364.7</v>
      </c>
      <c r="L151" s="203">
        <v>-236933.5</v>
      </c>
      <c r="M151" s="201">
        <v>-28395.4</v>
      </c>
      <c r="N151" s="202">
        <v>422843.8</v>
      </c>
      <c r="O151" s="201"/>
      <c r="P151" s="201">
        <v>12022.7</v>
      </c>
      <c r="Q151" s="202">
        <v>843840.5</v>
      </c>
      <c r="R151" s="204">
        <v>4189.7</v>
      </c>
      <c r="S151" s="201">
        <v>860052.89999999991</v>
      </c>
      <c r="T151" s="202">
        <v>1282896.7</v>
      </c>
      <c r="U151" s="202">
        <v>1421135.6</v>
      </c>
      <c r="V151" s="189"/>
      <c r="W151" s="189"/>
      <c r="X151" s="189"/>
      <c r="Y151" s="190"/>
      <c r="Z151" s="190"/>
      <c r="AA151" s="190"/>
      <c r="AB151" s="190"/>
      <c r="AC151" s="190"/>
      <c r="AD151" s="190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86"/>
      <c r="CC151" s="186"/>
      <c r="CD151" s="186"/>
      <c r="CE151" s="186"/>
      <c r="CF151" s="186"/>
      <c r="CG151" s="186"/>
      <c r="CH151" s="186"/>
      <c r="CI151" s="186"/>
      <c r="CJ151" s="186"/>
      <c r="CK151" s="186"/>
      <c r="CL151" s="186"/>
      <c r="CM151" s="186"/>
      <c r="CN151" s="186"/>
      <c r="CO151" s="186"/>
      <c r="CP151" s="186"/>
      <c r="CQ151" s="186"/>
      <c r="CR151" s="186"/>
      <c r="CS151" s="186"/>
      <c r="CT151" s="186"/>
      <c r="CU151" s="186"/>
      <c r="CV151" s="186"/>
      <c r="CW151" s="186"/>
      <c r="CX151" s="186"/>
      <c r="CY151" s="186"/>
      <c r="CZ151" s="186"/>
      <c r="DA151" s="186"/>
      <c r="DB151" s="186"/>
      <c r="DC151" s="186"/>
      <c r="DD151" s="186"/>
      <c r="DE151" s="186"/>
      <c r="DF151" s="186"/>
      <c r="DG151" s="186"/>
      <c r="DH151" s="186"/>
      <c r="DI151" s="186"/>
      <c r="DJ151" s="186"/>
      <c r="DK151" s="186"/>
      <c r="DL151" s="186"/>
      <c r="DM151" s="186"/>
      <c r="DN151" s="186"/>
      <c r="DO151" s="186"/>
      <c r="DP151" s="186"/>
      <c r="DQ151" s="186"/>
      <c r="DR151" s="186"/>
      <c r="DS151" s="186"/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86"/>
      <c r="EL151" s="186"/>
      <c r="EM151" s="186"/>
      <c r="EN151" s="186"/>
      <c r="EO151" s="186"/>
      <c r="EP151" s="186"/>
      <c r="EQ151" s="186"/>
      <c r="ER151" s="186"/>
      <c r="ES151" s="186"/>
      <c r="ET151" s="186"/>
      <c r="EU151" s="186"/>
      <c r="EV151" s="186"/>
      <c r="EW151" s="186"/>
      <c r="EX151" s="186"/>
      <c r="EY151" s="186"/>
      <c r="EZ151" s="186"/>
      <c r="FA151" s="186"/>
      <c r="FB151" s="186"/>
      <c r="FC151" s="186"/>
      <c r="FD151" s="186"/>
      <c r="FE151" s="186"/>
      <c r="FF151" s="186"/>
      <c r="FG151" s="186"/>
      <c r="FH151" s="186"/>
      <c r="FI151" s="186"/>
      <c r="FJ151" s="186"/>
      <c r="FK151" s="186"/>
      <c r="FL151" s="186"/>
      <c r="FM151" s="186"/>
      <c r="FN151" s="186"/>
      <c r="FO151" s="186"/>
      <c r="FP151" s="186"/>
      <c r="FQ151" s="186"/>
      <c r="FR151" s="186"/>
      <c r="FS151" s="186"/>
      <c r="FT151" s="186"/>
      <c r="FU151" s="186"/>
      <c r="FV151" s="186"/>
      <c r="FW151" s="186"/>
      <c r="FX151" s="186"/>
      <c r="FY151" s="186"/>
      <c r="FZ151" s="186"/>
      <c r="GA151" s="186"/>
      <c r="GB151" s="186"/>
      <c r="GC151" s="186"/>
      <c r="GD151" s="186"/>
      <c r="GE151" s="186"/>
      <c r="GF151" s="186"/>
      <c r="GG151" s="186"/>
      <c r="GH151" s="186"/>
      <c r="GI151" s="186"/>
      <c r="GJ151" s="186"/>
      <c r="GK151" s="186"/>
      <c r="GL151" s="186"/>
      <c r="GM151" s="186"/>
      <c r="GN151" s="186"/>
      <c r="GO151" s="186"/>
      <c r="GP151" s="186"/>
      <c r="GQ151" s="186"/>
      <c r="GR151" s="186"/>
      <c r="GS151" s="186"/>
      <c r="GT151" s="186"/>
      <c r="GU151" s="186"/>
      <c r="GV151" s="186"/>
      <c r="GW151" s="186"/>
      <c r="GX151" s="186"/>
      <c r="GY151" s="186"/>
      <c r="GZ151" s="186"/>
      <c r="HA151" s="186"/>
      <c r="HB151" s="186"/>
      <c r="HC151" s="186"/>
      <c r="HD151" s="186"/>
      <c r="HE151" s="186"/>
      <c r="HF151" s="186"/>
      <c r="HG151" s="186"/>
      <c r="HH151" s="186"/>
      <c r="HI151" s="186"/>
      <c r="HJ151" s="186"/>
      <c r="HK151" s="186"/>
      <c r="HL151" s="186"/>
      <c r="HM151" s="186"/>
      <c r="HN151" s="186"/>
      <c r="HO151" s="186"/>
      <c r="HP151" s="186"/>
      <c r="HQ151" s="186"/>
      <c r="HR151" s="186"/>
      <c r="HS151" s="186"/>
      <c r="HT151" s="186"/>
      <c r="HU151" s="186"/>
      <c r="HV151" s="186"/>
      <c r="HW151" s="186"/>
      <c r="HX151" s="186"/>
      <c r="HY151" s="186"/>
      <c r="HZ151" s="186"/>
      <c r="IA151" s="186"/>
      <c r="IB151" s="186"/>
      <c r="IC151" s="186"/>
      <c r="ID151" s="186"/>
      <c r="IE151" s="186"/>
      <c r="IF151" s="186"/>
      <c r="IG151" s="186"/>
      <c r="IH151" s="186"/>
      <c r="II151" s="186"/>
      <c r="IJ151" s="186"/>
      <c r="IK151" s="186"/>
      <c r="IL151" s="186"/>
      <c r="IM151" s="186"/>
      <c r="IN151" s="186"/>
      <c r="IO151" s="186"/>
      <c r="IP151" s="186"/>
      <c r="IQ151" s="186"/>
      <c r="IR151" s="186"/>
      <c r="IS151" s="186"/>
      <c r="IT151" s="186"/>
      <c r="IU151" s="186"/>
      <c r="IV151" s="186"/>
    </row>
    <row r="152" spans="1:256" s="172" customFormat="1" ht="15.75" x14ac:dyDescent="0.25">
      <c r="A152" s="195" t="s">
        <v>65</v>
      </c>
      <c r="B152" s="202">
        <v>566058</v>
      </c>
      <c r="C152" s="201">
        <v>-501183.4</v>
      </c>
      <c r="D152" s="202">
        <v>64874.599999999977</v>
      </c>
      <c r="E152" s="201"/>
      <c r="F152" s="205">
        <v>121700.8</v>
      </c>
      <c r="G152" s="202">
        <v>166756.20000000001</v>
      </c>
      <c r="H152" s="201"/>
      <c r="I152" s="204">
        <v>48835.5</v>
      </c>
      <c r="J152" s="260">
        <v>100317.8</v>
      </c>
      <c r="K152" s="202">
        <v>282393.09999999998</v>
      </c>
      <c r="L152" s="203">
        <v>-228546.4</v>
      </c>
      <c r="M152" s="201">
        <v>-26258.9</v>
      </c>
      <c r="N152" s="202">
        <v>465198.1</v>
      </c>
      <c r="O152" s="201"/>
      <c r="P152" s="201">
        <v>10226.1</v>
      </c>
      <c r="Q152" s="202">
        <v>846083.20000000007</v>
      </c>
      <c r="R152" s="204">
        <v>3822.2</v>
      </c>
      <c r="S152" s="201">
        <v>860131.5</v>
      </c>
      <c r="T152" s="202">
        <v>1325329.6000000001</v>
      </c>
      <c r="U152" s="202">
        <v>1390204.2</v>
      </c>
      <c r="V152" s="192"/>
      <c r="W152" s="192"/>
      <c r="X152" s="192"/>
      <c r="Y152" s="194"/>
      <c r="Z152" s="194"/>
      <c r="AA152" s="194"/>
      <c r="AB152" s="194"/>
      <c r="AC152" s="194"/>
      <c r="AD152" s="194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  <c r="EG152" s="192"/>
      <c r="EH152" s="192"/>
      <c r="EI152" s="192"/>
      <c r="EJ152" s="192"/>
      <c r="EK152" s="192"/>
      <c r="EL152" s="192"/>
      <c r="EM152" s="192"/>
      <c r="EN152" s="192"/>
      <c r="EO152" s="192"/>
      <c r="EP152" s="192"/>
      <c r="EQ152" s="192"/>
      <c r="ER152" s="192"/>
      <c r="ES152" s="192"/>
      <c r="ET152" s="192"/>
      <c r="EU152" s="192"/>
      <c r="EV152" s="192"/>
      <c r="EW152" s="192"/>
      <c r="EX152" s="192"/>
      <c r="EY152" s="192"/>
      <c r="EZ152" s="192"/>
      <c r="FA152" s="192"/>
      <c r="FB152" s="192"/>
      <c r="FC152" s="192"/>
      <c r="FD152" s="192"/>
      <c r="FE152" s="192"/>
      <c r="FF152" s="192"/>
      <c r="FG152" s="192"/>
      <c r="FH152" s="192"/>
      <c r="FI152" s="192"/>
      <c r="FJ152" s="192"/>
      <c r="FK152" s="192"/>
      <c r="FL152" s="192"/>
      <c r="FM152" s="192"/>
      <c r="FN152" s="192"/>
      <c r="FO152" s="192"/>
      <c r="FP152" s="192"/>
      <c r="FQ152" s="192"/>
      <c r="FR152" s="192"/>
      <c r="FS152" s="192"/>
      <c r="FT152" s="192"/>
      <c r="FU152" s="192"/>
      <c r="FV152" s="192"/>
      <c r="FW152" s="192"/>
      <c r="FX152" s="192"/>
      <c r="FY152" s="192"/>
      <c r="FZ152" s="192"/>
      <c r="GA152" s="192"/>
      <c r="GB152" s="192"/>
      <c r="GC152" s="192"/>
      <c r="GD152" s="192"/>
      <c r="GE152" s="192"/>
      <c r="GF152" s="192"/>
      <c r="GG152" s="192"/>
      <c r="GH152" s="192"/>
      <c r="GI152" s="192"/>
      <c r="GJ152" s="192"/>
      <c r="GK152" s="192"/>
      <c r="GL152" s="192"/>
      <c r="GM152" s="192"/>
      <c r="GN152" s="192"/>
      <c r="GO152" s="192"/>
      <c r="GP152" s="192"/>
      <c r="GQ152" s="192"/>
      <c r="GR152" s="192"/>
      <c r="GS152" s="192"/>
      <c r="GT152" s="192"/>
      <c r="GU152" s="192"/>
      <c r="GV152" s="192"/>
      <c r="GW152" s="192"/>
      <c r="GX152" s="192"/>
      <c r="GY152" s="192"/>
      <c r="GZ152" s="192"/>
      <c r="HA152" s="192"/>
      <c r="HB152" s="192"/>
      <c r="HC152" s="192"/>
      <c r="HD152" s="192"/>
      <c r="HE152" s="192"/>
      <c r="HF152" s="192"/>
      <c r="HG152" s="192"/>
      <c r="HH152" s="192"/>
      <c r="HI152" s="192"/>
      <c r="HJ152" s="192"/>
      <c r="HK152" s="192"/>
      <c r="HL152" s="192"/>
      <c r="HM152" s="192"/>
      <c r="HN152" s="192"/>
      <c r="HO152" s="192"/>
      <c r="HP152" s="192"/>
      <c r="HQ152" s="192"/>
      <c r="HR152" s="192"/>
      <c r="HS152" s="192"/>
      <c r="HT152" s="192"/>
      <c r="HU152" s="192"/>
      <c r="HV152" s="192"/>
      <c r="HW152" s="192"/>
      <c r="HX152" s="192"/>
      <c r="HY152" s="192"/>
      <c r="HZ152" s="192"/>
      <c r="IA152" s="192"/>
      <c r="IB152" s="192"/>
      <c r="IC152" s="192"/>
      <c r="ID152" s="192"/>
      <c r="IE152" s="192"/>
      <c r="IF152" s="192"/>
      <c r="IG152" s="192"/>
      <c r="IH152" s="192"/>
      <c r="II152" s="192"/>
      <c r="IJ152" s="192"/>
      <c r="IK152" s="192"/>
      <c r="IL152" s="192"/>
      <c r="IM152" s="192"/>
      <c r="IN152" s="192"/>
      <c r="IO152" s="192"/>
      <c r="IP152" s="192"/>
      <c r="IQ152" s="192"/>
      <c r="IR152" s="192"/>
      <c r="IS152" s="192"/>
      <c r="IT152" s="192"/>
      <c r="IU152" s="192"/>
      <c r="IV152" s="192"/>
    </row>
    <row r="153" spans="1:256" s="193" customFormat="1" ht="15.75" x14ac:dyDescent="0.25">
      <c r="A153" s="206" t="s">
        <v>76</v>
      </c>
      <c r="B153" s="202">
        <v>521521.9</v>
      </c>
      <c r="C153" s="201">
        <v>-491891.1</v>
      </c>
      <c r="D153" s="202">
        <v>29630.800000000047</v>
      </c>
      <c r="E153" s="201"/>
      <c r="F153" s="205">
        <v>124466.2</v>
      </c>
      <c r="G153" s="202">
        <v>170582</v>
      </c>
      <c r="H153" s="201"/>
      <c r="I153" s="204">
        <v>48138.8</v>
      </c>
      <c r="J153" s="260">
        <v>98924.5</v>
      </c>
      <c r="K153" s="202">
        <v>281753.2</v>
      </c>
      <c r="L153" s="203">
        <v>-203186.3</v>
      </c>
      <c r="M153" s="201">
        <v>-26401.599999999999</v>
      </c>
      <c r="N153" s="202">
        <v>494276.8</v>
      </c>
      <c r="O153" s="201"/>
      <c r="P153" s="201">
        <v>13907.9</v>
      </c>
      <c r="Q153" s="202">
        <v>852747.5</v>
      </c>
      <c r="R153" s="204">
        <v>3822.1</v>
      </c>
      <c r="S153" s="201">
        <v>870477.5</v>
      </c>
      <c r="T153" s="202">
        <v>1364754.3</v>
      </c>
      <c r="U153" s="202">
        <v>1394385.1</v>
      </c>
      <c r="V153" s="192"/>
      <c r="W153" s="192"/>
      <c r="X153" s="192"/>
      <c r="Y153" s="194"/>
      <c r="Z153" s="194"/>
      <c r="AA153" s="194"/>
      <c r="AB153" s="194"/>
      <c r="AC153" s="194"/>
      <c r="AD153" s="194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  <c r="EG153" s="192"/>
      <c r="EH153" s="192"/>
      <c r="EI153" s="192"/>
      <c r="EJ153" s="192"/>
      <c r="EK153" s="192"/>
      <c r="EL153" s="192"/>
      <c r="EM153" s="192"/>
      <c r="EN153" s="192"/>
      <c r="EO153" s="192"/>
      <c r="EP153" s="192"/>
      <c r="EQ153" s="192"/>
      <c r="ER153" s="192"/>
      <c r="ES153" s="192"/>
      <c r="ET153" s="192"/>
      <c r="EU153" s="192"/>
      <c r="EV153" s="192"/>
      <c r="EW153" s="192"/>
      <c r="EX153" s="192"/>
      <c r="EY153" s="192"/>
      <c r="EZ153" s="192"/>
      <c r="FA153" s="192"/>
      <c r="FB153" s="192"/>
      <c r="FC153" s="192"/>
      <c r="FD153" s="192"/>
      <c r="FE153" s="192"/>
      <c r="FF153" s="192"/>
      <c r="FG153" s="192"/>
      <c r="FH153" s="192"/>
      <c r="FI153" s="192"/>
      <c r="FJ153" s="192"/>
      <c r="FK153" s="192"/>
      <c r="FL153" s="192"/>
      <c r="FM153" s="192"/>
      <c r="FN153" s="192"/>
      <c r="FO153" s="192"/>
      <c r="FP153" s="192"/>
      <c r="FQ153" s="192"/>
      <c r="FR153" s="192"/>
      <c r="FS153" s="192"/>
      <c r="FT153" s="192"/>
      <c r="FU153" s="192"/>
      <c r="FV153" s="192"/>
      <c r="FW153" s="192"/>
      <c r="FX153" s="192"/>
      <c r="FY153" s="192"/>
      <c r="FZ153" s="192"/>
      <c r="GA153" s="192"/>
      <c r="GB153" s="192"/>
      <c r="GC153" s="192"/>
      <c r="GD153" s="192"/>
      <c r="GE153" s="192"/>
      <c r="GF153" s="192"/>
      <c r="GG153" s="192"/>
      <c r="GH153" s="192"/>
      <c r="GI153" s="192"/>
      <c r="GJ153" s="192"/>
      <c r="GK153" s="192"/>
      <c r="GL153" s="192"/>
      <c r="GM153" s="192"/>
      <c r="GN153" s="192"/>
      <c r="GO153" s="192"/>
      <c r="GP153" s="192"/>
      <c r="GQ153" s="192"/>
      <c r="GR153" s="192"/>
      <c r="GS153" s="192"/>
      <c r="GT153" s="192"/>
      <c r="GU153" s="192"/>
      <c r="GV153" s="192"/>
      <c r="GW153" s="192"/>
      <c r="GX153" s="192"/>
      <c r="GY153" s="192"/>
      <c r="GZ153" s="192"/>
      <c r="HA153" s="192"/>
      <c r="HB153" s="192"/>
      <c r="HC153" s="192"/>
      <c r="HD153" s="192"/>
      <c r="HE153" s="192"/>
      <c r="HF153" s="192"/>
      <c r="HG153" s="192"/>
      <c r="HH153" s="192"/>
      <c r="HI153" s="192"/>
      <c r="HJ153" s="192"/>
      <c r="HK153" s="192"/>
      <c r="HL153" s="192"/>
      <c r="HM153" s="192"/>
      <c r="HN153" s="192"/>
      <c r="HO153" s="192"/>
      <c r="HP153" s="192"/>
      <c r="HQ153" s="192"/>
      <c r="HR153" s="192"/>
      <c r="HS153" s="192"/>
      <c r="HT153" s="192"/>
      <c r="HU153" s="192"/>
      <c r="HV153" s="192"/>
      <c r="HW153" s="192"/>
      <c r="HX153" s="192"/>
      <c r="HY153" s="192"/>
      <c r="HZ153" s="192"/>
      <c r="IA153" s="192"/>
      <c r="IB153" s="192"/>
      <c r="IC153" s="192"/>
      <c r="ID153" s="192"/>
      <c r="IE153" s="192"/>
      <c r="IF153" s="192"/>
      <c r="IG153" s="192"/>
      <c r="IH153" s="192"/>
      <c r="II153" s="192"/>
      <c r="IJ153" s="192"/>
      <c r="IK153" s="192"/>
      <c r="IL153" s="192"/>
      <c r="IM153" s="192"/>
      <c r="IN153" s="192"/>
      <c r="IO153" s="192"/>
      <c r="IP153" s="192"/>
      <c r="IQ153" s="192"/>
      <c r="IR153" s="192"/>
      <c r="IS153" s="192"/>
      <c r="IT153" s="192"/>
      <c r="IU153" s="192"/>
      <c r="IV153" s="192"/>
    </row>
    <row r="154" spans="1:256" s="193" customFormat="1" ht="15.75" x14ac:dyDescent="0.25">
      <c r="A154" s="215" t="s">
        <v>77</v>
      </c>
      <c r="B154" s="211">
        <v>500902.8</v>
      </c>
      <c r="C154" s="210">
        <v>-497960.4</v>
      </c>
      <c r="D154" s="211">
        <v>2942.3999999999651</v>
      </c>
      <c r="E154" s="210"/>
      <c r="F154" s="214">
        <v>162684.9</v>
      </c>
      <c r="G154" s="211">
        <v>170888.3</v>
      </c>
      <c r="H154" s="210"/>
      <c r="I154" s="213">
        <v>47791.3</v>
      </c>
      <c r="J154" s="260">
        <v>97531.199999999997</v>
      </c>
      <c r="K154" s="211">
        <v>281113.3</v>
      </c>
      <c r="L154" s="212">
        <v>-191548.2</v>
      </c>
      <c r="M154" s="210">
        <v>-34152.400000000001</v>
      </c>
      <c r="N154" s="211">
        <v>534308.4</v>
      </c>
      <c r="O154" s="210"/>
      <c r="P154" s="210">
        <v>13702.699999999999</v>
      </c>
      <c r="Q154" s="211">
        <v>852318.4</v>
      </c>
      <c r="R154" s="213">
        <v>3846.9</v>
      </c>
      <c r="S154" s="210">
        <v>869868</v>
      </c>
      <c r="T154" s="211">
        <v>1404176.4</v>
      </c>
      <c r="U154" s="211">
        <v>1407118.8</v>
      </c>
      <c r="V154" s="207"/>
      <c r="W154" s="208"/>
      <c r="X154" s="207"/>
      <c r="Y154" s="209"/>
      <c r="Z154" s="209"/>
      <c r="AA154" s="209"/>
      <c r="AB154" s="209"/>
      <c r="AC154" s="209"/>
      <c r="AD154" s="209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7"/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207"/>
      <c r="DF154" s="207"/>
      <c r="DG154" s="207"/>
      <c r="DH154" s="207"/>
      <c r="DI154" s="207"/>
      <c r="DJ154" s="207"/>
      <c r="DK154" s="207"/>
      <c r="DL154" s="207"/>
      <c r="DM154" s="207"/>
      <c r="DN154" s="207"/>
      <c r="DO154" s="207"/>
      <c r="DP154" s="207"/>
      <c r="DQ154" s="207"/>
      <c r="DR154" s="207"/>
      <c r="DS154" s="207"/>
      <c r="DT154" s="207"/>
      <c r="DU154" s="207"/>
      <c r="DV154" s="207"/>
      <c r="DW154" s="207"/>
      <c r="DX154" s="207"/>
      <c r="DY154" s="207"/>
      <c r="DZ154" s="207"/>
      <c r="EA154" s="207"/>
      <c r="EB154" s="207"/>
      <c r="EC154" s="207"/>
      <c r="ED154" s="207"/>
      <c r="EE154" s="207"/>
      <c r="EF154" s="207"/>
      <c r="EG154" s="207"/>
      <c r="EH154" s="207"/>
      <c r="EI154" s="207"/>
      <c r="EJ154" s="207"/>
      <c r="EK154" s="207"/>
      <c r="EL154" s="207"/>
      <c r="EM154" s="207"/>
      <c r="EN154" s="207"/>
      <c r="EO154" s="207"/>
      <c r="EP154" s="207"/>
      <c r="EQ154" s="207"/>
      <c r="ER154" s="207"/>
      <c r="ES154" s="207"/>
      <c r="ET154" s="207"/>
      <c r="EU154" s="207"/>
      <c r="EV154" s="207"/>
      <c r="EW154" s="207"/>
      <c r="EX154" s="207"/>
      <c r="EY154" s="207"/>
      <c r="EZ154" s="207"/>
      <c r="FA154" s="207"/>
      <c r="FB154" s="207"/>
      <c r="FC154" s="207"/>
      <c r="FD154" s="207"/>
      <c r="FE154" s="207"/>
      <c r="FF154" s="207"/>
      <c r="FG154" s="207"/>
      <c r="FH154" s="207"/>
      <c r="FI154" s="207"/>
      <c r="FJ154" s="207"/>
      <c r="FK154" s="207"/>
      <c r="FL154" s="207"/>
      <c r="FM154" s="207"/>
      <c r="FN154" s="207"/>
      <c r="FO154" s="207"/>
      <c r="FP154" s="207"/>
      <c r="FQ154" s="207"/>
      <c r="FR154" s="207"/>
      <c r="FS154" s="207"/>
      <c r="FT154" s="207"/>
      <c r="FU154" s="207"/>
      <c r="FV154" s="207"/>
      <c r="FW154" s="207"/>
      <c r="FX154" s="207"/>
      <c r="FY154" s="207"/>
      <c r="FZ154" s="207"/>
      <c r="GA154" s="207"/>
      <c r="GB154" s="207"/>
      <c r="GC154" s="207"/>
      <c r="GD154" s="207"/>
      <c r="GE154" s="207"/>
      <c r="GF154" s="207"/>
      <c r="GG154" s="207"/>
      <c r="GH154" s="207"/>
      <c r="GI154" s="207"/>
      <c r="GJ154" s="207"/>
      <c r="GK154" s="207"/>
      <c r="GL154" s="207"/>
      <c r="GM154" s="207"/>
      <c r="GN154" s="207"/>
      <c r="GO154" s="207"/>
      <c r="GP154" s="207"/>
      <c r="GQ154" s="207"/>
      <c r="GR154" s="207"/>
      <c r="GS154" s="207"/>
      <c r="GT154" s="207"/>
      <c r="GU154" s="207"/>
      <c r="GV154" s="207"/>
      <c r="GW154" s="207"/>
      <c r="GX154" s="207"/>
      <c r="GY154" s="207"/>
      <c r="GZ154" s="207"/>
      <c r="HA154" s="207"/>
      <c r="HB154" s="207"/>
      <c r="HC154" s="207"/>
      <c r="HD154" s="207"/>
      <c r="HE154" s="207"/>
      <c r="HF154" s="207"/>
      <c r="HG154" s="207"/>
      <c r="HH154" s="207"/>
      <c r="HI154" s="207"/>
      <c r="HJ154" s="207"/>
      <c r="HK154" s="207"/>
      <c r="HL154" s="207"/>
      <c r="HM154" s="207"/>
      <c r="HN154" s="207"/>
      <c r="HO154" s="207"/>
      <c r="HP154" s="207"/>
      <c r="HQ154" s="207"/>
      <c r="HR154" s="207"/>
      <c r="HS154" s="207"/>
      <c r="HT154" s="207"/>
      <c r="HU154" s="207"/>
      <c r="HV154" s="207"/>
      <c r="HW154" s="207"/>
      <c r="HX154" s="207"/>
      <c r="HY154" s="207"/>
      <c r="HZ154" s="207"/>
      <c r="IA154" s="207"/>
      <c r="IB154" s="207"/>
      <c r="IC154" s="207"/>
      <c r="ID154" s="207"/>
      <c r="IE154" s="207"/>
      <c r="IF154" s="207"/>
      <c r="IG154" s="207"/>
      <c r="IH154" s="207"/>
      <c r="II154" s="207"/>
      <c r="IJ154" s="207"/>
      <c r="IK154" s="207"/>
      <c r="IL154" s="207"/>
      <c r="IM154" s="207"/>
      <c r="IN154" s="207"/>
      <c r="IO154" s="207"/>
      <c r="IP154" s="207"/>
      <c r="IQ154" s="207"/>
      <c r="IR154" s="207"/>
      <c r="IS154" s="207"/>
      <c r="IT154" s="207"/>
      <c r="IU154" s="207"/>
      <c r="IV154" s="207"/>
    </row>
    <row r="155" spans="1:256" s="208" customFormat="1" ht="15.75" x14ac:dyDescent="0.25">
      <c r="A155" s="224" t="s">
        <v>61</v>
      </c>
      <c r="B155" s="220">
        <v>453394</v>
      </c>
      <c r="C155" s="219">
        <v>-486902.6</v>
      </c>
      <c r="D155" s="220">
        <v>-33508.599999999977</v>
      </c>
      <c r="E155" s="219"/>
      <c r="F155" s="223">
        <v>201450.1</v>
      </c>
      <c r="G155" s="220">
        <v>177101.6</v>
      </c>
      <c r="H155" s="219"/>
      <c r="I155" s="222">
        <v>49947.3</v>
      </c>
      <c r="J155" s="260">
        <v>96137.9</v>
      </c>
      <c r="K155" s="220">
        <v>280473.5</v>
      </c>
      <c r="L155" s="221">
        <v>-208661.1</v>
      </c>
      <c r="M155" s="219">
        <v>-29497.3</v>
      </c>
      <c r="N155" s="220">
        <v>566952</v>
      </c>
      <c r="O155" s="219"/>
      <c r="P155" s="219">
        <v>15563.099999999999</v>
      </c>
      <c r="Q155" s="220">
        <v>849413.8</v>
      </c>
      <c r="R155" s="222">
        <v>3755.9</v>
      </c>
      <c r="S155" s="219">
        <v>868732.8</v>
      </c>
      <c r="T155" s="220">
        <v>1435684.8</v>
      </c>
      <c r="U155" s="220">
        <v>1402176.2</v>
      </c>
      <c r="V155" s="216"/>
      <c r="W155" s="216"/>
      <c r="X155" s="216"/>
      <c r="Y155" s="218"/>
      <c r="Z155" s="218"/>
      <c r="AA155" s="218"/>
      <c r="AB155" s="218"/>
      <c r="AC155" s="218"/>
      <c r="AD155" s="218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6"/>
      <c r="DV155" s="216"/>
      <c r="DW155" s="216"/>
      <c r="DX155" s="216"/>
      <c r="DY155" s="216"/>
      <c r="DZ155" s="216"/>
      <c r="EA155" s="216"/>
      <c r="EB155" s="216"/>
      <c r="EC155" s="216"/>
      <c r="ED155" s="216"/>
      <c r="EE155" s="216"/>
      <c r="EF155" s="216"/>
      <c r="EG155" s="216"/>
      <c r="EH155" s="216"/>
      <c r="EI155" s="216"/>
      <c r="EJ155" s="216"/>
      <c r="EK155" s="216"/>
      <c r="EL155" s="216"/>
      <c r="EM155" s="216"/>
      <c r="EN155" s="216"/>
      <c r="EO155" s="216"/>
      <c r="EP155" s="216"/>
      <c r="EQ155" s="216"/>
      <c r="ER155" s="216"/>
      <c r="ES155" s="216"/>
      <c r="ET155" s="216"/>
      <c r="EU155" s="216"/>
      <c r="EV155" s="216"/>
      <c r="EW155" s="216"/>
      <c r="EX155" s="216"/>
      <c r="EY155" s="216"/>
      <c r="EZ155" s="216"/>
      <c r="FA155" s="216"/>
      <c r="FB155" s="216"/>
      <c r="FC155" s="216"/>
      <c r="FD155" s="216"/>
      <c r="FE155" s="216"/>
      <c r="FF155" s="216"/>
      <c r="FG155" s="216"/>
      <c r="FH155" s="216"/>
      <c r="FI155" s="216"/>
      <c r="FJ155" s="216"/>
      <c r="FK155" s="216"/>
      <c r="FL155" s="216"/>
      <c r="FM155" s="216"/>
      <c r="FN155" s="216"/>
      <c r="FO155" s="216"/>
      <c r="FP155" s="216"/>
      <c r="FQ155" s="216"/>
      <c r="FR155" s="216"/>
      <c r="FS155" s="216"/>
      <c r="FT155" s="216"/>
      <c r="FU155" s="216"/>
      <c r="FV155" s="216"/>
      <c r="FW155" s="216"/>
      <c r="FX155" s="216"/>
      <c r="FY155" s="216"/>
      <c r="FZ155" s="216"/>
      <c r="GA155" s="216"/>
      <c r="GB155" s="216"/>
      <c r="GC155" s="216"/>
      <c r="GD155" s="216"/>
      <c r="GE155" s="216"/>
      <c r="GF155" s="216"/>
      <c r="GG155" s="216"/>
      <c r="GH155" s="216"/>
      <c r="GI155" s="216"/>
      <c r="GJ155" s="216"/>
      <c r="GK155" s="216"/>
      <c r="GL155" s="216"/>
      <c r="GM155" s="216"/>
      <c r="GN155" s="216"/>
      <c r="GO155" s="216"/>
      <c r="GP155" s="216"/>
      <c r="GQ155" s="216"/>
      <c r="GR155" s="216"/>
      <c r="GS155" s="216"/>
      <c r="GT155" s="216"/>
      <c r="GU155" s="216"/>
      <c r="GV155" s="216"/>
      <c r="GW155" s="216"/>
      <c r="GX155" s="216"/>
      <c r="GY155" s="216"/>
      <c r="GZ155" s="216"/>
      <c r="HA155" s="216"/>
      <c r="HB155" s="216"/>
      <c r="HC155" s="216"/>
      <c r="HD155" s="216"/>
      <c r="HE155" s="216"/>
      <c r="HF155" s="216"/>
      <c r="HG155" s="216"/>
      <c r="HH155" s="216"/>
      <c r="HI155" s="216"/>
      <c r="HJ155" s="216"/>
      <c r="HK155" s="216"/>
      <c r="HL155" s="216"/>
      <c r="HM155" s="216"/>
      <c r="HN155" s="216"/>
      <c r="HO155" s="216"/>
      <c r="HP155" s="216"/>
      <c r="HQ155" s="216"/>
      <c r="HR155" s="216"/>
      <c r="HS155" s="216"/>
      <c r="HT155" s="216"/>
      <c r="HU155" s="216"/>
      <c r="HV155" s="216"/>
      <c r="HW155" s="216"/>
      <c r="HX155" s="216"/>
      <c r="HY155" s="216"/>
      <c r="HZ155" s="216"/>
      <c r="IA155" s="216"/>
      <c r="IB155" s="216"/>
      <c r="IC155" s="216"/>
      <c r="ID155" s="216"/>
      <c r="IE155" s="216"/>
      <c r="IF155" s="216"/>
      <c r="IG155" s="216"/>
      <c r="IH155" s="216"/>
      <c r="II155" s="216"/>
      <c r="IJ155" s="216"/>
      <c r="IK155" s="216"/>
      <c r="IL155" s="216"/>
      <c r="IM155" s="216"/>
      <c r="IN155" s="216"/>
      <c r="IO155" s="216"/>
      <c r="IP155" s="216"/>
      <c r="IQ155" s="216"/>
      <c r="IR155" s="216"/>
      <c r="IS155" s="216"/>
      <c r="IT155" s="216"/>
      <c r="IU155" s="216"/>
      <c r="IV155" s="216"/>
    </row>
    <row r="156" spans="1:256" s="217" customFormat="1" ht="15.75" x14ac:dyDescent="0.25">
      <c r="A156" s="232" t="s">
        <v>78</v>
      </c>
      <c r="B156" s="228">
        <v>457895.3</v>
      </c>
      <c r="C156" s="227">
        <v>-481988.6</v>
      </c>
      <c r="D156" s="228">
        <v>-24093.299999999988</v>
      </c>
      <c r="E156" s="227"/>
      <c r="F156" s="231">
        <v>227827.20000000001</v>
      </c>
      <c r="G156" s="228">
        <v>194261.09999999998</v>
      </c>
      <c r="H156" s="227"/>
      <c r="I156" s="230">
        <v>54734.9</v>
      </c>
      <c r="J156" s="260">
        <v>95660.7</v>
      </c>
      <c r="K156" s="228">
        <v>279193.7</v>
      </c>
      <c r="L156" s="229">
        <v>-190386.2</v>
      </c>
      <c r="M156" s="227">
        <v>-33496</v>
      </c>
      <c r="N156" s="228">
        <v>627795.4</v>
      </c>
      <c r="O156" s="227"/>
      <c r="P156" s="227">
        <v>29935.1</v>
      </c>
      <c r="Q156" s="228">
        <v>825844.4</v>
      </c>
      <c r="R156" s="230">
        <v>4663.1000000000004</v>
      </c>
      <c r="S156" s="227">
        <v>860442.6</v>
      </c>
      <c r="T156" s="228">
        <v>1488238</v>
      </c>
      <c r="U156" s="228">
        <v>1646144.7</v>
      </c>
      <c r="V156" s="225"/>
      <c r="W156" s="225"/>
      <c r="X156" s="225"/>
      <c r="Y156" s="226"/>
      <c r="Z156" s="226"/>
      <c r="AA156" s="226"/>
      <c r="AB156" s="226"/>
      <c r="AC156" s="226"/>
      <c r="AD156" s="226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  <c r="IR156" s="225"/>
      <c r="IS156" s="225"/>
      <c r="IT156" s="225"/>
      <c r="IU156" s="225"/>
      <c r="IV156" s="225"/>
    </row>
    <row r="157" spans="1:256" s="217" customFormat="1" ht="15.75" x14ac:dyDescent="0.25">
      <c r="A157" s="240" t="s">
        <v>90</v>
      </c>
      <c r="B157" s="236">
        <v>420233.7</v>
      </c>
      <c r="C157" s="235">
        <v>-504968.2</v>
      </c>
      <c r="D157" s="236">
        <v>-84734.5</v>
      </c>
      <c r="E157" s="235"/>
      <c r="F157" s="239">
        <v>236897.9</v>
      </c>
      <c r="G157" s="236">
        <v>222734.2</v>
      </c>
      <c r="H157" s="235"/>
      <c r="I157" s="238">
        <v>56291.1</v>
      </c>
      <c r="J157" s="260">
        <v>94267.4</v>
      </c>
      <c r="K157" s="236">
        <v>278553.90000000002</v>
      </c>
      <c r="L157" s="237">
        <v>-197862.8</v>
      </c>
      <c r="M157" s="235">
        <v>-34062.699999999997</v>
      </c>
      <c r="N157" s="236">
        <v>656819</v>
      </c>
      <c r="O157" s="235"/>
      <c r="P157" s="235">
        <v>10795.599999999999</v>
      </c>
      <c r="Q157" s="236">
        <v>825408</v>
      </c>
      <c r="R157" s="238">
        <v>8.3000000000000007</v>
      </c>
      <c r="S157" s="235">
        <v>836211.9</v>
      </c>
      <c r="T157" s="236">
        <v>1493030.9</v>
      </c>
      <c r="U157" s="236">
        <v>1408296.4</v>
      </c>
      <c r="V157" s="233"/>
      <c r="W157" s="233"/>
      <c r="X157" s="233"/>
      <c r="Y157" s="234"/>
      <c r="Z157" s="234"/>
      <c r="AA157" s="234"/>
      <c r="AB157" s="234"/>
      <c r="AC157" s="234"/>
      <c r="AD157" s="234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233"/>
      <c r="CT157" s="233"/>
      <c r="CU157" s="233"/>
      <c r="CV157" s="233"/>
      <c r="CW157" s="233"/>
      <c r="CX157" s="233"/>
      <c r="CY157" s="233"/>
      <c r="CZ157" s="233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  <c r="DV157" s="233"/>
      <c r="DW157" s="233"/>
      <c r="DX157" s="233"/>
      <c r="DY157" s="233"/>
      <c r="DZ157" s="233"/>
      <c r="EA157" s="233"/>
      <c r="EB157" s="233"/>
      <c r="EC157" s="233"/>
      <c r="ED157" s="233"/>
      <c r="EE157" s="233"/>
      <c r="EF157" s="233"/>
      <c r="EG157" s="233"/>
      <c r="EH157" s="233"/>
      <c r="EI157" s="233"/>
      <c r="EJ157" s="233"/>
      <c r="EK157" s="233"/>
      <c r="EL157" s="233"/>
      <c r="EM157" s="233"/>
      <c r="EN157" s="233"/>
      <c r="EO157" s="233"/>
      <c r="EP157" s="233"/>
      <c r="EQ157" s="233"/>
      <c r="ER157" s="233"/>
      <c r="ES157" s="233"/>
      <c r="ET157" s="233"/>
      <c r="EU157" s="233"/>
      <c r="EV157" s="233"/>
      <c r="EW157" s="233"/>
      <c r="EX157" s="233"/>
      <c r="EY157" s="233"/>
      <c r="EZ157" s="233"/>
      <c r="FA157" s="233"/>
      <c r="FB157" s="233"/>
      <c r="FC157" s="233"/>
      <c r="FD157" s="233"/>
      <c r="FE157" s="233"/>
      <c r="FF157" s="233"/>
      <c r="FG157" s="233"/>
      <c r="FH157" s="233"/>
      <c r="FI157" s="233"/>
      <c r="FJ157" s="233"/>
      <c r="FK157" s="233"/>
      <c r="FL157" s="233"/>
      <c r="FM157" s="233"/>
      <c r="FN157" s="233"/>
      <c r="FO157" s="233"/>
      <c r="FP157" s="233"/>
      <c r="FQ157" s="233"/>
      <c r="FR157" s="233"/>
      <c r="FS157" s="233"/>
      <c r="FT157" s="233"/>
      <c r="FU157" s="233"/>
      <c r="FV157" s="233"/>
      <c r="FW157" s="233"/>
      <c r="FX157" s="233"/>
      <c r="FY157" s="233"/>
      <c r="FZ157" s="233"/>
      <c r="GA157" s="233"/>
      <c r="GB157" s="233"/>
      <c r="GC157" s="233"/>
      <c r="GD157" s="233"/>
      <c r="GE157" s="233"/>
      <c r="GF157" s="233"/>
      <c r="GG157" s="233"/>
      <c r="GH157" s="233"/>
      <c r="GI157" s="233"/>
      <c r="GJ157" s="233"/>
      <c r="GK157" s="233"/>
      <c r="GL157" s="233"/>
      <c r="GM157" s="233"/>
      <c r="GN157" s="233"/>
      <c r="GO157" s="233"/>
      <c r="GP157" s="233"/>
      <c r="GQ157" s="233"/>
      <c r="GR157" s="233"/>
      <c r="GS157" s="233"/>
      <c r="GT157" s="233"/>
      <c r="GU157" s="233"/>
      <c r="GV157" s="233"/>
      <c r="GW157" s="233"/>
      <c r="GX157" s="233"/>
      <c r="GY157" s="233"/>
      <c r="GZ157" s="233"/>
      <c r="HA157" s="233"/>
      <c r="HB157" s="233"/>
      <c r="HC157" s="233"/>
      <c r="HD157" s="233"/>
      <c r="HE157" s="233"/>
      <c r="HF157" s="233"/>
      <c r="HG157" s="233"/>
      <c r="HH157" s="233"/>
      <c r="HI157" s="233"/>
      <c r="HJ157" s="233"/>
      <c r="HK157" s="233"/>
      <c r="HL157" s="233"/>
      <c r="HM157" s="233"/>
      <c r="HN157" s="233"/>
      <c r="HO157" s="233"/>
      <c r="HP157" s="233"/>
      <c r="HQ157" s="233"/>
      <c r="HR157" s="233"/>
      <c r="HS157" s="233"/>
      <c r="HT157" s="233"/>
      <c r="HU157" s="233"/>
      <c r="HV157" s="233"/>
      <c r="HW157" s="233"/>
      <c r="HX157" s="233"/>
      <c r="HY157" s="233"/>
      <c r="HZ157" s="233"/>
      <c r="IA157" s="233"/>
      <c r="IB157" s="233"/>
      <c r="IC157" s="233"/>
      <c r="ID157" s="233"/>
      <c r="IE157" s="233"/>
      <c r="IF157" s="233"/>
      <c r="IG157" s="233"/>
      <c r="IH157" s="233"/>
      <c r="II157" s="233"/>
      <c r="IJ157" s="233"/>
      <c r="IK157" s="233"/>
      <c r="IL157" s="233"/>
      <c r="IM157" s="233"/>
      <c r="IN157" s="233"/>
      <c r="IO157" s="233"/>
      <c r="IP157" s="233"/>
      <c r="IQ157" s="233"/>
      <c r="IR157" s="233"/>
      <c r="IS157" s="233"/>
      <c r="IT157" s="233"/>
      <c r="IU157" s="233"/>
      <c r="IV157" s="233"/>
    </row>
    <row r="158" spans="1:256" s="217" customFormat="1" ht="15.75" x14ac:dyDescent="0.25">
      <c r="A158" s="248" t="s">
        <v>62</v>
      </c>
      <c r="B158" s="244">
        <v>428699.1</v>
      </c>
      <c r="C158" s="243">
        <v>-505180.4</v>
      </c>
      <c r="D158" s="244">
        <v>-76481.300000000047</v>
      </c>
      <c r="E158" s="243"/>
      <c r="F158" s="247">
        <v>273246</v>
      </c>
      <c r="G158" s="244">
        <v>253788.1</v>
      </c>
      <c r="H158" s="243"/>
      <c r="I158" s="246">
        <v>49941.2</v>
      </c>
      <c r="J158" s="260">
        <v>90564.7</v>
      </c>
      <c r="K158" s="244">
        <v>277913.90000000002</v>
      </c>
      <c r="L158" s="245">
        <v>-231612.3</v>
      </c>
      <c r="M158" s="243">
        <v>-26290.400000000001</v>
      </c>
      <c r="N158" s="244">
        <v>687551.2</v>
      </c>
      <c r="O158" s="243"/>
      <c r="P158" s="243">
        <v>7061.1</v>
      </c>
      <c r="Q158" s="244">
        <v>802050.5</v>
      </c>
      <c r="R158" s="246">
        <v>27.1</v>
      </c>
      <c r="S158" s="243">
        <v>809138.7</v>
      </c>
      <c r="T158" s="244">
        <v>1496689.9</v>
      </c>
      <c r="U158" s="244">
        <v>1420208.6</v>
      </c>
      <c r="V158" s="241"/>
      <c r="W158" s="241"/>
      <c r="X158" s="241"/>
      <c r="Y158" s="242"/>
      <c r="Z158" s="242"/>
      <c r="AA158" s="242"/>
      <c r="AB158" s="242"/>
      <c r="AC158" s="242"/>
      <c r="AD158" s="242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1"/>
      <c r="BB158" s="241"/>
      <c r="BC158" s="241"/>
      <c r="BD158" s="241"/>
      <c r="BE158" s="241"/>
      <c r="BF158" s="241"/>
      <c r="BG158" s="241"/>
      <c r="BH158" s="241"/>
      <c r="BI158" s="241"/>
      <c r="BJ158" s="241"/>
      <c r="BK158" s="241"/>
      <c r="BL158" s="241"/>
      <c r="BM158" s="241"/>
      <c r="BN158" s="241"/>
      <c r="BO158" s="241"/>
      <c r="BP158" s="241"/>
      <c r="BQ158" s="241"/>
      <c r="BR158" s="241"/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41"/>
      <c r="CJ158" s="241"/>
      <c r="CK158" s="241"/>
      <c r="CL158" s="241"/>
      <c r="CM158" s="241"/>
      <c r="CN158" s="241"/>
      <c r="CO158" s="241"/>
      <c r="CP158" s="241"/>
      <c r="CQ158" s="241"/>
      <c r="CR158" s="241"/>
      <c r="CS158" s="241"/>
      <c r="CT158" s="241"/>
      <c r="CU158" s="241"/>
      <c r="CV158" s="241"/>
      <c r="CW158" s="241"/>
      <c r="CX158" s="241"/>
      <c r="CY158" s="241"/>
      <c r="CZ158" s="241"/>
      <c r="DA158" s="241"/>
      <c r="DB158" s="241"/>
      <c r="DC158" s="241"/>
      <c r="DD158" s="241"/>
      <c r="DE158" s="241"/>
      <c r="DF158" s="241"/>
      <c r="DG158" s="241"/>
      <c r="DH158" s="241"/>
      <c r="DI158" s="241"/>
      <c r="DJ158" s="241"/>
      <c r="DK158" s="241"/>
      <c r="DL158" s="241"/>
      <c r="DM158" s="241"/>
      <c r="DN158" s="241"/>
      <c r="DO158" s="241"/>
      <c r="DP158" s="241"/>
      <c r="DQ158" s="241"/>
      <c r="DR158" s="241"/>
      <c r="DS158" s="241"/>
      <c r="DT158" s="241"/>
      <c r="DU158" s="241"/>
      <c r="DV158" s="241"/>
      <c r="DW158" s="241"/>
      <c r="DX158" s="241"/>
      <c r="DY158" s="241"/>
      <c r="DZ158" s="241"/>
      <c r="EA158" s="241"/>
      <c r="EB158" s="241"/>
      <c r="EC158" s="241"/>
      <c r="ED158" s="241"/>
      <c r="EE158" s="241"/>
      <c r="EF158" s="241"/>
      <c r="EG158" s="241"/>
      <c r="EH158" s="241"/>
      <c r="EI158" s="241"/>
      <c r="EJ158" s="241"/>
      <c r="EK158" s="241"/>
      <c r="EL158" s="241"/>
      <c r="EM158" s="241"/>
      <c r="EN158" s="241"/>
      <c r="EO158" s="241"/>
      <c r="EP158" s="241"/>
      <c r="EQ158" s="241"/>
      <c r="ER158" s="241"/>
      <c r="ES158" s="241"/>
      <c r="ET158" s="241"/>
      <c r="EU158" s="241"/>
      <c r="EV158" s="241"/>
      <c r="EW158" s="241"/>
      <c r="EX158" s="241"/>
      <c r="EY158" s="241"/>
      <c r="EZ158" s="241"/>
      <c r="FA158" s="241"/>
      <c r="FB158" s="241"/>
      <c r="FC158" s="241"/>
      <c r="FD158" s="241"/>
      <c r="FE158" s="241"/>
      <c r="FF158" s="241"/>
      <c r="FG158" s="241"/>
      <c r="FH158" s="241"/>
      <c r="FI158" s="241"/>
      <c r="FJ158" s="241"/>
      <c r="FK158" s="241"/>
      <c r="FL158" s="241"/>
      <c r="FM158" s="241"/>
      <c r="FN158" s="241"/>
      <c r="FO158" s="241"/>
      <c r="FP158" s="241"/>
      <c r="FQ158" s="241"/>
      <c r="FR158" s="241"/>
      <c r="FS158" s="241"/>
      <c r="FT158" s="241"/>
      <c r="FU158" s="241"/>
      <c r="FV158" s="241"/>
      <c r="FW158" s="241"/>
      <c r="FX158" s="241"/>
      <c r="FY158" s="241"/>
      <c r="FZ158" s="241"/>
      <c r="GA158" s="241"/>
      <c r="GB158" s="241"/>
      <c r="GC158" s="241"/>
      <c r="GD158" s="241"/>
      <c r="GE158" s="241"/>
      <c r="GF158" s="241"/>
      <c r="GG158" s="241"/>
      <c r="GH158" s="241"/>
      <c r="GI158" s="241"/>
      <c r="GJ158" s="241"/>
      <c r="GK158" s="241"/>
      <c r="GL158" s="241"/>
      <c r="GM158" s="241"/>
      <c r="GN158" s="241"/>
      <c r="GO158" s="241"/>
      <c r="GP158" s="241"/>
      <c r="GQ158" s="241"/>
      <c r="GR158" s="241"/>
      <c r="GS158" s="241"/>
      <c r="GT158" s="241"/>
      <c r="GU158" s="241"/>
      <c r="GV158" s="241"/>
      <c r="GW158" s="241"/>
      <c r="GX158" s="241"/>
      <c r="GY158" s="241"/>
      <c r="GZ158" s="241"/>
      <c r="HA158" s="241"/>
      <c r="HB158" s="241"/>
      <c r="HC158" s="241"/>
      <c r="HD158" s="241"/>
      <c r="HE158" s="241"/>
      <c r="HF158" s="241"/>
      <c r="HG158" s="241"/>
      <c r="HH158" s="241"/>
      <c r="HI158" s="241"/>
      <c r="HJ158" s="241"/>
      <c r="HK158" s="241"/>
      <c r="HL158" s="241"/>
      <c r="HM158" s="241"/>
      <c r="HN158" s="241"/>
      <c r="HO158" s="241"/>
      <c r="HP158" s="241"/>
      <c r="HQ158" s="241"/>
      <c r="HR158" s="241"/>
      <c r="HS158" s="241"/>
      <c r="HT158" s="241"/>
      <c r="HU158" s="241"/>
      <c r="HV158" s="241"/>
      <c r="HW158" s="241"/>
      <c r="HX158" s="241"/>
      <c r="HY158" s="241"/>
      <c r="HZ158" s="241"/>
      <c r="IA158" s="241"/>
      <c r="IB158" s="241"/>
      <c r="IC158" s="241"/>
      <c r="ID158" s="241"/>
      <c r="IE158" s="241"/>
      <c r="IF158" s="241"/>
      <c r="IG158" s="241"/>
      <c r="IH158" s="241"/>
      <c r="II158" s="241"/>
      <c r="IJ158" s="241"/>
      <c r="IK158" s="241"/>
      <c r="IL158" s="241"/>
      <c r="IM158" s="241"/>
      <c r="IN158" s="241"/>
      <c r="IO158" s="241"/>
      <c r="IP158" s="241"/>
      <c r="IQ158" s="241"/>
      <c r="IR158" s="241"/>
      <c r="IS158" s="241"/>
      <c r="IT158" s="241"/>
      <c r="IU158" s="241"/>
      <c r="IV158" s="241"/>
    </row>
    <row r="159" spans="1:256" s="217" customFormat="1" ht="15.75" x14ac:dyDescent="0.25">
      <c r="A159" s="248"/>
      <c r="B159" s="244"/>
      <c r="C159" s="243"/>
      <c r="D159" s="244"/>
      <c r="E159" s="243"/>
      <c r="F159" s="247"/>
      <c r="G159" s="244"/>
      <c r="H159" s="243"/>
      <c r="I159" s="246"/>
      <c r="J159" s="260"/>
      <c r="K159" s="244"/>
      <c r="L159" s="245"/>
      <c r="M159" s="243"/>
      <c r="N159" s="244"/>
      <c r="O159" s="243"/>
      <c r="P159" s="243"/>
      <c r="Q159" s="244"/>
      <c r="R159" s="246"/>
      <c r="S159" s="243"/>
      <c r="T159" s="244"/>
      <c r="U159" s="244"/>
      <c r="V159" s="241"/>
      <c r="W159" s="241"/>
      <c r="X159" s="241"/>
      <c r="Y159" s="242"/>
      <c r="Z159" s="242"/>
      <c r="AA159" s="242"/>
      <c r="AB159" s="242"/>
      <c r="AC159" s="242"/>
      <c r="AD159" s="242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41"/>
      <c r="BD159" s="241"/>
      <c r="BE159" s="241"/>
      <c r="BF159" s="241"/>
      <c r="BG159" s="241"/>
      <c r="BH159" s="241"/>
      <c r="BI159" s="241"/>
      <c r="BJ159" s="241"/>
      <c r="BK159" s="241"/>
      <c r="BL159" s="241"/>
      <c r="BM159" s="241"/>
      <c r="BN159" s="241"/>
      <c r="BO159" s="241"/>
      <c r="BP159" s="241"/>
      <c r="BQ159" s="241"/>
      <c r="BR159" s="241"/>
      <c r="BS159" s="241"/>
      <c r="BT159" s="241"/>
      <c r="BU159" s="241"/>
      <c r="BV159" s="241"/>
      <c r="BW159" s="241"/>
      <c r="BX159" s="241"/>
      <c r="BY159" s="241"/>
      <c r="BZ159" s="241"/>
      <c r="CA159" s="241"/>
      <c r="CB159" s="241"/>
      <c r="CC159" s="241"/>
      <c r="CD159" s="241"/>
      <c r="CE159" s="241"/>
      <c r="CF159" s="241"/>
      <c r="CG159" s="241"/>
      <c r="CH159" s="241"/>
      <c r="CI159" s="241"/>
      <c r="CJ159" s="241"/>
      <c r="CK159" s="241"/>
      <c r="CL159" s="241"/>
      <c r="CM159" s="241"/>
      <c r="CN159" s="241"/>
      <c r="CO159" s="241"/>
      <c r="CP159" s="241"/>
      <c r="CQ159" s="241"/>
      <c r="CR159" s="241"/>
      <c r="CS159" s="241"/>
      <c r="CT159" s="241"/>
      <c r="CU159" s="241"/>
      <c r="CV159" s="241"/>
      <c r="CW159" s="241"/>
      <c r="CX159" s="241"/>
      <c r="CY159" s="241"/>
      <c r="CZ159" s="241"/>
      <c r="DA159" s="241"/>
      <c r="DB159" s="241"/>
      <c r="DC159" s="241"/>
      <c r="DD159" s="241"/>
      <c r="DE159" s="241"/>
      <c r="DF159" s="241"/>
      <c r="DG159" s="241"/>
      <c r="DH159" s="241"/>
      <c r="DI159" s="241"/>
      <c r="DJ159" s="241"/>
      <c r="DK159" s="241"/>
      <c r="DL159" s="241"/>
      <c r="DM159" s="241"/>
      <c r="DN159" s="241"/>
      <c r="DO159" s="241"/>
      <c r="DP159" s="241"/>
      <c r="DQ159" s="241"/>
      <c r="DR159" s="241"/>
      <c r="DS159" s="241"/>
      <c r="DT159" s="241"/>
      <c r="DU159" s="241"/>
      <c r="DV159" s="241"/>
      <c r="DW159" s="241"/>
      <c r="DX159" s="241"/>
      <c r="DY159" s="241"/>
      <c r="DZ159" s="241"/>
      <c r="EA159" s="241"/>
      <c r="EB159" s="241"/>
      <c r="EC159" s="241"/>
      <c r="ED159" s="241"/>
      <c r="EE159" s="241"/>
      <c r="EF159" s="241"/>
      <c r="EG159" s="241"/>
      <c r="EH159" s="241"/>
      <c r="EI159" s="241"/>
      <c r="EJ159" s="241"/>
      <c r="EK159" s="241"/>
      <c r="EL159" s="241"/>
      <c r="EM159" s="241"/>
      <c r="EN159" s="241"/>
      <c r="EO159" s="241"/>
      <c r="EP159" s="241"/>
      <c r="EQ159" s="241"/>
      <c r="ER159" s="241"/>
      <c r="ES159" s="241"/>
      <c r="ET159" s="241"/>
      <c r="EU159" s="241"/>
      <c r="EV159" s="241"/>
      <c r="EW159" s="241"/>
      <c r="EX159" s="241"/>
      <c r="EY159" s="241"/>
      <c r="EZ159" s="241"/>
      <c r="FA159" s="241"/>
      <c r="FB159" s="241"/>
      <c r="FC159" s="241"/>
      <c r="FD159" s="241"/>
      <c r="FE159" s="241"/>
      <c r="FF159" s="241"/>
      <c r="FG159" s="241"/>
      <c r="FH159" s="241"/>
      <c r="FI159" s="241"/>
      <c r="FJ159" s="241"/>
      <c r="FK159" s="241"/>
      <c r="FL159" s="241"/>
      <c r="FM159" s="241"/>
      <c r="FN159" s="241"/>
      <c r="FO159" s="241"/>
      <c r="FP159" s="241"/>
      <c r="FQ159" s="241"/>
      <c r="FR159" s="241"/>
      <c r="FS159" s="241"/>
      <c r="FT159" s="241"/>
      <c r="FU159" s="241"/>
      <c r="FV159" s="241"/>
      <c r="FW159" s="241"/>
      <c r="FX159" s="241"/>
      <c r="FY159" s="241"/>
      <c r="FZ159" s="241"/>
      <c r="GA159" s="241"/>
      <c r="GB159" s="241"/>
      <c r="GC159" s="241"/>
      <c r="GD159" s="241"/>
      <c r="GE159" s="241"/>
      <c r="GF159" s="241"/>
      <c r="GG159" s="241"/>
      <c r="GH159" s="241"/>
      <c r="GI159" s="241"/>
      <c r="GJ159" s="241"/>
      <c r="GK159" s="241"/>
      <c r="GL159" s="241"/>
      <c r="GM159" s="241"/>
      <c r="GN159" s="241"/>
      <c r="GO159" s="241"/>
      <c r="GP159" s="241"/>
      <c r="GQ159" s="241"/>
      <c r="GR159" s="241"/>
      <c r="GS159" s="241"/>
      <c r="GT159" s="241"/>
      <c r="GU159" s="241"/>
      <c r="GV159" s="241"/>
      <c r="GW159" s="241"/>
      <c r="GX159" s="241"/>
      <c r="GY159" s="241"/>
      <c r="GZ159" s="241"/>
      <c r="HA159" s="241"/>
      <c r="HB159" s="241"/>
      <c r="HC159" s="241"/>
      <c r="HD159" s="241"/>
      <c r="HE159" s="241"/>
      <c r="HF159" s="241"/>
      <c r="HG159" s="241"/>
      <c r="HH159" s="241"/>
      <c r="HI159" s="241"/>
      <c r="HJ159" s="241"/>
      <c r="HK159" s="241"/>
      <c r="HL159" s="241"/>
      <c r="HM159" s="241"/>
      <c r="HN159" s="241"/>
      <c r="HO159" s="241"/>
      <c r="HP159" s="241"/>
      <c r="HQ159" s="241"/>
      <c r="HR159" s="241"/>
      <c r="HS159" s="241"/>
      <c r="HT159" s="241"/>
      <c r="HU159" s="241"/>
      <c r="HV159" s="241"/>
      <c r="HW159" s="241"/>
      <c r="HX159" s="241"/>
      <c r="HY159" s="241"/>
      <c r="HZ159" s="241"/>
      <c r="IA159" s="241"/>
      <c r="IB159" s="241"/>
      <c r="IC159" s="241"/>
      <c r="ID159" s="241"/>
      <c r="IE159" s="241"/>
      <c r="IF159" s="241"/>
      <c r="IG159" s="241"/>
      <c r="IH159" s="241"/>
      <c r="II159" s="241"/>
      <c r="IJ159" s="241"/>
      <c r="IK159" s="241"/>
      <c r="IL159" s="241"/>
      <c r="IM159" s="241"/>
      <c r="IN159" s="241"/>
      <c r="IO159" s="241"/>
      <c r="IP159" s="241"/>
      <c r="IQ159" s="241"/>
      <c r="IR159" s="241"/>
      <c r="IS159" s="241"/>
      <c r="IT159" s="241"/>
      <c r="IU159" s="241"/>
      <c r="IV159" s="241"/>
    </row>
    <row r="160" spans="1:256" s="217" customFormat="1" ht="15.75" x14ac:dyDescent="0.25">
      <c r="A160" s="256" t="s">
        <v>106</v>
      </c>
      <c r="B160" s="273">
        <v>378909.8</v>
      </c>
      <c r="C160" s="272">
        <v>-498475</v>
      </c>
      <c r="D160" s="273">
        <f t="shared" ref="D160:D163" si="33">SUM(B160:C160)</f>
        <v>-119565.20000000001</v>
      </c>
      <c r="E160" s="272"/>
      <c r="F160" s="277">
        <v>230233.5</v>
      </c>
      <c r="G160" s="273">
        <f>189318.8+77215.2</f>
        <v>266534</v>
      </c>
      <c r="H160" s="272"/>
      <c r="I160" s="276">
        <f>14586.2+34968.7</f>
        <v>49554.899999999994</v>
      </c>
      <c r="J160" s="274">
        <v>90564.7</v>
      </c>
      <c r="K160" s="273">
        <v>277913.90000000002</v>
      </c>
      <c r="L160" s="275">
        <v>-194321.4</v>
      </c>
      <c r="M160" s="272">
        <v>-27211.9</v>
      </c>
      <c r="N160" s="273">
        <f t="shared" ref="N160:N169" si="34">SUM( (F160:M160))</f>
        <v>693267.7</v>
      </c>
      <c r="O160" s="272"/>
      <c r="P160" s="272">
        <f>3378.9+132.8</f>
        <v>3511.7000000000003</v>
      </c>
      <c r="Q160" s="273">
        <f>774189.5+45368.3</f>
        <v>819557.8</v>
      </c>
      <c r="R160" s="276">
        <v>67.400000000000006</v>
      </c>
      <c r="S160" s="272">
        <f t="shared" ref="S160:S161" si="35">SUM(P160:R160)</f>
        <v>823136.9</v>
      </c>
      <c r="T160" s="273">
        <f t="shared" ref="T160:T170" si="36">SUM(N160,S160)</f>
        <v>1516404.6</v>
      </c>
      <c r="U160" s="273">
        <f t="shared" ref="U160:U169" si="37">SUM(D160,T160)</f>
        <v>1396839.4000000001</v>
      </c>
      <c r="V160" s="249"/>
      <c r="W160" s="249"/>
      <c r="X160" s="249"/>
      <c r="Y160" s="250"/>
      <c r="Z160" s="250"/>
      <c r="AA160" s="250"/>
      <c r="AB160" s="250"/>
      <c r="AC160" s="250"/>
      <c r="AD160" s="250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249"/>
      <c r="BY160" s="249"/>
      <c r="BZ160" s="249"/>
      <c r="CA160" s="249"/>
      <c r="CB160" s="249"/>
      <c r="CC160" s="249"/>
      <c r="CD160" s="249"/>
      <c r="CE160" s="249"/>
      <c r="CF160" s="249"/>
      <c r="CG160" s="249"/>
      <c r="CH160" s="249"/>
      <c r="CI160" s="249"/>
      <c r="CJ160" s="249"/>
      <c r="CK160" s="249"/>
      <c r="CL160" s="249"/>
      <c r="CM160" s="249"/>
      <c r="CN160" s="249"/>
      <c r="CO160" s="249"/>
      <c r="CP160" s="249"/>
      <c r="CQ160" s="249"/>
      <c r="CR160" s="249"/>
      <c r="CS160" s="249"/>
      <c r="CT160" s="249"/>
      <c r="CU160" s="249"/>
      <c r="CV160" s="249"/>
      <c r="CW160" s="249"/>
      <c r="CX160" s="249"/>
      <c r="CY160" s="249"/>
      <c r="CZ160" s="249"/>
      <c r="DA160" s="249"/>
      <c r="DB160" s="249"/>
      <c r="DC160" s="249"/>
      <c r="DD160" s="249"/>
      <c r="DE160" s="249"/>
      <c r="DF160" s="249"/>
      <c r="DG160" s="249"/>
      <c r="DH160" s="249"/>
      <c r="DI160" s="249"/>
      <c r="DJ160" s="249"/>
      <c r="DK160" s="249"/>
      <c r="DL160" s="249"/>
      <c r="DM160" s="249"/>
      <c r="DN160" s="249"/>
      <c r="DO160" s="249"/>
      <c r="DP160" s="249"/>
      <c r="DQ160" s="249"/>
      <c r="DR160" s="249"/>
      <c r="DS160" s="249"/>
      <c r="DT160" s="249"/>
      <c r="DU160" s="249"/>
      <c r="DV160" s="249"/>
      <c r="DW160" s="249"/>
      <c r="DX160" s="249"/>
      <c r="DY160" s="249"/>
      <c r="DZ160" s="249"/>
      <c r="EA160" s="249"/>
      <c r="EB160" s="249"/>
      <c r="EC160" s="249"/>
      <c r="ED160" s="249"/>
      <c r="EE160" s="249"/>
      <c r="EF160" s="249"/>
      <c r="EG160" s="249"/>
      <c r="EH160" s="249"/>
      <c r="EI160" s="249"/>
      <c r="EJ160" s="249"/>
      <c r="EK160" s="249"/>
      <c r="EL160" s="249"/>
      <c r="EM160" s="249"/>
      <c r="EN160" s="249"/>
      <c r="EO160" s="249"/>
      <c r="EP160" s="249"/>
      <c r="EQ160" s="249"/>
      <c r="ER160" s="249"/>
      <c r="ES160" s="249"/>
      <c r="ET160" s="249"/>
      <c r="EU160" s="249"/>
      <c r="EV160" s="249"/>
      <c r="EW160" s="249"/>
      <c r="EX160" s="249"/>
      <c r="EY160" s="249"/>
      <c r="EZ160" s="249"/>
      <c r="FA160" s="249"/>
      <c r="FB160" s="249"/>
      <c r="FC160" s="249"/>
      <c r="FD160" s="249"/>
      <c r="FE160" s="249"/>
      <c r="FF160" s="249"/>
      <c r="FG160" s="249"/>
      <c r="FH160" s="249"/>
      <c r="FI160" s="249"/>
      <c r="FJ160" s="249"/>
      <c r="FK160" s="249"/>
      <c r="FL160" s="249"/>
      <c r="FM160" s="249"/>
      <c r="FN160" s="249"/>
      <c r="FO160" s="249"/>
      <c r="FP160" s="249"/>
      <c r="FQ160" s="249"/>
      <c r="FR160" s="249"/>
      <c r="FS160" s="249"/>
      <c r="FT160" s="249"/>
      <c r="FU160" s="249"/>
      <c r="FV160" s="249"/>
      <c r="FW160" s="249"/>
      <c r="FX160" s="249"/>
      <c r="FY160" s="249"/>
      <c r="FZ160" s="249"/>
      <c r="GA160" s="249"/>
      <c r="GB160" s="249"/>
      <c r="GC160" s="249"/>
      <c r="GD160" s="249"/>
      <c r="GE160" s="249"/>
      <c r="GF160" s="249"/>
      <c r="GG160" s="249"/>
      <c r="GH160" s="249"/>
      <c r="GI160" s="249"/>
      <c r="GJ160" s="249"/>
      <c r="GK160" s="249"/>
      <c r="GL160" s="249"/>
      <c r="GM160" s="249"/>
      <c r="GN160" s="249"/>
      <c r="GO160" s="249"/>
      <c r="GP160" s="249"/>
      <c r="GQ160" s="249"/>
      <c r="GR160" s="249"/>
      <c r="GS160" s="249"/>
      <c r="GT160" s="249"/>
      <c r="GU160" s="249"/>
      <c r="GV160" s="249"/>
      <c r="GW160" s="249"/>
      <c r="GX160" s="249"/>
      <c r="GY160" s="249"/>
      <c r="GZ160" s="249"/>
      <c r="HA160" s="249"/>
      <c r="HB160" s="249"/>
      <c r="HC160" s="249"/>
      <c r="HD160" s="249"/>
      <c r="HE160" s="249"/>
      <c r="HF160" s="249"/>
      <c r="HG160" s="249"/>
      <c r="HH160" s="249"/>
      <c r="HI160" s="249"/>
      <c r="HJ160" s="249"/>
      <c r="HK160" s="249"/>
      <c r="HL160" s="249"/>
      <c r="HM160" s="249"/>
      <c r="HN160" s="249"/>
      <c r="HO160" s="249"/>
      <c r="HP160" s="249"/>
      <c r="HQ160" s="249"/>
      <c r="HR160" s="249"/>
      <c r="HS160" s="249"/>
      <c r="HT160" s="249"/>
      <c r="HU160" s="249"/>
      <c r="HV160" s="249"/>
      <c r="HW160" s="249"/>
      <c r="HX160" s="249"/>
      <c r="HY160" s="249"/>
      <c r="HZ160" s="249"/>
      <c r="IA160" s="249"/>
      <c r="IB160" s="249"/>
      <c r="IC160" s="249"/>
      <c r="ID160" s="249"/>
      <c r="IE160" s="249"/>
      <c r="IF160" s="249"/>
      <c r="IG160" s="249"/>
      <c r="IH160" s="249"/>
      <c r="II160" s="249"/>
      <c r="IJ160" s="249"/>
      <c r="IK160" s="249"/>
      <c r="IL160" s="249"/>
      <c r="IM160" s="249"/>
      <c r="IN160" s="249"/>
      <c r="IO160" s="249"/>
      <c r="IP160" s="249"/>
      <c r="IQ160" s="249"/>
      <c r="IR160" s="249"/>
      <c r="IS160" s="249"/>
      <c r="IT160" s="249"/>
      <c r="IU160" s="249"/>
      <c r="IV160" s="249"/>
    </row>
    <row r="161" spans="1:256" s="217" customFormat="1" ht="15.75" x14ac:dyDescent="0.25">
      <c r="A161" s="256" t="s">
        <v>68</v>
      </c>
      <c r="B161" s="273">
        <v>356666</v>
      </c>
      <c r="C161" s="272">
        <v>-489785.9</v>
      </c>
      <c r="D161" s="273">
        <f t="shared" si="33"/>
        <v>-133119.90000000002</v>
      </c>
      <c r="E161" s="272"/>
      <c r="F161" s="277">
        <v>260394.9</v>
      </c>
      <c r="G161" s="273">
        <f>203350.4+79380.5</f>
        <v>282730.90000000002</v>
      </c>
      <c r="H161" s="272"/>
      <c r="I161" s="276">
        <f>19175+33693</f>
        <v>52868</v>
      </c>
      <c r="J161" s="274">
        <v>89171.4</v>
      </c>
      <c r="K161" s="273">
        <v>277274.09999999998</v>
      </c>
      <c r="L161" s="275">
        <v>-200889.60000000001</v>
      </c>
      <c r="M161" s="272">
        <v>-26537.200000000001</v>
      </c>
      <c r="N161" s="273">
        <f t="shared" si="34"/>
        <v>735012.50000000012</v>
      </c>
      <c r="O161" s="272"/>
      <c r="P161" s="272">
        <f>3863.5+132.8</f>
        <v>3996.3</v>
      </c>
      <c r="Q161" s="273">
        <f>770546.1+46514.6</f>
        <v>817060.7</v>
      </c>
      <c r="R161" s="276">
        <v>24.4</v>
      </c>
      <c r="S161" s="272">
        <f t="shared" si="35"/>
        <v>821081.4</v>
      </c>
      <c r="T161" s="273">
        <f t="shared" si="36"/>
        <v>1556093.9000000001</v>
      </c>
      <c r="U161" s="273">
        <f t="shared" si="37"/>
        <v>1422974</v>
      </c>
      <c r="V161" s="249"/>
      <c r="W161" s="249"/>
      <c r="X161" s="249"/>
      <c r="Y161" s="250"/>
      <c r="Z161" s="250"/>
      <c r="AA161" s="250"/>
      <c r="AB161" s="250"/>
      <c r="AC161" s="250"/>
      <c r="AD161" s="250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249"/>
      <c r="BY161" s="249"/>
      <c r="BZ161" s="249"/>
      <c r="CA161" s="249"/>
      <c r="CB161" s="249"/>
      <c r="CC161" s="249"/>
      <c r="CD161" s="249"/>
      <c r="CE161" s="249"/>
      <c r="CF161" s="249"/>
      <c r="CG161" s="249"/>
      <c r="CH161" s="249"/>
      <c r="CI161" s="249"/>
      <c r="CJ161" s="249"/>
      <c r="CK161" s="249"/>
      <c r="CL161" s="249"/>
      <c r="CM161" s="249"/>
      <c r="CN161" s="249"/>
      <c r="CO161" s="249"/>
      <c r="CP161" s="249"/>
      <c r="CQ161" s="249"/>
      <c r="CR161" s="249"/>
      <c r="CS161" s="249"/>
      <c r="CT161" s="249"/>
      <c r="CU161" s="249"/>
      <c r="CV161" s="249"/>
      <c r="CW161" s="249"/>
      <c r="CX161" s="249"/>
      <c r="CY161" s="249"/>
      <c r="CZ161" s="249"/>
      <c r="DA161" s="249"/>
      <c r="DB161" s="249"/>
      <c r="DC161" s="249"/>
      <c r="DD161" s="249"/>
      <c r="DE161" s="249"/>
      <c r="DF161" s="249"/>
      <c r="DG161" s="249"/>
      <c r="DH161" s="249"/>
      <c r="DI161" s="249"/>
      <c r="DJ161" s="249"/>
      <c r="DK161" s="249"/>
      <c r="DL161" s="249"/>
      <c r="DM161" s="249"/>
      <c r="DN161" s="249"/>
      <c r="DO161" s="249"/>
      <c r="DP161" s="249"/>
      <c r="DQ161" s="249"/>
      <c r="DR161" s="249"/>
      <c r="DS161" s="249"/>
      <c r="DT161" s="249"/>
      <c r="DU161" s="249"/>
      <c r="DV161" s="249"/>
      <c r="DW161" s="249"/>
      <c r="DX161" s="249"/>
      <c r="DY161" s="249"/>
      <c r="DZ161" s="249"/>
      <c r="EA161" s="249"/>
      <c r="EB161" s="249"/>
      <c r="EC161" s="249"/>
      <c r="ED161" s="249"/>
      <c r="EE161" s="249"/>
      <c r="EF161" s="249"/>
      <c r="EG161" s="249"/>
      <c r="EH161" s="249"/>
      <c r="EI161" s="249"/>
      <c r="EJ161" s="249"/>
      <c r="EK161" s="249"/>
      <c r="EL161" s="249"/>
      <c r="EM161" s="249"/>
      <c r="EN161" s="249"/>
      <c r="EO161" s="249"/>
      <c r="EP161" s="249"/>
      <c r="EQ161" s="249"/>
      <c r="ER161" s="249"/>
      <c r="ES161" s="249"/>
      <c r="ET161" s="249"/>
      <c r="EU161" s="249"/>
      <c r="EV161" s="249"/>
      <c r="EW161" s="249"/>
      <c r="EX161" s="249"/>
      <c r="EY161" s="249"/>
      <c r="EZ161" s="249"/>
      <c r="FA161" s="249"/>
      <c r="FB161" s="249"/>
      <c r="FC161" s="249"/>
      <c r="FD161" s="249"/>
      <c r="FE161" s="249"/>
      <c r="FF161" s="249"/>
      <c r="FG161" s="249"/>
      <c r="FH161" s="249"/>
      <c r="FI161" s="249"/>
      <c r="FJ161" s="249"/>
      <c r="FK161" s="249"/>
      <c r="FL161" s="249"/>
      <c r="FM161" s="249"/>
      <c r="FN161" s="249"/>
      <c r="FO161" s="249"/>
      <c r="FP161" s="249"/>
      <c r="FQ161" s="249"/>
      <c r="FR161" s="249"/>
      <c r="FS161" s="249"/>
      <c r="FT161" s="249"/>
      <c r="FU161" s="249"/>
      <c r="FV161" s="249"/>
      <c r="FW161" s="249"/>
      <c r="FX161" s="249"/>
      <c r="FY161" s="249"/>
      <c r="FZ161" s="249"/>
      <c r="GA161" s="249"/>
      <c r="GB161" s="249"/>
      <c r="GC161" s="249"/>
      <c r="GD161" s="249"/>
      <c r="GE161" s="249"/>
      <c r="GF161" s="249"/>
      <c r="GG161" s="249"/>
      <c r="GH161" s="249"/>
      <c r="GI161" s="249"/>
      <c r="GJ161" s="249"/>
      <c r="GK161" s="249"/>
      <c r="GL161" s="249"/>
      <c r="GM161" s="249"/>
      <c r="GN161" s="249"/>
      <c r="GO161" s="249"/>
      <c r="GP161" s="249"/>
      <c r="GQ161" s="249"/>
      <c r="GR161" s="249"/>
      <c r="GS161" s="249"/>
      <c r="GT161" s="249"/>
      <c r="GU161" s="249"/>
      <c r="GV161" s="249"/>
      <c r="GW161" s="249"/>
      <c r="GX161" s="249"/>
      <c r="GY161" s="249"/>
      <c r="GZ161" s="249"/>
      <c r="HA161" s="249"/>
      <c r="HB161" s="249"/>
      <c r="HC161" s="249"/>
      <c r="HD161" s="249"/>
      <c r="HE161" s="249"/>
      <c r="HF161" s="249"/>
      <c r="HG161" s="249"/>
      <c r="HH161" s="249"/>
      <c r="HI161" s="249"/>
      <c r="HJ161" s="249"/>
      <c r="HK161" s="249"/>
      <c r="HL161" s="249"/>
      <c r="HM161" s="249"/>
      <c r="HN161" s="249"/>
      <c r="HO161" s="249"/>
      <c r="HP161" s="249"/>
      <c r="HQ161" s="249"/>
      <c r="HR161" s="249"/>
      <c r="HS161" s="249"/>
      <c r="HT161" s="249"/>
      <c r="HU161" s="249"/>
      <c r="HV161" s="249"/>
      <c r="HW161" s="249"/>
      <c r="HX161" s="249"/>
      <c r="HY161" s="249"/>
      <c r="HZ161" s="249"/>
      <c r="IA161" s="249"/>
      <c r="IB161" s="249"/>
      <c r="IC161" s="249"/>
      <c r="ID161" s="249"/>
      <c r="IE161" s="249"/>
      <c r="IF161" s="249"/>
      <c r="IG161" s="249"/>
      <c r="IH161" s="249"/>
      <c r="II161" s="249"/>
      <c r="IJ161" s="249"/>
      <c r="IK161" s="249"/>
      <c r="IL161" s="249"/>
      <c r="IM161" s="249"/>
      <c r="IN161" s="249"/>
      <c r="IO161" s="249"/>
      <c r="IP161" s="249"/>
      <c r="IQ161" s="249"/>
      <c r="IR161" s="249"/>
      <c r="IS161" s="249"/>
      <c r="IT161" s="249"/>
      <c r="IU161" s="249"/>
      <c r="IV161" s="249"/>
    </row>
    <row r="162" spans="1:256" s="217" customFormat="1" ht="15.75" x14ac:dyDescent="0.25">
      <c r="A162" s="262" t="s">
        <v>69</v>
      </c>
      <c r="B162" s="273">
        <v>338029.5</v>
      </c>
      <c r="C162" s="272">
        <v>-499384.5</v>
      </c>
      <c r="D162" s="273">
        <f t="shared" si="33"/>
        <v>-161355</v>
      </c>
      <c r="E162" s="272"/>
      <c r="F162" s="277">
        <v>273246</v>
      </c>
      <c r="G162" s="273">
        <f>216514.6+80380.2</f>
        <v>296894.8</v>
      </c>
      <c r="H162" s="272"/>
      <c r="I162" s="276">
        <f>14402.5+34871.9</f>
        <v>49274.400000000001</v>
      </c>
      <c r="J162" s="274">
        <v>86384.8</v>
      </c>
      <c r="K162" s="273">
        <v>275994.3</v>
      </c>
      <c r="L162" s="275">
        <v>-231166.7</v>
      </c>
      <c r="M162" s="272">
        <v>-25759.7</v>
      </c>
      <c r="N162" s="273">
        <f t="shared" si="34"/>
        <v>724867.90000000014</v>
      </c>
      <c r="O162" s="272"/>
      <c r="P162" s="272">
        <f>3163.7+132</f>
        <v>3295.7</v>
      </c>
      <c r="Q162" s="273">
        <f>770988.3+44136.9</f>
        <v>815125.20000000007</v>
      </c>
      <c r="R162" s="276">
        <v>22.2</v>
      </c>
      <c r="S162" s="272">
        <f t="shared" ref="S162:S170" si="38">SUM(P162:R162)</f>
        <v>818443.1</v>
      </c>
      <c r="T162" s="273">
        <f t="shared" si="36"/>
        <v>1543311</v>
      </c>
      <c r="U162" s="273">
        <f t="shared" si="37"/>
        <v>1381956</v>
      </c>
      <c r="V162" s="257"/>
      <c r="W162" s="257"/>
      <c r="X162" s="257"/>
      <c r="Y162" s="259"/>
      <c r="Z162" s="259"/>
      <c r="AA162" s="259"/>
      <c r="AB162" s="259"/>
      <c r="AC162" s="259"/>
      <c r="AD162" s="259"/>
      <c r="AE162" s="257"/>
      <c r="AF162" s="257"/>
      <c r="AG162" s="257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57"/>
      <c r="BI162" s="257"/>
      <c r="BJ162" s="257"/>
      <c r="BK162" s="257"/>
      <c r="BL162" s="257"/>
      <c r="BM162" s="257"/>
      <c r="BN162" s="257"/>
      <c r="BO162" s="257"/>
      <c r="BP162" s="257"/>
      <c r="BQ162" s="257"/>
      <c r="BR162" s="257"/>
      <c r="BS162" s="257"/>
      <c r="BT162" s="257"/>
      <c r="BU162" s="257"/>
      <c r="BV162" s="257"/>
      <c r="BW162" s="257"/>
      <c r="BX162" s="257"/>
      <c r="BY162" s="257"/>
      <c r="BZ162" s="257"/>
      <c r="CA162" s="257"/>
      <c r="CB162" s="257"/>
      <c r="CC162" s="257"/>
      <c r="CD162" s="257"/>
      <c r="CE162" s="257"/>
      <c r="CF162" s="257"/>
      <c r="CG162" s="257"/>
      <c r="CH162" s="257"/>
      <c r="CI162" s="257"/>
      <c r="CJ162" s="257"/>
      <c r="CK162" s="257"/>
      <c r="CL162" s="257"/>
      <c r="CM162" s="257"/>
      <c r="CN162" s="257"/>
      <c r="CO162" s="257"/>
      <c r="CP162" s="257"/>
      <c r="CQ162" s="257"/>
      <c r="CR162" s="257"/>
      <c r="CS162" s="257"/>
      <c r="CT162" s="257"/>
      <c r="CU162" s="257"/>
      <c r="CV162" s="257"/>
      <c r="CW162" s="257"/>
      <c r="CX162" s="257"/>
      <c r="CY162" s="257"/>
      <c r="CZ162" s="257"/>
      <c r="DA162" s="257"/>
      <c r="DB162" s="257"/>
      <c r="DC162" s="257"/>
      <c r="DD162" s="257"/>
      <c r="DE162" s="257"/>
      <c r="DF162" s="257"/>
      <c r="DG162" s="257"/>
      <c r="DH162" s="257"/>
      <c r="DI162" s="257"/>
      <c r="DJ162" s="257"/>
      <c r="DK162" s="257"/>
      <c r="DL162" s="257"/>
      <c r="DM162" s="257"/>
      <c r="DN162" s="257"/>
      <c r="DO162" s="257"/>
      <c r="DP162" s="257"/>
      <c r="DQ162" s="257"/>
      <c r="DR162" s="257"/>
      <c r="DS162" s="257"/>
      <c r="DT162" s="257"/>
      <c r="DU162" s="257"/>
      <c r="DV162" s="257"/>
      <c r="DW162" s="257"/>
      <c r="DX162" s="257"/>
      <c r="DY162" s="257"/>
      <c r="DZ162" s="257"/>
      <c r="EA162" s="257"/>
      <c r="EB162" s="257"/>
      <c r="EC162" s="257"/>
      <c r="ED162" s="257"/>
      <c r="EE162" s="257"/>
      <c r="EF162" s="257"/>
      <c r="EG162" s="257"/>
      <c r="EH162" s="257"/>
      <c r="EI162" s="257"/>
      <c r="EJ162" s="257"/>
      <c r="EK162" s="257"/>
      <c r="EL162" s="257"/>
      <c r="EM162" s="257"/>
      <c r="EN162" s="257"/>
      <c r="EO162" s="257"/>
      <c r="EP162" s="257"/>
      <c r="EQ162" s="257"/>
      <c r="ER162" s="257"/>
      <c r="ES162" s="257"/>
      <c r="ET162" s="257"/>
      <c r="EU162" s="257"/>
      <c r="EV162" s="257"/>
      <c r="EW162" s="257"/>
      <c r="EX162" s="257"/>
      <c r="EY162" s="257"/>
      <c r="EZ162" s="257"/>
      <c r="FA162" s="257"/>
      <c r="FB162" s="257"/>
      <c r="FC162" s="257"/>
      <c r="FD162" s="257"/>
      <c r="FE162" s="257"/>
      <c r="FF162" s="257"/>
      <c r="FG162" s="257"/>
      <c r="FH162" s="257"/>
      <c r="FI162" s="257"/>
      <c r="FJ162" s="257"/>
      <c r="FK162" s="257"/>
      <c r="FL162" s="257"/>
      <c r="FM162" s="257"/>
      <c r="FN162" s="257"/>
      <c r="FO162" s="257"/>
      <c r="FP162" s="257"/>
      <c r="FQ162" s="257"/>
      <c r="FR162" s="257"/>
      <c r="FS162" s="257"/>
      <c r="FT162" s="257"/>
      <c r="FU162" s="257"/>
      <c r="FV162" s="257"/>
      <c r="FW162" s="257"/>
      <c r="FX162" s="257"/>
      <c r="FY162" s="257"/>
      <c r="FZ162" s="257"/>
      <c r="GA162" s="257"/>
      <c r="GB162" s="257"/>
      <c r="GC162" s="257"/>
      <c r="GD162" s="257"/>
      <c r="GE162" s="257"/>
      <c r="GF162" s="257"/>
      <c r="GG162" s="257"/>
      <c r="GH162" s="257"/>
      <c r="GI162" s="257"/>
      <c r="GJ162" s="257"/>
      <c r="GK162" s="257"/>
      <c r="GL162" s="257"/>
      <c r="GM162" s="257"/>
      <c r="GN162" s="257"/>
      <c r="GO162" s="257"/>
      <c r="GP162" s="257"/>
      <c r="GQ162" s="257"/>
      <c r="GR162" s="257"/>
      <c r="GS162" s="257"/>
      <c r="GT162" s="257"/>
      <c r="GU162" s="257"/>
      <c r="GV162" s="257"/>
      <c r="GW162" s="257"/>
      <c r="GX162" s="257"/>
      <c r="GY162" s="257"/>
      <c r="GZ162" s="257"/>
      <c r="HA162" s="257"/>
      <c r="HB162" s="257"/>
      <c r="HC162" s="257"/>
      <c r="HD162" s="257"/>
      <c r="HE162" s="257"/>
      <c r="HF162" s="257"/>
      <c r="HG162" s="257"/>
      <c r="HH162" s="257"/>
      <c r="HI162" s="257"/>
      <c r="HJ162" s="257"/>
      <c r="HK162" s="257"/>
      <c r="HL162" s="257"/>
      <c r="HM162" s="257"/>
      <c r="HN162" s="257"/>
      <c r="HO162" s="257"/>
      <c r="HP162" s="257"/>
      <c r="HQ162" s="257"/>
      <c r="HR162" s="257"/>
      <c r="HS162" s="257"/>
      <c r="HT162" s="257"/>
      <c r="HU162" s="257"/>
      <c r="HV162" s="257"/>
      <c r="HW162" s="257"/>
      <c r="HX162" s="257"/>
      <c r="HY162" s="257"/>
      <c r="HZ162" s="257"/>
      <c r="IA162" s="257"/>
      <c r="IB162" s="257"/>
      <c r="IC162" s="257"/>
      <c r="ID162" s="257"/>
      <c r="IE162" s="257"/>
      <c r="IF162" s="257"/>
      <c r="IG162" s="257"/>
      <c r="IH162" s="257"/>
      <c r="II162" s="257"/>
      <c r="IJ162" s="257"/>
      <c r="IK162" s="257"/>
      <c r="IL162" s="257"/>
      <c r="IM162" s="257"/>
      <c r="IN162" s="257"/>
      <c r="IO162" s="257"/>
      <c r="IP162" s="257"/>
      <c r="IQ162" s="257"/>
      <c r="IR162" s="257"/>
      <c r="IS162" s="257"/>
      <c r="IT162" s="257"/>
      <c r="IU162" s="257"/>
      <c r="IV162" s="257"/>
    </row>
    <row r="163" spans="1:256" s="258" customFormat="1" ht="12.75" customHeight="1" x14ac:dyDescent="0.2">
      <c r="A163" s="262" t="s">
        <v>97</v>
      </c>
      <c r="B163" s="273">
        <v>337322</v>
      </c>
      <c r="C163" s="272">
        <v>-506946</v>
      </c>
      <c r="D163" s="273">
        <f t="shared" si="33"/>
        <v>-169624</v>
      </c>
      <c r="E163" s="272"/>
      <c r="F163" s="277">
        <v>278026.09999999998</v>
      </c>
      <c r="G163" s="273">
        <f>237046.4+82538.3</f>
        <v>319584.7</v>
      </c>
      <c r="H163" s="272"/>
      <c r="I163" s="276">
        <f>16326.8+38504</f>
        <v>54830.8</v>
      </c>
      <c r="J163" s="274">
        <v>86384.8</v>
      </c>
      <c r="K163" s="273">
        <v>275994.3</v>
      </c>
      <c r="L163" s="275">
        <v>-212868.9</v>
      </c>
      <c r="M163" s="272">
        <v>-31685.9</v>
      </c>
      <c r="N163" s="273">
        <f t="shared" si="34"/>
        <v>770265.90000000014</v>
      </c>
      <c r="O163" s="272"/>
      <c r="P163" s="272">
        <f>6982.1+132</f>
        <v>7114.1</v>
      </c>
      <c r="Q163" s="273">
        <f>763279.4+43241.2</f>
        <v>806520.6</v>
      </c>
      <c r="R163" s="276">
        <v>46.2</v>
      </c>
      <c r="S163" s="272">
        <f t="shared" si="38"/>
        <v>813680.89999999991</v>
      </c>
      <c r="T163" s="273">
        <f t="shared" si="36"/>
        <v>1583946.8</v>
      </c>
      <c r="U163" s="273">
        <f t="shared" si="37"/>
        <v>1414322.8</v>
      </c>
      <c r="Y163" s="259"/>
      <c r="Z163" s="259"/>
      <c r="AA163" s="259"/>
      <c r="AB163" s="259"/>
      <c r="AC163" s="259"/>
      <c r="AD163" s="259"/>
    </row>
    <row r="164" spans="1:256" s="258" customFormat="1" ht="12.75" customHeight="1" x14ac:dyDescent="0.25">
      <c r="A164" s="266" t="s">
        <v>98</v>
      </c>
      <c r="B164" s="273">
        <v>312317.3</v>
      </c>
      <c r="C164" s="272">
        <v>-507937.4</v>
      </c>
      <c r="D164" s="273">
        <f t="shared" ref="D164:D169" si="39">SUM(B164:C164)</f>
        <v>-195620.10000000003</v>
      </c>
      <c r="E164" s="272"/>
      <c r="F164" s="277">
        <v>294898.3</v>
      </c>
      <c r="G164" s="273">
        <f>241098.8+81282.9</f>
        <v>322381.69999999995</v>
      </c>
      <c r="H164" s="272"/>
      <c r="I164" s="276">
        <f>13361.9+40862.7</f>
        <v>54224.6</v>
      </c>
      <c r="J164" s="274">
        <v>84991.5</v>
      </c>
      <c r="K164" s="273">
        <v>275354.5</v>
      </c>
      <c r="L164" s="275">
        <v>-214820.5</v>
      </c>
      <c r="M164" s="272">
        <v>-33763.699999999997</v>
      </c>
      <c r="N164" s="273">
        <f t="shared" si="34"/>
        <v>783266.4</v>
      </c>
      <c r="O164" s="272"/>
      <c r="P164" s="272">
        <f>7679+132</f>
        <v>7811</v>
      </c>
      <c r="Q164" s="273">
        <f>773989.2+43930.2</f>
        <v>817919.39999999991</v>
      </c>
      <c r="R164" s="276">
        <v>56.4</v>
      </c>
      <c r="S164" s="272">
        <f t="shared" si="38"/>
        <v>825786.79999999993</v>
      </c>
      <c r="T164" s="273">
        <f t="shared" si="36"/>
        <v>1609053.2</v>
      </c>
      <c r="U164" s="273">
        <f t="shared" si="37"/>
        <v>1413433.0999999999</v>
      </c>
      <c r="V164" s="264"/>
      <c r="W164" s="264"/>
      <c r="X164" s="264"/>
      <c r="Y164" s="265"/>
      <c r="Z164" s="265"/>
      <c r="AA164" s="265"/>
      <c r="AB164" s="265"/>
      <c r="AC164" s="265"/>
      <c r="AD164" s="265"/>
    </row>
    <row r="165" spans="1:256" s="258" customFormat="1" ht="12.75" customHeight="1" x14ac:dyDescent="0.25">
      <c r="A165" s="269" t="s">
        <v>99</v>
      </c>
      <c r="B165" s="273">
        <v>329059.09999999998</v>
      </c>
      <c r="C165" s="272">
        <v>-495277</v>
      </c>
      <c r="D165" s="273">
        <f t="shared" si="39"/>
        <v>-166217.90000000002</v>
      </c>
      <c r="E165" s="272"/>
      <c r="F165" s="277">
        <v>292750.7</v>
      </c>
      <c r="G165" s="273">
        <f>267467.3+81275.6</f>
        <v>348742.9</v>
      </c>
      <c r="H165" s="272"/>
      <c r="I165" s="276">
        <f>16843.8+36105</f>
        <v>52948.800000000003</v>
      </c>
      <c r="J165" s="274">
        <v>83598.2</v>
      </c>
      <c r="K165" s="273">
        <v>274074.7</v>
      </c>
      <c r="L165" s="275">
        <v>-220680.1</v>
      </c>
      <c r="M165" s="272">
        <v>-41438.5</v>
      </c>
      <c r="N165" s="273">
        <f t="shared" si="34"/>
        <v>789996.70000000007</v>
      </c>
      <c r="O165" s="272"/>
      <c r="P165" s="272">
        <f>6802.1+132</f>
        <v>6934.1</v>
      </c>
      <c r="Q165" s="273">
        <f>45260.2+787410.6</f>
        <v>832670.79999999993</v>
      </c>
      <c r="R165" s="276">
        <v>59.2</v>
      </c>
      <c r="S165" s="272">
        <f t="shared" si="38"/>
        <v>839664.09999999986</v>
      </c>
      <c r="T165" s="273">
        <f t="shared" si="36"/>
        <v>1629660.7999999998</v>
      </c>
      <c r="U165" s="273">
        <f t="shared" si="37"/>
        <v>1463442.9</v>
      </c>
      <c r="V165" s="267"/>
      <c r="W165" s="267"/>
      <c r="X165" s="267"/>
      <c r="Y165" s="268"/>
      <c r="Z165" s="268"/>
      <c r="AA165" s="268"/>
      <c r="AB165" s="268"/>
      <c r="AC165" s="268"/>
      <c r="AD165" s="268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267"/>
      <c r="DR165" s="267"/>
      <c r="DS165" s="267"/>
      <c r="DT165" s="267"/>
      <c r="DU165" s="267"/>
      <c r="DV165" s="267"/>
      <c r="DW165" s="267"/>
      <c r="DX165" s="267"/>
      <c r="DY165" s="267"/>
      <c r="DZ165" s="267"/>
      <c r="EA165" s="267"/>
      <c r="EB165" s="267"/>
      <c r="EC165" s="267"/>
      <c r="ED165" s="267"/>
      <c r="EE165" s="267"/>
      <c r="EF165" s="267"/>
      <c r="EG165" s="267"/>
      <c r="EH165" s="267"/>
      <c r="EI165" s="267"/>
      <c r="EJ165" s="267"/>
      <c r="EK165" s="267"/>
      <c r="EL165" s="267"/>
      <c r="EM165" s="267"/>
      <c r="EN165" s="267"/>
      <c r="EO165" s="267"/>
      <c r="EP165" s="267"/>
      <c r="EQ165" s="267"/>
      <c r="ER165" s="267"/>
      <c r="ES165" s="267"/>
      <c r="ET165" s="267"/>
      <c r="EU165" s="267"/>
      <c r="EV165" s="267"/>
      <c r="EW165" s="267"/>
      <c r="EX165" s="267"/>
      <c r="EY165" s="267"/>
      <c r="EZ165" s="267"/>
      <c r="FA165" s="267"/>
      <c r="FB165" s="267"/>
      <c r="FC165" s="267"/>
      <c r="FD165" s="267"/>
      <c r="FE165" s="267"/>
      <c r="FF165" s="267"/>
      <c r="FG165" s="267"/>
      <c r="FH165" s="267"/>
      <c r="FI165" s="267"/>
      <c r="FJ165" s="267"/>
      <c r="FK165" s="267"/>
      <c r="FL165" s="267"/>
      <c r="FM165" s="267"/>
      <c r="FN165" s="267"/>
      <c r="FO165" s="267"/>
      <c r="FP165" s="267"/>
      <c r="FQ165" s="267"/>
      <c r="FR165" s="267"/>
      <c r="FS165" s="267"/>
      <c r="FT165" s="267"/>
      <c r="FU165" s="267"/>
      <c r="FV165" s="267"/>
      <c r="FW165" s="267"/>
      <c r="FX165" s="267"/>
      <c r="FY165" s="267"/>
      <c r="FZ165" s="267"/>
      <c r="GA165" s="267"/>
      <c r="GB165" s="267"/>
      <c r="GC165" s="267"/>
      <c r="GD165" s="267"/>
      <c r="GE165" s="267"/>
      <c r="GF165" s="267"/>
      <c r="GG165" s="267"/>
      <c r="GH165" s="267"/>
      <c r="GI165" s="267"/>
      <c r="GJ165" s="267"/>
      <c r="GK165" s="267"/>
      <c r="GL165" s="267"/>
      <c r="GM165" s="267"/>
      <c r="GN165" s="267"/>
      <c r="GO165" s="267"/>
      <c r="GP165" s="267"/>
      <c r="GQ165" s="267"/>
      <c r="GR165" s="267"/>
      <c r="GS165" s="267"/>
      <c r="GT165" s="267"/>
      <c r="GU165" s="267"/>
      <c r="GV165" s="267"/>
      <c r="GW165" s="267"/>
      <c r="GX165" s="267"/>
      <c r="GY165" s="267"/>
      <c r="GZ165" s="267"/>
      <c r="HA165" s="267"/>
      <c r="HB165" s="267"/>
      <c r="HC165" s="267"/>
      <c r="HD165" s="267"/>
      <c r="HE165" s="267"/>
      <c r="HF165" s="267"/>
      <c r="HG165" s="267"/>
      <c r="HH165" s="267"/>
      <c r="HI165" s="267"/>
      <c r="HJ165" s="267"/>
      <c r="HK165" s="267"/>
      <c r="HL165" s="267"/>
      <c r="HM165" s="267"/>
      <c r="HN165" s="267"/>
      <c r="HO165" s="267"/>
      <c r="HP165" s="267"/>
      <c r="HQ165" s="267"/>
      <c r="HR165" s="267"/>
      <c r="HS165" s="267"/>
      <c r="HT165" s="267"/>
      <c r="HU165" s="267"/>
      <c r="HV165" s="267"/>
      <c r="HW165" s="267"/>
      <c r="HX165" s="267"/>
      <c r="HY165" s="267"/>
      <c r="HZ165" s="267"/>
      <c r="IA165" s="267"/>
      <c r="IB165" s="267"/>
      <c r="IC165" s="267"/>
      <c r="ID165" s="267"/>
      <c r="IE165" s="267"/>
      <c r="IF165" s="267"/>
      <c r="IG165" s="267"/>
      <c r="IH165" s="267"/>
      <c r="II165" s="267"/>
      <c r="IJ165" s="267"/>
      <c r="IK165" s="267"/>
      <c r="IL165" s="267"/>
      <c r="IM165" s="267"/>
      <c r="IN165" s="267"/>
      <c r="IO165" s="267"/>
      <c r="IP165" s="267"/>
      <c r="IQ165" s="267"/>
      <c r="IR165" s="267"/>
      <c r="IS165" s="267"/>
      <c r="IT165" s="267"/>
      <c r="IU165" s="267"/>
      <c r="IV165" s="267"/>
    </row>
    <row r="166" spans="1:256" s="258" customFormat="1" ht="12.75" customHeight="1" x14ac:dyDescent="0.25">
      <c r="A166" s="278" t="s">
        <v>102</v>
      </c>
      <c r="B166" s="273">
        <v>302242</v>
      </c>
      <c r="C166" s="272">
        <v>-491105.6</v>
      </c>
      <c r="D166" s="273">
        <f t="shared" si="39"/>
        <v>-188863.59999999998</v>
      </c>
      <c r="E166" s="272"/>
      <c r="F166" s="277">
        <v>290649.2</v>
      </c>
      <c r="G166" s="273">
        <f>277335.3+88634.5</f>
        <v>365969.8</v>
      </c>
      <c r="H166" s="272"/>
      <c r="I166" s="276">
        <f>16843.8+36494.9</f>
        <v>53338.7</v>
      </c>
      <c r="J166" s="274">
        <v>82204.899999999994</v>
      </c>
      <c r="K166" s="273">
        <v>273434.90000000002</v>
      </c>
      <c r="L166" s="275">
        <v>-217576.9</v>
      </c>
      <c r="M166" s="272">
        <v>-39553.1</v>
      </c>
      <c r="N166" s="273">
        <f t="shared" si="34"/>
        <v>808467.5</v>
      </c>
      <c r="O166" s="272"/>
      <c r="P166" s="272">
        <f>11714.1+132</f>
        <v>11846.1</v>
      </c>
      <c r="Q166" s="273">
        <f>44181.9+781103.5</f>
        <v>825285.4</v>
      </c>
      <c r="R166" s="276">
        <v>35</v>
      </c>
      <c r="S166" s="272">
        <f t="shared" si="38"/>
        <v>837166.5</v>
      </c>
      <c r="T166" s="273">
        <f t="shared" si="36"/>
        <v>1645634</v>
      </c>
      <c r="U166" s="273">
        <f t="shared" si="37"/>
        <v>1456770.4</v>
      </c>
      <c r="V166" s="270"/>
      <c r="W166" s="270"/>
      <c r="X166" s="270"/>
      <c r="Y166" s="271"/>
      <c r="Z166" s="271"/>
      <c r="AA166" s="271"/>
      <c r="AB166" s="271"/>
      <c r="AC166" s="271"/>
      <c r="AD166" s="271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  <c r="HW166" s="270"/>
      <c r="HX166" s="270"/>
      <c r="HY166" s="270"/>
      <c r="HZ166" s="270"/>
      <c r="IA166" s="270"/>
      <c r="IB166" s="270"/>
      <c r="IC166" s="270"/>
      <c r="ID166" s="270"/>
      <c r="IE166" s="270"/>
      <c r="IF166" s="270"/>
      <c r="IG166" s="270"/>
      <c r="IH166" s="270"/>
      <c r="II166" s="270"/>
      <c r="IJ166" s="270"/>
      <c r="IK166" s="270"/>
      <c r="IL166" s="270"/>
      <c r="IM166" s="270"/>
      <c r="IN166" s="270"/>
      <c r="IO166" s="270"/>
      <c r="IP166" s="270"/>
      <c r="IQ166" s="270"/>
      <c r="IR166" s="270"/>
      <c r="IS166" s="270"/>
      <c r="IT166" s="270"/>
      <c r="IU166" s="270"/>
      <c r="IV166" s="270"/>
    </row>
    <row r="167" spans="1:256" s="258" customFormat="1" ht="12.75" customHeight="1" x14ac:dyDescent="0.25">
      <c r="A167" s="278" t="s">
        <v>107</v>
      </c>
      <c r="B167" s="273">
        <v>275294.5</v>
      </c>
      <c r="C167" s="272">
        <v>-477849</v>
      </c>
      <c r="D167" s="273">
        <f t="shared" si="39"/>
        <v>-202554.5</v>
      </c>
      <c r="E167" s="272"/>
      <c r="F167" s="277">
        <v>10113</v>
      </c>
      <c r="G167" s="273">
        <f>280601.3+88999.1</f>
        <v>369600.4</v>
      </c>
      <c r="H167" s="272"/>
      <c r="I167" s="276">
        <f>16843.8+31396.8</f>
        <v>48240.6</v>
      </c>
      <c r="J167" s="274">
        <v>80811.600000000006</v>
      </c>
      <c r="K167" s="273">
        <v>546041</v>
      </c>
      <c r="L167" s="275">
        <v>-210659.4</v>
      </c>
      <c r="M167" s="272">
        <v>-29836.799999999999</v>
      </c>
      <c r="N167" s="273">
        <f t="shared" si="34"/>
        <v>814310.40000000002</v>
      </c>
      <c r="O167" s="272"/>
      <c r="P167" s="272">
        <f>10678.3+132</f>
        <v>10810.3</v>
      </c>
      <c r="Q167" s="273">
        <f>804808.4+48102.9</f>
        <v>852911.3</v>
      </c>
      <c r="R167" s="276">
        <v>26.9</v>
      </c>
      <c r="S167" s="272">
        <f t="shared" si="38"/>
        <v>863748.50000000012</v>
      </c>
      <c r="T167" s="273">
        <f t="shared" si="36"/>
        <v>1678058.9000000001</v>
      </c>
      <c r="U167" s="273">
        <f t="shared" si="37"/>
        <v>1475504.4000000001</v>
      </c>
      <c r="V167" s="270"/>
      <c r="W167" s="270"/>
      <c r="X167" s="270"/>
      <c r="Y167" s="271"/>
      <c r="Z167" s="271"/>
      <c r="AA167" s="271"/>
      <c r="AB167" s="271"/>
      <c r="AC167" s="271"/>
      <c r="AD167" s="271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  <c r="CA167" s="270"/>
      <c r="CB167" s="270"/>
      <c r="CC167" s="270"/>
      <c r="CD167" s="270"/>
      <c r="CE167" s="270"/>
      <c r="CF167" s="270"/>
      <c r="CG167" s="270"/>
      <c r="CH167" s="270"/>
      <c r="CI167" s="270"/>
      <c r="CJ167" s="270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  <c r="EC167" s="270"/>
      <c r="ED167" s="270"/>
      <c r="EE167" s="270"/>
      <c r="EF167" s="270"/>
      <c r="EG167" s="270"/>
      <c r="EH167" s="270"/>
      <c r="EI167" s="270"/>
      <c r="EJ167" s="270"/>
      <c r="EK167" s="270"/>
      <c r="EL167" s="270"/>
      <c r="EM167" s="270"/>
      <c r="EN167" s="270"/>
      <c r="EO167" s="270"/>
      <c r="EP167" s="270"/>
      <c r="EQ167" s="270"/>
      <c r="ER167" s="270"/>
      <c r="ES167" s="270"/>
      <c r="ET167" s="270"/>
      <c r="EU167" s="270"/>
      <c r="EV167" s="270"/>
      <c r="EW167" s="270"/>
      <c r="EX167" s="270"/>
      <c r="EY167" s="270"/>
      <c r="EZ167" s="270"/>
      <c r="FA167" s="270"/>
      <c r="FB167" s="270"/>
      <c r="FC167" s="270"/>
      <c r="FD167" s="270"/>
      <c r="FE167" s="270"/>
      <c r="FF167" s="270"/>
      <c r="FG167" s="270"/>
      <c r="FH167" s="270"/>
      <c r="FI167" s="270"/>
      <c r="FJ167" s="270"/>
      <c r="FK167" s="270"/>
      <c r="FL167" s="270"/>
      <c r="FM167" s="270"/>
      <c r="FN167" s="270"/>
      <c r="FO167" s="270"/>
      <c r="FP167" s="270"/>
      <c r="FQ167" s="270"/>
      <c r="FR167" s="270"/>
      <c r="FS167" s="270"/>
      <c r="FT167" s="270"/>
      <c r="FU167" s="270"/>
      <c r="FV167" s="270"/>
      <c r="FW167" s="270"/>
      <c r="FX167" s="270"/>
      <c r="FY167" s="270"/>
      <c r="FZ167" s="270"/>
      <c r="GA167" s="270"/>
      <c r="GB167" s="270"/>
      <c r="GC167" s="270"/>
      <c r="GD167" s="270"/>
      <c r="GE167" s="270"/>
      <c r="GF167" s="270"/>
      <c r="GG167" s="270"/>
      <c r="GH167" s="270"/>
      <c r="GI167" s="270"/>
      <c r="GJ167" s="270"/>
      <c r="GK167" s="270"/>
      <c r="GL167" s="270"/>
      <c r="GM167" s="270"/>
      <c r="GN167" s="270"/>
      <c r="GO167" s="270"/>
      <c r="GP167" s="270"/>
      <c r="GQ167" s="270"/>
      <c r="GR167" s="270"/>
      <c r="GS167" s="270"/>
      <c r="GT167" s="270"/>
      <c r="GU167" s="270"/>
      <c r="GV167" s="270"/>
      <c r="GW167" s="270"/>
      <c r="GX167" s="270"/>
      <c r="GY167" s="270"/>
      <c r="GZ167" s="270"/>
      <c r="HA167" s="270"/>
      <c r="HB167" s="270"/>
      <c r="HC167" s="270"/>
      <c r="HD167" s="270"/>
      <c r="HE167" s="270"/>
      <c r="HF167" s="270"/>
      <c r="HG167" s="270"/>
      <c r="HH167" s="270"/>
      <c r="HI167" s="270"/>
      <c r="HJ167" s="270"/>
      <c r="HK167" s="270"/>
      <c r="HL167" s="270"/>
      <c r="HM167" s="270"/>
      <c r="HN167" s="270"/>
      <c r="HO167" s="270"/>
      <c r="HP167" s="270"/>
      <c r="HQ167" s="270"/>
      <c r="HR167" s="270"/>
      <c r="HS167" s="270"/>
      <c r="HT167" s="270"/>
      <c r="HU167" s="270"/>
      <c r="HV167" s="270"/>
      <c r="HW167" s="270"/>
      <c r="HX167" s="270"/>
      <c r="HY167" s="270"/>
      <c r="HZ167" s="270"/>
      <c r="IA167" s="270"/>
      <c r="IB167" s="270"/>
      <c r="IC167" s="270"/>
      <c r="ID167" s="270"/>
      <c r="IE167" s="270"/>
      <c r="IF167" s="270"/>
      <c r="IG167" s="270"/>
      <c r="IH167" s="270"/>
      <c r="II167" s="270"/>
      <c r="IJ167" s="270"/>
      <c r="IK167" s="270"/>
      <c r="IL167" s="270"/>
      <c r="IM167" s="270"/>
      <c r="IN167" s="270"/>
      <c r="IO167" s="270"/>
      <c r="IP167" s="270"/>
      <c r="IQ167" s="270"/>
      <c r="IR167" s="270"/>
      <c r="IS167" s="270"/>
      <c r="IT167" s="270"/>
      <c r="IU167" s="270"/>
      <c r="IV167" s="270"/>
    </row>
    <row r="168" spans="1:256" s="258" customFormat="1" ht="12.75" customHeight="1" x14ac:dyDescent="0.25">
      <c r="A168" s="278" t="s">
        <v>108</v>
      </c>
      <c r="B168" s="273">
        <v>286513.8</v>
      </c>
      <c r="C168" s="272">
        <v>-479290.8</v>
      </c>
      <c r="D168" s="273">
        <f t="shared" si="39"/>
        <v>-192777</v>
      </c>
      <c r="E168" s="272"/>
      <c r="F168" s="277">
        <v>18972.7</v>
      </c>
      <c r="G168" s="273">
        <f>298096.4+92142</f>
        <v>390238.4</v>
      </c>
      <c r="H168" s="272"/>
      <c r="I168" s="276">
        <f>16843.8+31521.1</f>
        <v>48364.899999999994</v>
      </c>
      <c r="J168" s="274">
        <v>79418.3</v>
      </c>
      <c r="K168" s="273">
        <v>546041</v>
      </c>
      <c r="L168" s="275">
        <v>-219393.9</v>
      </c>
      <c r="M168" s="272">
        <v>-34558.300000000003</v>
      </c>
      <c r="N168" s="273">
        <f t="shared" si="34"/>
        <v>829083.1</v>
      </c>
      <c r="O168" s="272"/>
      <c r="P168" s="272">
        <f>11620.5+132</f>
        <v>11752.5</v>
      </c>
      <c r="Q168" s="273">
        <f>47720.9+798740.8</f>
        <v>846461.70000000007</v>
      </c>
      <c r="R168" s="276">
        <v>15.5</v>
      </c>
      <c r="S168" s="272">
        <f t="shared" si="38"/>
        <v>858229.70000000007</v>
      </c>
      <c r="T168" s="273">
        <f t="shared" si="36"/>
        <v>1687312.8</v>
      </c>
      <c r="U168" s="273">
        <f t="shared" si="37"/>
        <v>1494535.8</v>
      </c>
      <c r="V168" s="270"/>
      <c r="W168" s="270"/>
      <c r="X168" s="270"/>
      <c r="Y168" s="271"/>
      <c r="Z168" s="271"/>
      <c r="AA168" s="271"/>
      <c r="AB168" s="271"/>
      <c r="AC168" s="271"/>
      <c r="AD168" s="271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270"/>
      <c r="BY168" s="270"/>
      <c r="BZ168" s="270"/>
      <c r="CA168" s="270"/>
      <c r="CB168" s="270"/>
      <c r="CC168" s="270"/>
      <c r="CD168" s="270"/>
      <c r="CE168" s="270"/>
      <c r="CF168" s="270"/>
      <c r="CG168" s="270"/>
      <c r="CH168" s="270"/>
      <c r="CI168" s="270"/>
      <c r="CJ168" s="270"/>
      <c r="CK168" s="270"/>
      <c r="CL168" s="270"/>
      <c r="CM168" s="270"/>
      <c r="CN168" s="270"/>
      <c r="CO168" s="270"/>
      <c r="CP168" s="270"/>
      <c r="CQ168" s="270"/>
      <c r="CR168" s="270"/>
      <c r="CS168" s="270"/>
      <c r="CT168" s="270"/>
      <c r="CU168" s="270"/>
      <c r="CV168" s="270"/>
      <c r="CW168" s="270"/>
      <c r="CX168" s="270"/>
      <c r="CY168" s="270"/>
      <c r="CZ168" s="270"/>
      <c r="DA168" s="270"/>
      <c r="DB168" s="270"/>
      <c r="DC168" s="270"/>
      <c r="DD168" s="270"/>
      <c r="DE168" s="270"/>
      <c r="DF168" s="270"/>
      <c r="DG168" s="270"/>
      <c r="DH168" s="270"/>
      <c r="DI168" s="270"/>
      <c r="DJ168" s="270"/>
      <c r="DK168" s="270"/>
      <c r="DL168" s="270"/>
      <c r="DM168" s="270"/>
      <c r="DN168" s="270"/>
      <c r="DO168" s="270"/>
      <c r="DP168" s="270"/>
      <c r="DQ168" s="270"/>
      <c r="DR168" s="270"/>
      <c r="DS168" s="270"/>
      <c r="DT168" s="270"/>
      <c r="DU168" s="270"/>
      <c r="DV168" s="270"/>
      <c r="DW168" s="270"/>
      <c r="DX168" s="270"/>
      <c r="DY168" s="270"/>
      <c r="DZ168" s="270"/>
      <c r="EA168" s="270"/>
      <c r="EB168" s="270"/>
      <c r="EC168" s="270"/>
      <c r="ED168" s="270"/>
      <c r="EE168" s="270"/>
      <c r="EF168" s="270"/>
      <c r="EG168" s="270"/>
      <c r="EH168" s="270"/>
      <c r="EI168" s="270"/>
      <c r="EJ168" s="270"/>
      <c r="EK168" s="270"/>
      <c r="EL168" s="270"/>
      <c r="EM168" s="270"/>
      <c r="EN168" s="270"/>
      <c r="EO168" s="270"/>
      <c r="EP168" s="270"/>
      <c r="EQ168" s="270"/>
      <c r="ER168" s="270"/>
      <c r="ES168" s="270"/>
      <c r="ET168" s="270"/>
      <c r="EU168" s="270"/>
      <c r="EV168" s="270"/>
      <c r="EW168" s="270"/>
      <c r="EX168" s="270"/>
      <c r="EY168" s="270"/>
      <c r="EZ168" s="270"/>
      <c r="FA168" s="270"/>
      <c r="FB168" s="270"/>
      <c r="FC168" s="270"/>
      <c r="FD168" s="270"/>
      <c r="FE168" s="270"/>
      <c r="FF168" s="270"/>
      <c r="FG168" s="270"/>
      <c r="FH168" s="270"/>
      <c r="FI168" s="270"/>
      <c r="FJ168" s="270"/>
      <c r="FK168" s="270"/>
      <c r="FL168" s="270"/>
      <c r="FM168" s="270"/>
      <c r="FN168" s="270"/>
      <c r="FO168" s="270"/>
      <c r="FP168" s="270"/>
      <c r="FQ168" s="270"/>
      <c r="FR168" s="270"/>
      <c r="FS168" s="270"/>
      <c r="FT168" s="270"/>
      <c r="FU168" s="270"/>
      <c r="FV168" s="270"/>
      <c r="FW168" s="270"/>
      <c r="FX168" s="270"/>
      <c r="FY168" s="270"/>
      <c r="FZ168" s="270"/>
      <c r="GA168" s="270"/>
      <c r="GB168" s="270"/>
      <c r="GC168" s="270"/>
      <c r="GD168" s="270"/>
      <c r="GE168" s="270"/>
      <c r="GF168" s="270"/>
      <c r="GG168" s="270"/>
      <c r="GH168" s="270"/>
      <c r="GI168" s="270"/>
      <c r="GJ168" s="270"/>
      <c r="GK168" s="270"/>
      <c r="GL168" s="270"/>
      <c r="GM168" s="270"/>
      <c r="GN168" s="270"/>
      <c r="GO168" s="270"/>
      <c r="GP168" s="270"/>
      <c r="GQ168" s="270"/>
      <c r="GR168" s="270"/>
      <c r="GS168" s="270"/>
      <c r="GT168" s="270"/>
      <c r="GU168" s="270"/>
      <c r="GV168" s="270"/>
      <c r="GW168" s="270"/>
      <c r="GX168" s="270"/>
      <c r="GY168" s="270"/>
      <c r="GZ168" s="270"/>
      <c r="HA168" s="270"/>
      <c r="HB168" s="270"/>
      <c r="HC168" s="270"/>
      <c r="HD168" s="270"/>
      <c r="HE168" s="270"/>
      <c r="HF168" s="270"/>
      <c r="HG168" s="270"/>
      <c r="HH168" s="270"/>
      <c r="HI168" s="270"/>
      <c r="HJ168" s="270"/>
      <c r="HK168" s="270"/>
      <c r="HL168" s="270"/>
      <c r="HM168" s="270"/>
      <c r="HN168" s="270"/>
      <c r="HO168" s="270"/>
      <c r="HP168" s="270"/>
      <c r="HQ168" s="270"/>
      <c r="HR168" s="270"/>
      <c r="HS168" s="270"/>
      <c r="HT168" s="270"/>
      <c r="HU168" s="270"/>
      <c r="HV168" s="270"/>
      <c r="HW168" s="270"/>
      <c r="HX168" s="270"/>
      <c r="HY168" s="270"/>
      <c r="HZ168" s="270"/>
      <c r="IA168" s="270"/>
      <c r="IB168" s="270"/>
      <c r="IC168" s="270"/>
      <c r="ID168" s="270"/>
      <c r="IE168" s="270"/>
      <c r="IF168" s="270"/>
      <c r="IG168" s="270"/>
      <c r="IH168" s="270"/>
      <c r="II168" s="270"/>
      <c r="IJ168" s="270"/>
      <c r="IK168" s="270"/>
      <c r="IL168" s="270"/>
      <c r="IM168" s="270"/>
      <c r="IN168" s="270"/>
      <c r="IO168" s="270"/>
      <c r="IP168" s="270"/>
      <c r="IQ168" s="270"/>
      <c r="IR168" s="270"/>
      <c r="IS168" s="270"/>
      <c r="IT168" s="270"/>
      <c r="IU168" s="270"/>
      <c r="IV168" s="270"/>
    </row>
    <row r="169" spans="1:256" s="258" customFormat="1" ht="12.75" customHeight="1" x14ac:dyDescent="0.25">
      <c r="A169" s="278" t="s">
        <v>109</v>
      </c>
      <c r="B169" s="273">
        <v>282303.8</v>
      </c>
      <c r="C169" s="272">
        <v>-478982.3</v>
      </c>
      <c r="D169" s="273">
        <f t="shared" si="39"/>
        <v>-196678.5</v>
      </c>
      <c r="E169" s="272"/>
      <c r="F169" s="277">
        <v>37280.9</v>
      </c>
      <c r="G169" s="273">
        <f>293040.5+98106.9</f>
        <v>391147.4</v>
      </c>
      <c r="H169" s="272"/>
      <c r="I169" s="276">
        <f>16843.8+31803.6</f>
        <v>48647.399999999994</v>
      </c>
      <c r="J169" s="274">
        <v>78024.899999999994</v>
      </c>
      <c r="K169" s="273">
        <v>545401.19999999995</v>
      </c>
      <c r="L169" s="275">
        <v>-223242.2</v>
      </c>
      <c r="M169" s="272">
        <v>-29528</v>
      </c>
      <c r="N169" s="273">
        <f t="shared" si="34"/>
        <v>847731.60000000009</v>
      </c>
      <c r="O169" s="272"/>
      <c r="P169" s="272">
        <f>9490.4+132</f>
        <v>9622.4</v>
      </c>
      <c r="Q169" s="273">
        <f>796680.5+50860.1</f>
        <v>847540.6</v>
      </c>
      <c r="R169" s="276">
        <v>21</v>
      </c>
      <c r="S169" s="272">
        <f t="shared" si="38"/>
        <v>857184</v>
      </c>
      <c r="T169" s="273">
        <f t="shared" si="36"/>
        <v>1704915.6</v>
      </c>
      <c r="U169" s="273">
        <f t="shared" si="37"/>
        <v>1508237.1</v>
      </c>
      <c r="V169" s="270"/>
      <c r="W169" s="270"/>
      <c r="X169" s="270"/>
      <c r="Y169" s="271"/>
      <c r="Z169" s="271"/>
      <c r="AA169" s="271"/>
      <c r="AB169" s="271"/>
      <c r="AC169" s="271"/>
      <c r="AD169" s="271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  <c r="BF169" s="270"/>
      <c r="BG169" s="270"/>
      <c r="BH169" s="270"/>
      <c r="BI169" s="270"/>
      <c r="BJ169" s="270"/>
      <c r="BK169" s="270"/>
      <c r="BL169" s="270"/>
      <c r="BM169" s="270"/>
      <c r="BN169" s="270"/>
      <c r="BO169" s="270"/>
      <c r="BP169" s="270"/>
      <c r="BQ169" s="270"/>
      <c r="BR169" s="270"/>
      <c r="BS169" s="270"/>
      <c r="BT169" s="270"/>
      <c r="BU169" s="270"/>
      <c r="BV169" s="270"/>
      <c r="BW169" s="270"/>
      <c r="BX169" s="270"/>
      <c r="BY169" s="270"/>
      <c r="BZ169" s="270"/>
      <c r="CA169" s="270"/>
      <c r="CB169" s="270"/>
      <c r="CC169" s="270"/>
      <c r="CD169" s="270"/>
      <c r="CE169" s="270"/>
      <c r="CF169" s="270"/>
      <c r="CG169" s="270"/>
      <c r="CH169" s="270"/>
      <c r="CI169" s="270"/>
      <c r="CJ169" s="270"/>
      <c r="CK169" s="270"/>
      <c r="CL169" s="270"/>
      <c r="CM169" s="270"/>
      <c r="CN169" s="270"/>
      <c r="CO169" s="270"/>
      <c r="CP169" s="270"/>
      <c r="CQ169" s="270"/>
      <c r="CR169" s="270"/>
      <c r="CS169" s="270"/>
      <c r="CT169" s="270"/>
      <c r="CU169" s="270"/>
      <c r="CV169" s="270"/>
      <c r="CW169" s="270"/>
      <c r="CX169" s="270"/>
      <c r="CY169" s="270"/>
      <c r="CZ169" s="270"/>
      <c r="DA169" s="270"/>
      <c r="DB169" s="270"/>
      <c r="DC169" s="270"/>
      <c r="DD169" s="270"/>
      <c r="DE169" s="270"/>
      <c r="DF169" s="270"/>
      <c r="DG169" s="270"/>
      <c r="DH169" s="270"/>
      <c r="DI169" s="270"/>
      <c r="DJ169" s="270"/>
      <c r="DK169" s="270"/>
      <c r="DL169" s="270"/>
      <c r="DM169" s="270"/>
      <c r="DN169" s="270"/>
      <c r="DO169" s="270"/>
      <c r="DP169" s="270"/>
      <c r="DQ169" s="270"/>
      <c r="DR169" s="270"/>
      <c r="DS169" s="270"/>
      <c r="DT169" s="270"/>
      <c r="DU169" s="270"/>
      <c r="DV169" s="270"/>
      <c r="DW169" s="270"/>
      <c r="DX169" s="270"/>
      <c r="DY169" s="270"/>
      <c r="DZ169" s="270"/>
      <c r="EA169" s="270"/>
      <c r="EB169" s="270"/>
      <c r="EC169" s="270"/>
      <c r="ED169" s="270"/>
      <c r="EE169" s="270"/>
      <c r="EF169" s="270"/>
      <c r="EG169" s="270"/>
      <c r="EH169" s="270"/>
      <c r="EI169" s="270"/>
      <c r="EJ169" s="270"/>
      <c r="EK169" s="270"/>
      <c r="EL169" s="270"/>
      <c r="EM169" s="270"/>
      <c r="EN169" s="270"/>
      <c r="EO169" s="270"/>
      <c r="EP169" s="270"/>
      <c r="EQ169" s="270"/>
      <c r="ER169" s="270"/>
      <c r="ES169" s="270"/>
      <c r="ET169" s="270"/>
      <c r="EU169" s="270"/>
      <c r="EV169" s="270"/>
      <c r="EW169" s="270"/>
      <c r="EX169" s="270"/>
      <c r="EY169" s="270"/>
      <c r="EZ169" s="270"/>
      <c r="FA169" s="270"/>
      <c r="FB169" s="270"/>
      <c r="FC169" s="270"/>
      <c r="FD169" s="270"/>
      <c r="FE169" s="270"/>
      <c r="FF169" s="270"/>
      <c r="FG169" s="270"/>
      <c r="FH169" s="270"/>
      <c r="FI169" s="270"/>
      <c r="FJ169" s="270"/>
      <c r="FK169" s="270"/>
      <c r="FL169" s="270"/>
      <c r="FM169" s="270"/>
      <c r="FN169" s="270"/>
      <c r="FO169" s="270"/>
      <c r="FP169" s="270"/>
      <c r="FQ169" s="270"/>
      <c r="FR169" s="270"/>
      <c r="FS169" s="270"/>
      <c r="FT169" s="270"/>
      <c r="FU169" s="270"/>
      <c r="FV169" s="270"/>
      <c r="FW169" s="270"/>
      <c r="FX169" s="270"/>
      <c r="FY169" s="270"/>
      <c r="FZ169" s="270"/>
      <c r="GA169" s="270"/>
      <c r="GB169" s="270"/>
      <c r="GC169" s="270"/>
      <c r="GD169" s="270"/>
      <c r="GE169" s="270"/>
      <c r="GF169" s="270"/>
      <c r="GG169" s="270"/>
      <c r="GH169" s="270"/>
      <c r="GI169" s="270"/>
      <c r="GJ169" s="270"/>
      <c r="GK169" s="270"/>
      <c r="GL169" s="270"/>
      <c r="GM169" s="270"/>
      <c r="GN169" s="270"/>
      <c r="GO169" s="270"/>
      <c r="GP169" s="270"/>
      <c r="GQ169" s="270"/>
      <c r="GR169" s="270"/>
      <c r="GS169" s="270"/>
      <c r="GT169" s="270"/>
      <c r="GU169" s="270"/>
      <c r="GV169" s="270"/>
      <c r="GW169" s="270"/>
      <c r="GX169" s="270"/>
      <c r="GY169" s="270"/>
      <c r="GZ169" s="270"/>
      <c r="HA169" s="270"/>
      <c r="HB169" s="270"/>
      <c r="HC169" s="270"/>
      <c r="HD169" s="270"/>
      <c r="HE169" s="270"/>
      <c r="HF169" s="270"/>
      <c r="HG169" s="270"/>
      <c r="HH169" s="270"/>
      <c r="HI169" s="270"/>
      <c r="HJ169" s="270"/>
      <c r="HK169" s="270"/>
      <c r="HL169" s="270"/>
      <c r="HM169" s="270"/>
      <c r="HN169" s="270"/>
      <c r="HO169" s="270"/>
      <c r="HP169" s="270"/>
      <c r="HQ169" s="270"/>
      <c r="HR169" s="270"/>
      <c r="HS169" s="270"/>
      <c r="HT169" s="270"/>
      <c r="HU169" s="270"/>
      <c r="HV169" s="270"/>
      <c r="HW169" s="270"/>
      <c r="HX169" s="270"/>
      <c r="HY169" s="270"/>
      <c r="HZ169" s="270"/>
      <c r="IA169" s="270"/>
      <c r="IB169" s="270"/>
      <c r="IC169" s="270"/>
      <c r="ID169" s="270"/>
      <c r="IE169" s="270"/>
      <c r="IF169" s="270"/>
      <c r="IG169" s="270"/>
      <c r="IH169" s="270"/>
      <c r="II169" s="270"/>
      <c r="IJ169" s="270"/>
      <c r="IK169" s="270"/>
      <c r="IL169" s="270"/>
      <c r="IM169" s="270"/>
      <c r="IN169" s="270"/>
      <c r="IO169" s="270"/>
      <c r="IP169" s="270"/>
      <c r="IQ169" s="270"/>
      <c r="IR169" s="270"/>
      <c r="IS169" s="270"/>
      <c r="IT169" s="270"/>
      <c r="IU169" s="270"/>
      <c r="IV169" s="270"/>
    </row>
    <row r="170" spans="1:256" s="258" customFormat="1" ht="12.75" customHeight="1" x14ac:dyDescent="0.25">
      <c r="A170" s="278" t="s">
        <v>111</v>
      </c>
      <c r="B170" s="273">
        <v>300213.7</v>
      </c>
      <c r="C170" s="272">
        <f>-481562.4</f>
        <v>-481562.4</v>
      </c>
      <c r="D170" s="273">
        <f>SUM(B170:C170)</f>
        <v>-181348.7</v>
      </c>
      <c r="E170" s="272"/>
      <c r="F170" s="277">
        <v>69788.2</v>
      </c>
      <c r="G170" s="273">
        <f>293755.1+110568.9</f>
        <v>404324</v>
      </c>
      <c r="H170" s="272"/>
      <c r="I170" s="276">
        <f>16843.8+32075.6</f>
        <v>48919.399999999994</v>
      </c>
      <c r="J170" s="274">
        <v>75238.3</v>
      </c>
      <c r="K170" s="273">
        <v>544121.5</v>
      </c>
      <c r="L170" s="275">
        <v>-232425.1</v>
      </c>
      <c r="M170" s="272">
        <v>-29455.5</v>
      </c>
      <c r="N170" s="273">
        <f t="shared" ref="N170" si="40">SUM( (F170:M170))</f>
        <v>880510.79999999993</v>
      </c>
      <c r="O170" s="272"/>
      <c r="P170" s="272">
        <f>7364.4+132</f>
        <v>7496.4</v>
      </c>
      <c r="Q170" s="273">
        <f>792863.6+49742.1</f>
        <v>842605.7</v>
      </c>
      <c r="R170" s="276">
        <v>13.3</v>
      </c>
      <c r="S170" s="272">
        <f t="shared" si="38"/>
        <v>850115.4</v>
      </c>
      <c r="T170" s="273">
        <f t="shared" si="36"/>
        <v>1730626.2</v>
      </c>
      <c r="U170" s="273">
        <f>SUM(D170,T170)</f>
        <v>1549277.5</v>
      </c>
      <c r="V170" s="270"/>
      <c r="W170" s="270"/>
      <c r="X170" s="270"/>
      <c r="Y170" s="271"/>
      <c r="Z170" s="271"/>
      <c r="AA170" s="271"/>
      <c r="AB170" s="271"/>
      <c r="AC170" s="271"/>
      <c r="AD170" s="271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0"/>
      <c r="DE170" s="270"/>
      <c r="DF170" s="270"/>
      <c r="DG170" s="270"/>
      <c r="DH170" s="270"/>
      <c r="DI170" s="270"/>
      <c r="DJ170" s="270"/>
      <c r="DK170" s="270"/>
      <c r="DL170" s="270"/>
      <c r="DM170" s="270"/>
      <c r="DN170" s="270"/>
      <c r="DO170" s="270"/>
      <c r="DP170" s="270"/>
      <c r="DQ170" s="270"/>
      <c r="DR170" s="270"/>
      <c r="DS170" s="270"/>
      <c r="DT170" s="270"/>
      <c r="DU170" s="270"/>
      <c r="DV170" s="270"/>
      <c r="DW170" s="270"/>
      <c r="DX170" s="270"/>
      <c r="DY170" s="270"/>
      <c r="DZ170" s="270"/>
      <c r="EA170" s="270"/>
      <c r="EB170" s="270"/>
      <c r="EC170" s="270"/>
      <c r="ED170" s="270"/>
      <c r="EE170" s="270"/>
      <c r="EF170" s="270"/>
      <c r="EG170" s="270"/>
      <c r="EH170" s="270"/>
      <c r="EI170" s="270"/>
      <c r="EJ170" s="270"/>
      <c r="EK170" s="270"/>
      <c r="EL170" s="270"/>
      <c r="EM170" s="270"/>
      <c r="EN170" s="270"/>
      <c r="EO170" s="270"/>
      <c r="EP170" s="270"/>
      <c r="EQ170" s="270"/>
      <c r="ER170" s="270"/>
      <c r="ES170" s="270"/>
      <c r="ET170" s="270"/>
      <c r="EU170" s="270"/>
      <c r="EV170" s="270"/>
      <c r="EW170" s="270"/>
      <c r="EX170" s="270"/>
      <c r="EY170" s="270"/>
      <c r="EZ170" s="270"/>
      <c r="FA170" s="270"/>
      <c r="FB170" s="270"/>
      <c r="FC170" s="270"/>
      <c r="FD170" s="270"/>
      <c r="FE170" s="270"/>
      <c r="FF170" s="270"/>
      <c r="FG170" s="270"/>
      <c r="FH170" s="270"/>
      <c r="FI170" s="270"/>
      <c r="FJ170" s="270"/>
      <c r="FK170" s="270"/>
      <c r="FL170" s="270"/>
      <c r="FM170" s="270"/>
      <c r="FN170" s="270"/>
      <c r="FO170" s="270"/>
      <c r="FP170" s="270"/>
      <c r="FQ170" s="270"/>
      <c r="FR170" s="270"/>
      <c r="FS170" s="270"/>
      <c r="FT170" s="270"/>
      <c r="FU170" s="270"/>
      <c r="FV170" s="270"/>
      <c r="FW170" s="270"/>
      <c r="FX170" s="270"/>
      <c r="FY170" s="270"/>
      <c r="FZ170" s="270"/>
      <c r="GA170" s="270"/>
      <c r="GB170" s="270"/>
      <c r="GC170" s="270"/>
      <c r="GD170" s="270"/>
      <c r="GE170" s="270"/>
      <c r="GF170" s="270"/>
      <c r="GG170" s="270"/>
      <c r="GH170" s="270"/>
      <c r="GI170" s="270"/>
      <c r="GJ170" s="270"/>
      <c r="GK170" s="270"/>
      <c r="GL170" s="270"/>
      <c r="GM170" s="270"/>
      <c r="GN170" s="270"/>
      <c r="GO170" s="270"/>
      <c r="GP170" s="270"/>
      <c r="GQ170" s="270"/>
      <c r="GR170" s="270"/>
      <c r="GS170" s="270"/>
      <c r="GT170" s="270"/>
      <c r="GU170" s="270"/>
      <c r="GV170" s="270"/>
      <c r="GW170" s="270"/>
      <c r="GX170" s="270"/>
      <c r="GY170" s="270"/>
      <c r="GZ170" s="270"/>
      <c r="HA170" s="270"/>
      <c r="HB170" s="270"/>
      <c r="HC170" s="270"/>
      <c r="HD170" s="270"/>
      <c r="HE170" s="270"/>
      <c r="HF170" s="270"/>
      <c r="HG170" s="270"/>
      <c r="HH170" s="270"/>
      <c r="HI170" s="270"/>
      <c r="HJ170" s="270"/>
      <c r="HK170" s="270"/>
      <c r="HL170" s="270"/>
      <c r="HM170" s="270"/>
      <c r="HN170" s="270"/>
      <c r="HO170" s="270"/>
      <c r="HP170" s="270"/>
      <c r="HQ170" s="270"/>
      <c r="HR170" s="270"/>
      <c r="HS170" s="270"/>
      <c r="HT170" s="270"/>
      <c r="HU170" s="270"/>
      <c r="HV170" s="270"/>
      <c r="HW170" s="270"/>
      <c r="HX170" s="270"/>
      <c r="HY170" s="270"/>
      <c r="HZ170" s="270"/>
      <c r="IA170" s="270"/>
      <c r="IB170" s="270"/>
      <c r="IC170" s="270"/>
      <c r="ID170" s="270"/>
      <c r="IE170" s="270"/>
      <c r="IF170" s="270"/>
      <c r="IG170" s="270"/>
      <c r="IH170" s="270"/>
      <c r="II170" s="270"/>
      <c r="IJ170" s="270"/>
      <c r="IK170" s="270"/>
      <c r="IL170" s="270"/>
      <c r="IM170" s="270"/>
      <c r="IN170" s="270"/>
      <c r="IO170" s="270"/>
      <c r="IP170" s="270"/>
      <c r="IQ170" s="270"/>
      <c r="IR170" s="270"/>
      <c r="IS170" s="270"/>
      <c r="IT170" s="270"/>
      <c r="IU170" s="270"/>
      <c r="IV170" s="270"/>
    </row>
    <row r="171" spans="1:256" s="258" customFormat="1" ht="12.75" customHeight="1" x14ac:dyDescent="0.25">
      <c r="A171" s="278" t="s">
        <v>113</v>
      </c>
      <c r="B171" s="292">
        <v>291920.8</v>
      </c>
      <c r="C171" s="291">
        <v>-468775.1</v>
      </c>
      <c r="D171" s="292">
        <v>-176854.3</v>
      </c>
      <c r="E171" s="291"/>
      <c r="F171" s="296">
        <v>134973.1</v>
      </c>
      <c r="G171" s="292">
        <v>438079.6</v>
      </c>
      <c r="H171" s="291"/>
      <c r="I171" s="295">
        <v>39262.699999999997</v>
      </c>
      <c r="J171" s="293">
        <v>73845.100000000006</v>
      </c>
      <c r="K171" s="292">
        <v>543481.59999999998</v>
      </c>
      <c r="L171" s="294">
        <v>-290471.59999999998</v>
      </c>
      <c r="M171" s="291">
        <v>-30343.7</v>
      </c>
      <c r="N171" s="292">
        <v>908826.79999999993</v>
      </c>
      <c r="O171" s="291"/>
      <c r="P171" s="291">
        <v>7680.5</v>
      </c>
      <c r="Q171" s="292">
        <v>833232.3</v>
      </c>
      <c r="R171" s="295">
        <v>57.6</v>
      </c>
      <c r="S171" s="291">
        <v>840970.4</v>
      </c>
      <c r="T171" s="292">
        <v>1749797.2</v>
      </c>
      <c r="U171" s="292">
        <v>1572942.9</v>
      </c>
      <c r="V171" s="270"/>
      <c r="W171" s="270"/>
      <c r="X171" s="270"/>
      <c r="Y171" s="271"/>
      <c r="Z171" s="271"/>
      <c r="AA171" s="271"/>
      <c r="AB171" s="271"/>
      <c r="AC171" s="271"/>
      <c r="AD171" s="271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270"/>
      <c r="CD171" s="270"/>
      <c r="CE171" s="270"/>
      <c r="CF171" s="270"/>
      <c r="CG171" s="270"/>
      <c r="CH171" s="270"/>
      <c r="CI171" s="270"/>
      <c r="CJ171" s="270"/>
      <c r="CK171" s="270"/>
      <c r="CL171" s="270"/>
      <c r="CM171" s="270"/>
      <c r="CN171" s="270"/>
      <c r="CO171" s="270"/>
      <c r="CP171" s="270"/>
      <c r="CQ171" s="270"/>
      <c r="CR171" s="270"/>
      <c r="CS171" s="270"/>
      <c r="CT171" s="270"/>
      <c r="CU171" s="270"/>
      <c r="CV171" s="270"/>
      <c r="CW171" s="270"/>
      <c r="CX171" s="270"/>
      <c r="CY171" s="270"/>
      <c r="CZ171" s="270"/>
      <c r="DA171" s="270"/>
      <c r="DB171" s="270"/>
      <c r="DC171" s="270"/>
      <c r="DD171" s="270"/>
      <c r="DE171" s="270"/>
      <c r="DF171" s="270"/>
      <c r="DG171" s="270"/>
      <c r="DH171" s="270"/>
      <c r="DI171" s="270"/>
      <c r="DJ171" s="270"/>
      <c r="DK171" s="270"/>
      <c r="DL171" s="270"/>
      <c r="DM171" s="270"/>
      <c r="DN171" s="270"/>
      <c r="DO171" s="270"/>
      <c r="DP171" s="270"/>
      <c r="DQ171" s="270"/>
      <c r="DR171" s="270"/>
      <c r="DS171" s="270"/>
      <c r="DT171" s="270"/>
      <c r="DU171" s="270"/>
      <c r="DV171" s="270"/>
      <c r="DW171" s="270"/>
      <c r="DX171" s="270"/>
      <c r="DY171" s="270"/>
      <c r="DZ171" s="270"/>
      <c r="EA171" s="270"/>
      <c r="EB171" s="270"/>
      <c r="EC171" s="270"/>
      <c r="ED171" s="270"/>
      <c r="EE171" s="270"/>
      <c r="EF171" s="270"/>
      <c r="EG171" s="270"/>
      <c r="EH171" s="270"/>
      <c r="EI171" s="270"/>
      <c r="EJ171" s="270"/>
      <c r="EK171" s="270"/>
      <c r="EL171" s="270"/>
      <c r="EM171" s="270"/>
      <c r="EN171" s="270"/>
      <c r="EO171" s="270"/>
      <c r="EP171" s="270"/>
      <c r="EQ171" s="270"/>
      <c r="ER171" s="270"/>
      <c r="ES171" s="270"/>
      <c r="ET171" s="270"/>
      <c r="EU171" s="270"/>
      <c r="EV171" s="270"/>
      <c r="EW171" s="270"/>
      <c r="EX171" s="270"/>
      <c r="EY171" s="270"/>
      <c r="EZ171" s="270"/>
      <c r="FA171" s="270"/>
      <c r="FB171" s="270"/>
      <c r="FC171" s="270"/>
      <c r="FD171" s="270"/>
      <c r="FE171" s="270"/>
      <c r="FF171" s="270"/>
      <c r="FG171" s="270"/>
      <c r="FH171" s="270"/>
      <c r="FI171" s="270"/>
      <c r="FJ171" s="270"/>
      <c r="FK171" s="270"/>
      <c r="FL171" s="270"/>
      <c r="FM171" s="270"/>
      <c r="FN171" s="270"/>
      <c r="FO171" s="270"/>
      <c r="FP171" s="270"/>
      <c r="FQ171" s="270"/>
      <c r="FR171" s="270"/>
      <c r="FS171" s="270"/>
      <c r="FT171" s="270"/>
      <c r="FU171" s="270"/>
      <c r="FV171" s="270"/>
      <c r="FW171" s="270"/>
      <c r="FX171" s="270"/>
      <c r="FY171" s="270"/>
      <c r="FZ171" s="270"/>
      <c r="GA171" s="270"/>
      <c r="GB171" s="270"/>
      <c r="GC171" s="270"/>
      <c r="GD171" s="270"/>
      <c r="GE171" s="270"/>
      <c r="GF171" s="270"/>
      <c r="GG171" s="270"/>
      <c r="GH171" s="270"/>
      <c r="GI171" s="270"/>
      <c r="GJ171" s="270"/>
      <c r="GK171" s="270"/>
      <c r="GL171" s="270"/>
      <c r="GM171" s="270"/>
      <c r="GN171" s="270"/>
      <c r="GO171" s="270"/>
      <c r="GP171" s="270"/>
      <c r="GQ171" s="270"/>
      <c r="GR171" s="270"/>
      <c r="GS171" s="270"/>
      <c r="GT171" s="270"/>
      <c r="GU171" s="270"/>
      <c r="GV171" s="270"/>
      <c r="GW171" s="270"/>
      <c r="GX171" s="270"/>
      <c r="GY171" s="270"/>
      <c r="GZ171" s="270"/>
      <c r="HA171" s="270"/>
      <c r="HB171" s="270"/>
      <c r="HC171" s="270"/>
      <c r="HD171" s="270"/>
      <c r="HE171" s="270"/>
      <c r="HF171" s="270"/>
      <c r="HG171" s="270"/>
      <c r="HH171" s="270"/>
      <c r="HI171" s="270"/>
      <c r="HJ171" s="270"/>
      <c r="HK171" s="270"/>
      <c r="HL171" s="270"/>
      <c r="HM171" s="270"/>
      <c r="HN171" s="270"/>
      <c r="HO171" s="270"/>
      <c r="HP171" s="270"/>
      <c r="HQ171" s="270"/>
      <c r="HR171" s="270"/>
      <c r="HS171" s="270"/>
      <c r="HT171" s="270"/>
      <c r="HU171" s="270"/>
      <c r="HV171" s="270"/>
      <c r="HW171" s="270"/>
      <c r="HX171" s="270"/>
      <c r="HY171" s="270"/>
      <c r="HZ171" s="270"/>
      <c r="IA171" s="270"/>
      <c r="IB171" s="270"/>
      <c r="IC171" s="270"/>
      <c r="ID171" s="270"/>
      <c r="IE171" s="270"/>
      <c r="IF171" s="270"/>
      <c r="IG171" s="270"/>
      <c r="IH171" s="270"/>
      <c r="II171" s="270"/>
      <c r="IJ171" s="270"/>
      <c r="IK171" s="270"/>
      <c r="IL171" s="270"/>
      <c r="IM171" s="270"/>
      <c r="IN171" s="270"/>
      <c r="IO171" s="270"/>
      <c r="IP171" s="270"/>
      <c r="IQ171" s="270"/>
      <c r="IR171" s="270"/>
      <c r="IS171" s="270"/>
      <c r="IT171" s="270"/>
      <c r="IU171" s="270"/>
      <c r="IV171" s="270"/>
    </row>
    <row r="172" spans="1:256" x14ac:dyDescent="0.2">
      <c r="A172" s="120"/>
      <c r="B172" s="78"/>
      <c r="C172" s="150"/>
      <c r="D172" s="159"/>
      <c r="E172" s="160"/>
      <c r="F172" s="160"/>
      <c r="G172" s="78"/>
      <c r="H172" s="160"/>
      <c r="I172" s="78"/>
      <c r="J172" s="263"/>
      <c r="K172" s="78"/>
      <c r="L172" s="151"/>
      <c r="M172" s="150"/>
      <c r="N172" s="78"/>
      <c r="O172" s="160"/>
      <c r="P172" s="160"/>
      <c r="Q172" s="78"/>
      <c r="R172" s="161"/>
      <c r="S172" s="43"/>
      <c r="T172" s="78"/>
      <c r="U172" s="78"/>
      <c r="Y172" s="6"/>
      <c r="Z172" s="6"/>
      <c r="AA172" s="6"/>
      <c r="AB172" s="6"/>
      <c r="AC172" s="6"/>
      <c r="AD172" s="6"/>
    </row>
    <row r="173" spans="1:256" x14ac:dyDescent="0.2">
      <c r="A173" s="154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62"/>
      <c r="S173" s="22"/>
      <c r="T173" s="22"/>
      <c r="U173" s="155"/>
    </row>
    <row r="174" spans="1:256" x14ac:dyDescent="0.2">
      <c r="A174" s="279" t="s">
        <v>57</v>
      </c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7"/>
      <c r="S174" s="156"/>
      <c r="T174" s="156"/>
      <c r="U174" s="158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</row>
    <row r="175" spans="1:256" s="8" customFormat="1" x14ac:dyDescent="0.2">
      <c r="A175" s="5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35"/>
      <c r="N175" s="28"/>
      <c r="O175" s="28"/>
      <c r="P175" s="28"/>
      <c r="Q175" s="28"/>
      <c r="R175" s="57"/>
      <c r="S175" s="28"/>
      <c r="T175" s="28"/>
      <c r="U175" s="28"/>
    </row>
    <row r="176" spans="1:256" x14ac:dyDescent="0.2">
      <c r="B176" s="47"/>
      <c r="C176" s="47"/>
      <c r="D176" s="47"/>
      <c r="G176" s="47"/>
      <c r="I176" s="47"/>
      <c r="J176" s="47"/>
      <c r="K176" s="47"/>
      <c r="L176" s="47"/>
      <c r="O176" s="47"/>
      <c r="P176" s="47"/>
      <c r="S176" s="47"/>
    </row>
    <row r="177" spans="2:19" x14ac:dyDescent="0.2">
      <c r="B177" s="47"/>
      <c r="C177" s="47"/>
      <c r="D177" s="47"/>
      <c r="G177" s="47"/>
      <c r="I177" s="47"/>
      <c r="J177" s="47"/>
      <c r="K177" s="47"/>
      <c r="L177" s="47"/>
      <c r="O177" s="47"/>
      <c r="P177" s="47"/>
      <c r="S177" s="47"/>
    </row>
    <row r="178" spans="2:19" x14ac:dyDescent="0.2">
      <c r="B178" s="47"/>
      <c r="C178" s="47"/>
      <c r="D178" s="47"/>
      <c r="G178" s="47"/>
      <c r="I178" s="47"/>
      <c r="J178" s="47"/>
      <c r="K178" s="47"/>
      <c r="L178" s="47"/>
      <c r="O178" s="47"/>
      <c r="P178" s="47"/>
      <c r="S178" s="47"/>
    </row>
    <row r="179" spans="2:19" x14ac:dyDescent="0.2">
      <c r="B179" s="47"/>
      <c r="C179" s="47"/>
      <c r="D179" s="47"/>
      <c r="G179" s="47"/>
      <c r="I179" s="47"/>
      <c r="J179" s="47"/>
      <c r="K179" s="47"/>
      <c r="L179" s="47"/>
      <c r="O179" s="47"/>
      <c r="P179" s="47"/>
      <c r="S179" s="47"/>
    </row>
    <row r="180" spans="2:19" x14ac:dyDescent="0.2">
      <c r="B180" s="47"/>
      <c r="C180" s="47"/>
      <c r="D180" s="47"/>
      <c r="G180" s="47"/>
      <c r="I180" s="47"/>
      <c r="J180" s="47"/>
      <c r="K180" s="47"/>
      <c r="L180" s="47"/>
      <c r="O180" s="47"/>
      <c r="P180" s="47"/>
      <c r="S180" s="47"/>
    </row>
    <row r="181" spans="2:19" x14ac:dyDescent="0.2">
      <c r="B181" s="47"/>
      <c r="C181" s="47"/>
      <c r="D181" s="47"/>
      <c r="G181" s="47"/>
      <c r="I181" s="47"/>
      <c r="J181" s="47"/>
      <c r="K181" s="47"/>
      <c r="L181" s="47"/>
      <c r="O181" s="47"/>
      <c r="P181" s="47"/>
      <c r="S181" s="47"/>
    </row>
    <row r="182" spans="2:19" x14ac:dyDescent="0.2">
      <c r="B182" s="47"/>
      <c r="C182" s="47"/>
      <c r="D182" s="47"/>
      <c r="G182" s="47"/>
      <c r="I182" s="47"/>
      <c r="J182" s="47"/>
      <c r="K182" s="47"/>
      <c r="L182" s="47"/>
      <c r="O182" s="47"/>
      <c r="P182" s="47"/>
      <c r="S182" s="47"/>
    </row>
    <row r="183" spans="2:19" x14ac:dyDescent="0.2">
      <c r="B183" s="47"/>
      <c r="C183" s="47"/>
      <c r="D183" s="47"/>
      <c r="G183" s="47"/>
      <c r="I183" s="47"/>
      <c r="J183" s="47"/>
      <c r="K183" s="47"/>
      <c r="L183" s="47"/>
      <c r="O183" s="47"/>
      <c r="P183" s="47"/>
      <c r="S183" s="47"/>
    </row>
    <row r="184" spans="2:19" x14ac:dyDescent="0.2">
      <c r="B184" s="47"/>
      <c r="C184" s="47"/>
      <c r="D184" s="47"/>
      <c r="G184" s="47"/>
      <c r="I184" s="47"/>
      <c r="J184" s="47"/>
      <c r="K184" s="47"/>
      <c r="L184" s="47"/>
      <c r="O184" s="47"/>
      <c r="P184" s="47"/>
      <c r="S184" s="47"/>
    </row>
    <row r="185" spans="2:19" x14ac:dyDescent="0.2">
      <c r="B185" s="47"/>
      <c r="C185" s="47"/>
      <c r="D185" s="47"/>
      <c r="G185" s="47"/>
      <c r="I185" s="47"/>
      <c r="J185" s="47"/>
      <c r="K185" s="47"/>
      <c r="L185" s="47"/>
      <c r="O185" s="47"/>
      <c r="P185" s="47"/>
      <c r="S185" s="47"/>
    </row>
  </sheetData>
  <mergeCells count="5">
    <mergeCell ref="P12:S12"/>
    <mergeCell ref="A2:U2"/>
    <mergeCell ref="A3:U3"/>
    <mergeCell ref="F12:O12"/>
    <mergeCell ref="F9:T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8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2016-07-19T08:59:53Z</cp:lastPrinted>
  <dcterms:created xsi:type="dcterms:W3CDTF">2000-09-13T06:19:58Z</dcterms:created>
  <dcterms:modified xsi:type="dcterms:W3CDTF">2017-02-20T08:52:25Z</dcterms:modified>
</cp:coreProperties>
</file>