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'A'!$A$2:$G$261</definedName>
    <definedName name="Zone_impres_MI">'A'!$A$1:$H$35</definedName>
  </definedNames>
  <calcPr fullCalcOnLoad="1"/>
</workbook>
</file>

<file path=xl/sharedStrings.xml><?xml version="1.0" encoding="utf-8"?>
<sst xmlns="http://schemas.openxmlformats.org/spreadsheetml/2006/main" count="140" uniqueCount="118">
  <si>
    <t xml:space="preserve">  Encours</t>
  </si>
  <si>
    <t xml:space="preserve"> Tirages</t>
  </si>
  <si>
    <t xml:space="preserve">  Intérêts</t>
  </si>
  <si>
    <t xml:space="preserve">  luation</t>
  </si>
  <si>
    <t xml:space="preserve"> sements </t>
  </si>
  <si>
    <t xml:space="preserve">     Amortis-</t>
  </si>
  <si>
    <t xml:space="preserve">         payés</t>
  </si>
  <si>
    <t xml:space="preserve">  III.5</t>
  </si>
  <si>
    <t>OPERATIONS  DE  LA  DETTE  PUBLIQUE EXTERIEURE</t>
  </si>
  <si>
    <t>(en millions de BIF)</t>
  </si>
  <si>
    <t>-</t>
  </si>
  <si>
    <t xml:space="preserve">          3ème Trim.</t>
  </si>
  <si>
    <t xml:space="preserve">          4ème Trim.</t>
  </si>
  <si>
    <t xml:space="preserve">2010 Janvier </t>
  </si>
  <si>
    <t xml:space="preserve">                     -</t>
  </si>
  <si>
    <t xml:space="preserve">2010  Février </t>
  </si>
  <si>
    <t xml:space="preserve"> Rééva-</t>
  </si>
  <si>
    <t>2010  Mars</t>
  </si>
  <si>
    <t>2010 Avril</t>
  </si>
  <si>
    <t>2010  Mai</t>
  </si>
  <si>
    <t>2010 Juin</t>
  </si>
  <si>
    <t xml:space="preserve"> 2010 Juillet</t>
  </si>
  <si>
    <t>2010  Août</t>
  </si>
  <si>
    <t>2010 Septembre</t>
  </si>
  <si>
    <t xml:space="preserve">début de </t>
  </si>
  <si>
    <t>Encours</t>
  </si>
  <si>
    <t>période</t>
  </si>
  <si>
    <t>2010 Octobre</t>
  </si>
  <si>
    <t>2010 Novembre</t>
  </si>
  <si>
    <t>2012  1er Trim.</t>
  </si>
  <si>
    <t>2010  Décembre</t>
  </si>
  <si>
    <t xml:space="preserve">2011  Janvier </t>
  </si>
  <si>
    <t xml:space="preserve">2012  Janvier </t>
  </si>
  <si>
    <t xml:space="preserve">         Juillet</t>
  </si>
  <si>
    <t xml:space="preserve">         Août</t>
  </si>
  <si>
    <t>2013 Janvier</t>
  </si>
  <si>
    <t xml:space="preserve">2011  Février </t>
  </si>
  <si>
    <t xml:space="preserve">         Février</t>
  </si>
  <si>
    <t xml:space="preserve">  à fin de </t>
  </si>
  <si>
    <t xml:space="preserve">         Mars</t>
  </si>
  <si>
    <t>2013 1er Trim.</t>
  </si>
  <si>
    <t>2011    Mars</t>
  </si>
  <si>
    <t xml:space="preserve">         Avril</t>
  </si>
  <si>
    <t>2011  Avril</t>
  </si>
  <si>
    <t xml:space="preserve">         Mai</t>
  </si>
  <si>
    <t>2011  Mai</t>
  </si>
  <si>
    <t xml:space="preserve">         Juin</t>
  </si>
  <si>
    <t>2011   Juin</t>
  </si>
  <si>
    <t>2011  Juillet</t>
  </si>
  <si>
    <t xml:space="preserve"> 2011  Août</t>
  </si>
  <si>
    <t xml:space="preserve">        Septembre</t>
  </si>
  <si>
    <t>2011  Septembre</t>
  </si>
  <si>
    <t xml:space="preserve">        Octobre</t>
  </si>
  <si>
    <t xml:space="preserve">2011  Octobre </t>
  </si>
  <si>
    <t xml:space="preserve">        Novembre</t>
  </si>
  <si>
    <t>2011  Novembre</t>
  </si>
  <si>
    <t xml:space="preserve">        Décembre</t>
  </si>
  <si>
    <t xml:space="preserve"> 2011  Décembre </t>
  </si>
  <si>
    <t>2014 Janvier</t>
  </si>
  <si>
    <t>2012  Février</t>
  </si>
  <si>
    <t>2012  Mars</t>
  </si>
  <si>
    <t>2014 1er Trim.</t>
  </si>
  <si>
    <t>2012  Avril</t>
  </si>
  <si>
    <t>2012  Mai</t>
  </si>
  <si>
    <t>2012  Juin</t>
  </si>
  <si>
    <t xml:space="preserve">         2ème Trim.</t>
  </si>
  <si>
    <t>2012  Juillet</t>
  </si>
  <si>
    <t>2012  Août</t>
  </si>
  <si>
    <t>2012  Septembre</t>
  </si>
  <si>
    <t>2012 Octobre</t>
  </si>
  <si>
    <t>2012 Novembre</t>
  </si>
  <si>
    <t>2012 Décembre</t>
  </si>
  <si>
    <t>2015 Janvier</t>
  </si>
  <si>
    <t>2013  Février</t>
  </si>
  <si>
    <t>2013  Mars</t>
  </si>
  <si>
    <t>2015 1er Trim.</t>
  </si>
  <si>
    <t>2012  2ème Trim.</t>
  </si>
  <si>
    <t>2013  Avril</t>
  </si>
  <si>
    <t>2013  Mai</t>
  </si>
  <si>
    <t>2013 Juin</t>
  </si>
  <si>
    <t>2013 Août</t>
  </si>
  <si>
    <t>2013 Septembre</t>
  </si>
  <si>
    <t>2012  3ème Trim.</t>
  </si>
  <si>
    <t>2013 Juillet</t>
  </si>
  <si>
    <t>2013 Octobre</t>
  </si>
  <si>
    <t>2013 Novembre</t>
  </si>
  <si>
    <t>2016 Janvier</t>
  </si>
  <si>
    <t>2014  Février</t>
  </si>
  <si>
    <t>2016 1er Trim.</t>
  </si>
  <si>
    <t>2014  Mars</t>
  </si>
  <si>
    <t>2014 Avril</t>
  </si>
  <si>
    <t>Sources: BRB et Ministère des Finances, du Budget et de la Privatisation</t>
  </si>
  <si>
    <t>2014 Mai</t>
  </si>
  <si>
    <t>2014  Juin</t>
  </si>
  <si>
    <t>2013   2ème Trim.</t>
  </si>
  <si>
    <t>2014  Juillet</t>
  </si>
  <si>
    <t>2014 Août</t>
  </si>
  <si>
    <t>2013   3ème Trim.</t>
  </si>
  <si>
    <t xml:space="preserve">         3ème Trim.</t>
  </si>
  <si>
    <t xml:space="preserve">         Septembre</t>
  </si>
  <si>
    <t>2014 Septembre</t>
  </si>
  <si>
    <t xml:space="preserve"> </t>
  </si>
  <si>
    <t xml:space="preserve">         Octobre</t>
  </si>
  <si>
    <t>2014  Octobre</t>
  </si>
  <si>
    <t xml:space="preserve">         Novembre</t>
  </si>
  <si>
    <t>Période</t>
  </si>
  <si>
    <t>2014  Novembre</t>
  </si>
  <si>
    <t xml:space="preserve">                     Rubrique</t>
  </si>
  <si>
    <t xml:space="preserve">         Décembre</t>
  </si>
  <si>
    <t>2014  Décembre</t>
  </si>
  <si>
    <t xml:space="preserve">         4ème Trim.</t>
  </si>
  <si>
    <t>2013   4ème Trim.</t>
  </si>
  <si>
    <t>2017 Janvier</t>
  </si>
  <si>
    <t>2015 Février</t>
  </si>
  <si>
    <t>2017 1er Trim.</t>
  </si>
  <si>
    <t>2015 Mars</t>
  </si>
  <si>
    <t>2015 Avril</t>
  </si>
  <si>
    <t>2015  Mai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</si>
</sst>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#,##0.00_);\(#,##0.00\)"/>
    <numFmt numFmtId="199" formatCode="_-* #,##0.0\ _F_-;\-* #,##0.0\ _F_-;_-* &quot;-&quot;??\ _F_-;_-@_-"/>
    <numFmt numFmtId="200" formatCode="_-* #,##0\ _F_-;\-* #,##0\ _F_-;_-* &quot;-&quot;??\ _F_-;_-@_-"/>
    <numFmt numFmtId="201" formatCode="0.0"/>
    <numFmt numFmtId="202" formatCode="0_)"/>
    <numFmt numFmtId="203" formatCode="_ * #,##0.0_ ;_ * \-#,##0.0_ ;_ * &quot;-&quot;?_ ;_ @_ "/>
    <numFmt numFmtId="204" formatCode="#,##0.0"/>
    <numFmt numFmtId="205" formatCode="#,##0.000"/>
    <numFmt numFmtId="206" formatCode="#,##0.0000"/>
    <numFmt numFmtId="207" formatCode="_-* #,##0.000\ _F_-;\-* #,##0.000\ _F_-;_-* &quot;-&quot;??\ _F_-;_-@_-"/>
    <numFmt numFmtId="208" formatCode="#,##0.0_ ;\-#,##0.0\ "/>
    <numFmt numFmtId="209" formatCode="#,##0.00000"/>
    <numFmt numFmtId="210" formatCode="_ * #,##0.0_ ;_ * \-#,##0.0_ ;_ * &quot;-&quot;??_ ;_ @_ "/>
    <numFmt numFmtId="211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197" fontId="0" fillId="0" borderId="0" xfId="0" applyAlignment="1">
      <alignment/>
    </xf>
    <xf numFmtId="197" fontId="25" fillId="0" borderId="0" xfId="0" applyFont="1" applyAlignment="1">
      <alignment horizontal="fill"/>
    </xf>
    <xf numFmtId="197" fontId="25" fillId="0" borderId="0" xfId="0" applyFont="1" applyAlignment="1">
      <alignment/>
    </xf>
    <xf numFmtId="197" fontId="25" fillId="0" borderId="10" xfId="0" applyFont="1" applyBorder="1" applyAlignment="1">
      <alignment/>
    </xf>
    <xf numFmtId="197" fontId="25" fillId="0" borderId="11" xfId="0" applyFont="1" applyBorder="1" applyAlignment="1">
      <alignment/>
    </xf>
    <xf numFmtId="197" fontId="25" fillId="0" borderId="0" xfId="0" applyFont="1" applyBorder="1" applyAlignment="1">
      <alignment/>
    </xf>
    <xf numFmtId="197" fontId="25" fillId="0" borderId="12" xfId="0" applyFont="1" applyBorder="1" applyAlignment="1">
      <alignment horizontal="fill"/>
    </xf>
    <xf numFmtId="197" fontId="25" fillId="0" borderId="13" xfId="0" applyFont="1" applyBorder="1" applyAlignment="1">
      <alignment/>
    </xf>
    <xf numFmtId="197" fontId="25" fillId="0" borderId="14" xfId="0" applyFont="1" applyBorder="1" applyAlignment="1">
      <alignment/>
    </xf>
    <xf numFmtId="197" fontId="25" fillId="0" borderId="15" xfId="0" applyFont="1" applyBorder="1" applyAlignment="1">
      <alignment/>
    </xf>
    <xf numFmtId="197" fontId="25" fillId="0" borderId="15" xfId="0" applyFont="1" applyBorder="1" applyAlignment="1">
      <alignment horizontal="center"/>
    </xf>
    <xf numFmtId="197" fontId="25" fillId="0" borderId="16" xfId="0" applyFont="1" applyBorder="1" applyAlignment="1">
      <alignment/>
    </xf>
    <xf numFmtId="204" fontId="25" fillId="0" borderId="14" xfId="42" applyNumberFormat="1" applyFont="1" applyBorder="1" applyAlignment="1" applyProtection="1">
      <alignment horizontal="right"/>
      <protection/>
    </xf>
    <xf numFmtId="204" fontId="25" fillId="0" borderId="15" xfId="0" applyNumberFormat="1" applyFont="1" applyBorder="1" applyAlignment="1" applyProtection="1">
      <alignment/>
      <protection/>
    </xf>
    <xf numFmtId="204" fontId="25" fillId="0" borderId="14" xfId="0" applyNumberFormat="1" applyFont="1" applyBorder="1" applyAlignment="1" applyProtection="1">
      <alignment/>
      <protection/>
    </xf>
    <xf numFmtId="204" fontId="25" fillId="0" borderId="14" xfId="0" applyNumberFormat="1" applyFont="1" applyBorder="1" applyAlignment="1" applyProtection="1">
      <alignment/>
      <protection/>
    </xf>
    <xf numFmtId="196" fontId="25" fillId="0" borderId="0" xfId="0" applyNumberFormat="1" applyFont="1" applyFill="1" applyBorder="1" applyAlignment="1" applyProtection="1">
      <alignment/>
      <protection/>
    </xf>
    <xf numFmtId="204" fontId="25" fillId="0" borderId="15" xfId="42" applyNumberFormat="1" applyFont="1" applyBorder="1" applyAlignment="1" applyProtection="1">
      <alignment horizontal="right"/>
      <protection/>
    </xf>
    <xf numFmtId="204" fontId="25" fillId="0" borderId="11" xfId="0" applyNumberFormat="1" applyFont="1" applyBorder="1" applyAlignment="1" applyProtection="1">
      <alignment/>
      <protection/>
    </xf>
    <xf numFmtId="196" fontId="25" fillId="0" borderId="11" xfId="0" applyNumberFormat="1" applyFont="1" applyBorder="1" applyAlignment="1" applyProtection="1">
      <alignment/>
      <protection/>
    </xf>
    <xf numFmtId="196" fontId="25" fillId="0" borderId="15" xfId="0" applyNumberFormat="1" applyFont="1" applyBorder="1" applyAlignment="1" applyProtection="1">
      <alignment/>
      <protection/>
    </xf>
    <xf numFmtId="204" fontId="25" fillId="0" borderId="15" xfId="0" applyNumberFormat="1" applyFont="1" applyBorder="1" applyAlignment="1" applyProtection="1">
      <alignment horizontal="right"/>
      <protection/>
    </xf>
    <xf numFmtId="204" fontId="25" fillId="0" borderId="0" xfId="0" applyNumberFormat="1" applyFont="1" applyBorder="1" applyAlignment="1" applyProtection="1">
      <alignment/>
      <protection/>
    </xf>
    <xf numFmtId="204" fontId="25" fillId="0" borderId="0" xfId="0" applyNumberFormat="1" applyFont="1" applyBorder="1" applyAlignment="1">
      <alignment/>
    </xf>
    <xf numFmtId="204" fontId="25" fillId="0" borderId="15" xfId="0" applyNumberFormat="1" applyFont="1" applyBorder="1" applyAlignment="1">
      <alignment/>
    </xf>
    <xf numFmtId="204" fontId="25" fillId="0" borderId="15" xfId="42" applyNumberFormat="1" applyFont="1" applyBorder="1" applyAlignment="1" applyProtection="1">
      <alignment/>
      <protection/>
    </xf>
    <xf numFmtId="204" fontId="25" fillId="0" borderId="15" xfId="42" applyNumberFormat="1" applyFont="1" applyBorder="1" applyAlignment="1">
      <alignment horizontal="right"/>
    </xf>
    <xf numFmtId="204" fontId="25" fillId="0" borderId="0" xfId="0" applyNumberFormat="1" applyFont="1" applyBorder="1" applyAlignment="1" applyProtection="1">
      <alignment horizontal="right"/>
      <protection/>
    </xf>
    <xf numFmtId="204" fontId="25" fillId="0" borderId="11" xfId="42" applyNumberFormat="1" applyFont="1" applyBorder="1" applyAlignment="1">
      <alignment horizontal="right"/>
    </xf>
    <xf numFmtId="196" fontId="25" fillId="0" borderId="0" xfId="0" applyNumberFormat="1" applyFont="1" applyBorder="1" applyAlignment="1" applyProtection="1">
      <alignment/>
      <protection/>
    </xf>
    <xf numFmtId="208" fontId="25" fillId="0" borderId="11" xfId="42" applyNumberFormat="1" applyFont="1" applyBorder="1" applyAlignment="1" applyProtection="1">
      <alignment/>
      <protection/>
    </xf>
    <xf numFmtId="204" fontId="25" fillId="0" borderId="11" xfId="0" applyNumberFormat="1" applyFont="1" applyBorder="1" applyAlignment="1" applyProtection="1">
      <alignment horizontal="right"/>
      <protection/>
    </xf>
    <xf numFmtId="196" fontId="25" fillId="0" borderId="17" xfId="0" applyNumberFormat="1" applyFont="1" applyBorder="1" applyAlignment="1" applyProtection="1">
      <alignment/>
      <protection/>
    </xf>
    <xf numFmtId="197" fontId="25" fillId="0" borderId="17" xfId="0" applyNumberFormat="1" applyFont="1" applyBorder="1" applyAlignment="1" applyProtection="1">
      <alignment/>
      <protection/>
    </xf>
    <xf numFmtId="197" fontId="25" fillId="0" borderId="18" xfId="0" applyFont="1" applyBorder="1" applyAlignment="1">
      <alignment/>
    </xf>
    <xf numFmtId="196" fontId="25" fillId="0" borderId="19" xfId="0" applyNumberFormat="1" applyFont="1" applyBorder="1" applyAlignment="1" applyProtection="1">
      <alignment/>
      <protection/>
    </xf>
    <xf numFmtId="196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Border="1" applyAlignment="1" applyProtection="1">
      <alignment/>
      <protection/>
    </xf>
    <xf numFmtId="196" fontId="25" fillId="0" borderId="14" xfId="0" applyNumberFormat="1" applyFont="1" applyBorder="1" applyAlignment="1" applyProtection="1">
      <alignment/>
      <protection/>
    </xf>
    <xf numFmtId="197" fontId="25" fillId="0" borderId="11" xfId="0" applyFont="1" applyBorder="1" applyAlignment="1">
      <alignment horizontal="center"/>
    </xf>
    <xf numFmtId="197" fontId="25" fillId="0" borderId="11" xfId="0" applyFont="1" applyBorder="1" applyAlignment="1">
      <alignment horizontal="right"/>
    </xf>
    <xf numFmtId="197" fontId="25" fillId="0" borderId="15" xfId="0" applyFont="1" applyBorder="1" applyAlignment="1">
      <alignment/>
    </xf>
    <xf numFmtId="210" fontId="7" fillId="0" borderId="0" xfId="42" applyNumberFormat="1" applyFont="1" applyBorder="1" applyAlignment="1">
      <alignment/>
    </xf>
    <xf numFmtId="210" fontId="7" fillId="0" borderId="15" xfId="42" applyNumberFormat="1" applyFont="1" applyBorder="1" applyAlignment="1">
      <alignment/>
    </xf>
    <xf numFmtId="208" fontId="25" fillId="0" borderId="15" xfId="42" applyNumberFormat="1" applyFont="1" applyBorder="1" applyAlignment="1" applyProtection="1">
      <alignment/>
      <protection/>
    </xf>
    <xf numFmtId="210" fontId="7" fillId="0" borderId="11" xfId="42" applyNumberFormat="1" applyFont="1" applyBorder="1" applyAlignment="1">
      <alignment/>
    </xf>
    <xf numFmtId="204" fontId="1" fillId="0" borderId="0" xfId="42" applyNumberFormat="1" applyFont="1" applyBorder="1" applyAlignment="1">
      <alignment horizontal="right"/>
    </xf>
    <xf numFmtId="196" fontId="25" fillId="0" borderId="16" xfId="0" applyNumberFormat="1" applyFont="1" applyBorder="1" applyAlignment="1" applyProtection="1">
      <alignment/>
      <protection/>
    </xf>
    <xf numFmtId="208" fontId="25" fillId="0" borderId="0" xfId="42" applyNumberFormat="1" applyFont="1" applyBorder="1" applyAlignment="1" applyProtection="1">
      <alignment/>
      <protection/>
    </xf>
    <xf numFmtId="210" fontId="7" fillId="0" borderId="14" xfId="42" applyNumberFormat="1" applyFont="1" applyBorder="1" applyAlignment="1">
      <alignment/>
    </xf>
    <xf numFmtId="197" fontId="25" fillId="0" borderId="20" xfId="0" applyFont="1" applyBorder="1" applyAlignment="1">
      <alignment/>
    </xf>
    <xf numFmtId="197" fontId="25" fillId="0" borderId="21" xfId="0" applyFont="1" applyBorder="1" applyAlignment="1">
      <alignment/>
    </xf>
    <xf numFmtId="197" fontId="25" fillId="0" borderId="22" xfId="0" applyFont="1" applyBorder="1" applyAlignment="1">
      <alignment/>
    </xf>
    <xf numFmtId="197" fontId="25" fillId="0" borderId="23" xfId="0" applyFont="1" applyBorder="1" applyAlignment="1">
      <alignment/>
    </xf>
    <xf numFmtId="197" fontId="25" fillId="0" borderId="24" xfId="0" applyFont="1" applyBorder="1" applyAlignment="1">
      <alignment horizontal="right"/>
    </xf>
    <xf numFmtId="197" fontId="25" fillId="0" borderId="25" xfId="0" applyFont="1" applyBorder="1" applyAlignment="1">
      <alignment horizontal="fill"/>
    </xf>
    <xf numFmtId="197" fontId="25" fillId="0" borderId="26" xfId="0" applyFont="1" applyBorder="1" applyAlignment="1">
      <alignment horizontal="fill"/>
    </xf>
    <xf numFmtId="197" fontId="25" fillId="0" borderId="27" xfId="0" applyFont="1" applyBorder="1" applyAlignment="1">
      <alignment/>
    </xf>
    <xf numFmtId="197" fontId="25" fillId="0" borderId="24" xfId="0" applyFont="1" applyBorder="1" applyAlignment="1">
      <alignment/>
    </xf>
    <xf numFmtId="197" fontId="25" fillId="0" borderId="28" xfId="0" applyFont="1" applyBorder="1" applyAlignment="1">
      <alignment/>
    </xf>
    <xf numFmtId="197" fontId="25" fillId="0" borderId="24" xfId="0" applyFont="1" applyBorder="1" applyAlignment="1">
      <alignment horizontal="center"/>
    </xf>
    <xf numFmtId="197" fontId="25" fillId="0" borderId="26" xfId="0" applyFont="1" applyBorder="1" applyAlignment="1">
      <alignment/>
    </xf>
    <xf numFmtId="202" fontId="25" fillId="0" borderId="28" xfId="0" applyNumberFormat="1" applyFont="1" applyBorder="1" applyAlignment="1">
      <alignment horizontal="left"/>
    </xf>
    <xf numFmtId="204" fontId="25" fillId="0" borderId="24" xfId="0" applyNumberFormat="1" applyFont="1" applyBorder="1" applyAlignment="1" applyProtection="1">
      <alignment/>
      <protection/>
    </xf>
    <xf numFmtId="204" fontId="25" fillId="0" borderId="29" xfId="0" applyNumberFormat="1" applyFont="1" applyBorder="1" applyAlignment="1" applyProtection="1">
      <alignment/>
      <protection/>
    </xf>
    <xf numFmtId="204" fontId="25" fillId="0" borderId="29" xfId="0" applyNumberFormat="1" applyFont="1" applyBorder="1" applyAlignment="1" applyProtection="1">
      <alignment/>
      <protection/>
    </xf>
    <xf numFmtId="197" fontId="25" fillId="0" borderId="23" xfId="0" applyFont="1" applyBorder="1" applyAlignment="1">
      <alignment horizontal="left"/>
    </xf>
    <xf numFmtId="196" fontId="25" fillId="0" borderId="24" xfId="0" applyNumberFormat="1" applyFont="1" applyBorder="1" applyAlignment="1" applyProtection="1">
      <alignment/>
      <protection/>
    </xf>
    <xf numFmtId="197" fontId="25" fillId="0" borderId="28" xfId="0" applyFont="1" applyBorder="1" applyAlignment="1">
      <alignment horizontal="left"/>
    </xf>
    <xf numFmtId="204" fontId="25" fillId="0" borderId="29" xfId="0" applyNumberFormat="1" applyFont="1" applyBorder="1" applyAlignment="1" applyProtection="1">
      <alignment horizontal="right"/>
      <protection/>
    </xf>
    <xf numFmtId="197" fontId="25" fillId="0" borderId="28" xfId="0" applyFont="1" applyBorder="1" applyAlignment="1" quotePrefix="1">
      <alignment/>
    </xf>
    <xf numFmtId="197" fontId="25" fillId="0" borderId="29" xfId="0" applyFont="1" applyBorder="1" applyAlignment="1">
      <alignment/>
    </xf>
    <xf numFmtId="196" fontId="25" fillId="0" borderId="30" xfId="0" applyNumberFormat="1" applyFont="1" applyBorder="1" applyAlignment="1" applyProtection="1">
      <alignment/>
      <protection/>
    </xf>
    <xf numFmtId="197" fontId="25" fillId="0" borderId="31" xfId="0" applyFont="1" applyBorder="1" applyAlignment="1">
      <alignment/>
    </xf>
    <xf numFmtId="196" fontId="25" fillId="0" borderId="32" xfId="0" applyNumberFormat="1" applyFont="1" applyBorder="1" applyAlignment="1" applyProtection="1">
      <alignment/>
      <protection/>
    </xf>
    <xf numFmtId="197" fontId="25" fillId="0" borderId="32" xfId="0" applyNumberFormat="1" applyFont="1" applyBorder="1" applyAlignment="1" applyProtection="1">
      <alignment/>
      <protection/>
    </xf>
    <xf numFmtId="196" fontId="25" fillId="0" borderId="33" xfId="0" applyNumberFormat="1" applyFont="1" applyBorder="1" applyAlignment="1" applyProtection="1">
      <alignment/>
      <protection/>
    </xf>
    <xf numFmtId="197" fontId="25" fillId="0" borderId="34" xfId="0" applyFont="1" applyBorder="1" applyAlignment="1">
      <alignment/>
    </xf>
    <xf numFmtId="197" fontId="26" fillId="0" borderId="35" xfId="0" applyFont="1" applyBorder="1" applyAlignment="1">
      <alignment/>
    </xf>
    <xf numFmtId="196" fontId="26" fillId="0" borderId="17" xfId="0" applyNumberFormat="1" applyFont="1" applyBorder="1" applyAlignment="1" applyProtection="1">
      <alignment/>
      <protection/>
    </xf>
    <xf numFmtId="197" fontId="26" fillId="0" borderId="23" xfId="0" applyFont="1" applyBorder="1" applyAlignment="1">
      <alignment horizontal="center"/>
    </xf>
    <xf numFmtId="197" fontId="26" fillId="0" borderId="0" xfId="0" applyFont="1" applyBorder="1" applyAlignment="1">
      <alignment horizontal="center"/>
    </xf>
    <xf numFmtId="197" fontId="26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9525" y="1219200"/>
          <a:ext cx="1800225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75"/>
  <sheetViews>
    <sheetView showGridLines="0" tabSelected="1" zoomScaleSheetLayoutView="100" zoomScalePageLayoutView="0" workbookViewId="0" topLeftCell="A1">
      <selection activeCell="H5" sqref="H5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5.5546875" style="2" customWidth="1"/>
    <col min="4" max="4" width="14.88671875" style="2" customWidth="1"/>
    <col min="5" max="5" width="15.21484375" style="2" customWidth="1"/>
    <col min="6" max="6" width="14.2148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1"/>
      <c r="B2" s="52"/>
      <c r="C2" s="52"/>
      <c r="D2" s="52"/>
      <c r="E2" s="52"/>
      <c r="F2" s="52"/>
      <c r="G2" s="53"/>
    </row>
    <row r="3" spans="1:7" ht="15.75">
      <c r="A3" s="54"/>
      <c r="B3" s="5"/>
      <c r="C3" s="5"/>
      <c r="D3" s="5"/>
      <c r="E3" s="5"/>
      <c r="F3" s="5"/>
      <c r="G3" s="55" t="s">
        <v>7</v>
      </c>
    </row>
    <row r="4" spans="1:7" ht="15.75">
      <c r="A4" s="81" t="s">
        <v>8</v>
      </c>
      <c r="B4" s="82"/>
      <c r="C4" s="82"/>
      <c r="D4" s="82"/>
      <c r="E4" s="82"/>
      <c r="F4" s="82"/>
      <c r="G4" s="83"/>
    </row>
    <row r="5" spans="1:7" ht="15.75">
      <c r="A5" s="81" t="s">
        <v>9</v>
      </c>
      <c r="B5" s="82"/>
      <c r="C5" s="82"/>
      <c r="D5" s="82"/>
      <c r="E5" s="82"/>
      <c r="F5" s="82"/>
      <c r="G5" s="83"/>
    </row>
    <row r="6" spans="1:7" ht="15.75">
      <c r="A6" s="56"/>
      <c r="B6" s="6"/>
      <c r="C6" s="6"/>
      <c r="D6" s="6"/>
      <c r="E6" s="6"/>
      <c r="F6" s="6"/>
      <c r="G6" s="57"/>
    </row>
    <row r="7" spans="1:7" ht="15.75">
      <c r="A7" s="58"/>
      <c r="B7" s="7"/>
      <c r="C7" s="7"/>
      <c r="D7" s="7"/>
      <c r="E7" s="3"/>
      <c r="F7" s="7"/>
      <c r="G7" s="59"/>
    </row>
    <row r="8" spans="1:7" ht="15.75">
      <c r="A8" s="60" t="s">
        <v>107</v>
      </c>
      <c r="B8" s="10" t="s">
        <v>25</v>
      </c>
      <c r="C8" s="9"/>
      <c r="D8" s="9"/>
      <c r="E8" s="4"/>
      <c r="F8" s="9"/>
      <c r="G8" s="61" t="s">
        <v>0</v>
      </c>
    </row>
    <row r="9" spans="1:7" ht="19.5" customHeight="1">
      <c r="A9" s="60"/>
      <c r="B9" s="10" t="s">
        <v>24</v>
      </c>
      <c r="C9" s="10" t="s">
        <v>1</v>
      </c>
      <c r="D9" s="10" t="s">
        <v>16</v>
      </c>
      <c r="E9" s="40" t="s">
        <v>5</v>
      </c>
      <c r="F9" s="10" t="s">
        <v>2</v>
      </c>
      <c r="G9" s="61" t="s">
        <v>38</v>
      </c>
    </row>
    <row r="10" spans="1:7" ht="15.75">
      <c r="A10" s="60" t="s">
        <v>105</v>
      </c>
      <c r="B10" s="10" t="s">
        <v>26</v>
      </c>
      <c r="C10" s="9"/>
      <c r="D10" s="10" t="s">
        <v>3</v>
      </c>
      <c r="E10" s="41" t="s">
        <v>4</v>
      </c>
      <c r="F10" s="42" t="s">
        <v>6</v>
      </c>
      <c r="G10" s="61" t="s">
        <v>26</v>
      </c>
    </row>
    <row r="11" spans="1:7" ht="15.75">
      <c r="A11" s="78"/>
      <c r="B11" s="11"/>
      <c r="C11" s="11"/>
      <c r="D11" s="11"/>
      <c r="E11" s="34"/>
      <c r="F11" s="11"/>
      <c r="G11" s="62"/>
    </row>
    <row r="12" spans="1:7" ht="15.75">
      <c r="A12" s="60"/>
      <c r="B12" s="9"/>
      <c r="C12" s="9"/>
      <c r="D12" s="9"/>
      <c r="E12" s="3"/>
      <c r="F12" s="9"/>
      <c r="G12" s="59"/>
    </row>
    <row r="13" spans="1:7" ht="15.75" hidden="1">
      <c r="A13" s="63">
        <v>2002</v>
      </c>
      <c r="B13" s="12">
        <f>888269.6</f>
        <v>888269.6</v>
      </c>
      <c r="C13" s="13">
        <v>39283.8</v>
      </c>
      <c r="D13" s="14">
        <f>261765.1+0.1</f>
        <v>261765.2</v>
      </c>
      <c r="E13" s="13">
        <v>15066.1</v>
      </c>
      <c r="F13" s="13">
        <v>5143.5</v>
      </c>
      <c r="G13" s="64">
        <f>B13+C13+D13-E13</f>
        <v>1174252.5</v>
      </c>
    </row>
    <row r="14" spans="1:7" ht="15.75" hidden="1">
      <c r="A14" s="63">
        <v>2003</v>
      </c>
      <c r="B14" s="12">
        <v>1174252.5</v>
      </c>
      <c r="C14" s="13">
        <v>53489.3</v>
      </c>
      <c r="D14" s="13">
        <f>166181.8-0.1</f>
        <v>166181.69999999998</v>
      </c>
      <c r="E14" s="13">
        <v>23395.5</v>
      </c>
      <c r="F14" s="13">
        <v>8843.2</v>
      </c>
      <c r="G14" s="64">
        <f>B14+C14+D14-E14</f>
        <v>1370528</v>
      </c>
    </row>
    <row r="15" spans="1:8" ht="15.75" hidden="1">
      <c r="A15" s="63">
        <v>2004</v>
      </c>
      <c r="B15" s="15">
        <f>+G14</f>
        <v>1370528</v>
      </c>
      <c r="C15" s="13">
        <v>54318.2</v>
      </c>
      <c r="D15" s="14">
        <f>85960+0.1-19028.6</f>
        <v>66931.5</v>
      </c>
      <c r="E15" s="13">
        <v>34023</v>
      </c>
      <c r="F15" s="13">
        <v>12738.5</v>
      </c>
      <c r="G15" s="64">
        <f>B15+C15+D15-E15</f>
        <v>1457754.7</v>
      </c>
      <c r="H15" s="16"/>
    </row>
    <row r="16" spans="1:8" ht="15.75" hidden="1">
      <c r="A16" s="63">
        <v>2005</v>
      </c>
      <c r="B16" s="17">
        <v>1476783.3</v>
      </c>
      <c r="C16" s="13">
        <v>51835.9</v>
      </c>
      <c r="D16" s="14">
        <f>-268102.7+14288.4</f>
        <v>-253814.30000000002</v>
      </c>
      <c r="E16" s="13">
        <v>30145.7</v>
      </c>
      <c r="F16" s="13">
        <v>9137.1</v>
      </c>
      <c r="G16" s="64">
        <f>B16+C16+D16-E16</f>
        <v>1244659.2</v>
      </c>
      <c r="H16" s="16"/>
    </row>
    <row r="17" spans="1:8" ht="15.75" hidden="1">
      <c r="A17" s="63">
        <v>2006</v>
      </c>
      <c r="B17" s="13">
        <v>1244659.2</v>
      </c>
      <c r="C17" s="13">
        <v>38011</v>
      </c>
      <c r="D17" s="13">
        <f>84584.8+0.1</f>
        <v>84584.90000000001</v>
      </c>
      <c r="E17" s="13">
        <v>41931.2</v>
      </c>
      <c r="F17" s="13">
        <v>8259.2</v>
      </c>
      <c r="G17" s="64">
        <f>B17+C17+D17-E17</f>
        <v>1325323.9</v>
      </c>
      <c r="H17" s="16"/>
    </row>
    <row r="18" spans="1:8" ht="15.75" hidden="1">
      <c r="A18" s="63">
        <v>2007</v>
      </c>
      <c r="B18" s="13">
        <f aca="true" t="shared" si="0" ref="B18:G18">+B42</f>
        <v>1457608.84</v>
      </c>
      <c r="C18" s="13">
        <f t="shared" si="0"/>
        <v>11681.6</v>
      </c>
      <c r="D18" s="13">
        <f t="shared" si="0"/>
        <v>77787.94</v>
      </c>
      <c r="E18" s="18">
        <f t="shared" si="0"/>
        <v>16535.6</v>
      </c>
      <c r="F18" s="13">
        <f t="shared" si="0"/>
        <v>4951.400000000001</v>
      </c>
      <c r="G18" s="65">
        <f t="shared" si="0"/>
        <v>1530542.78</v>
      </c>
      <c r="H18" s="16"/>
    </row>
    <row r="19" spans="1:8" ht="15.75" hidden="1">
      <c r="A19" s="63">
        <v>2008</v>
      </c>
      <c r="B19" s="13">
        <v>1530542.8</v>
      </c>
      <c r="C19" s="13">
        <f>SUM(C44:C47)</f>
        <v>11414.93</v>
      </c>
      <c r="D19" s="13">
        <f>SUM(D44:D47)</f>
        <v>77504.33999999998</v>
      </c>
      <c r="E19" s="18">
        <f>SUM(E44:E47)</f>
        <v>51503.5</v>
      </c>
      <c r="F19" s="13">
        <f>SUM(F44:F47)</f>
        <v>9828</v>
      </c>
      <c r="G19" s="64">
        <f>B19+C19+D19-E19</f>
        <v>1567958.57</v>
      </c>
      <c r="H19" s="16"/>
    </row>
    <row r="20" spans="1:8" ht="15.75" hidden="1">
      <c r="A20" s="63">
        <v>2009</v>
      </c>
      <c r="B20" s="13">
        <v>1567958.57</v>
      </c>
      <c r="C20" s="13">
        <f>SUM(C117:C128)</f>
        <v>30153.995061789807</v>
      </c>
      <c r="D20" s="13">
        <f>SUM(D117:D128)</f>
        <v>57307.35837836701</v>
      </c>
      <c r="E20" s="18">
        <f>SUM(E117:E128)</f>
        <v>1094028.2157390937</v>
      </c>
      <c r="F20" s="13">
        <f>SUM(F117:F128)</f>
        <v>8648.759479146982</v>
      </c>
      <c r="G20" s="64">
        <f>B20+C20+D20-E20+0.3</f>
        <v>561392.0077010633</v>
      </c>
      <c r="H20" s="16"/>
    </row>
    <row r="21" spans="1:8" ht="15.75" hidden="1">
      <c r="A21" s="63">
        <v>2010</v>
      </c>
      <c r="B21" s="18">
        <v>561391.9801034243</v>
      </c>
      <c r="C21" s="19">
        <f>SUM(C144:C155)</f>
        <v>59320.19560849179</v>
      </c>
      <c r="D21" s="13">
        <f>SUM(D144:D155)</f>
        <v>-13057.544883109684</v>
      </c>
      <c r="E21" s="19">
        <f>SUM(E144:E155)</f>
        <v>112971.63384294882</v>
      </c>
      <c r="F21" s="20">
        <f>SUM(F144:F155)</f>
        <v>2068.9664205272</v>
      </c>
      <c r="G21" s="64">
        <f>B21+C21+D21-E21+0.4</f>
        <v>494683.39698585763</v>
      </c>
      <c r="H21" s="16"/>
    </row>
    <row r="22" spans="1:8" ht="15.75" hidden="1">
      <c r="A22" s="63">
        <v>2011</v>
      </c>
      <c r="B22" s="18">
        <v>494683.39698585763</v>
      </c>
      <c r="C22" s="19">
        <f>SUM(C157:C168)</f>
        <v>37221.741873345636</v>
      </c>
      <c r="D22" s="19">
        <f>SUM(D157:D168)</f>
        <v>46767.65732077428</v>
      </c>
      <c r="E22" s="19">
        <f>SUM(E157:E168)</f>
        <v>93591.782872292</v>
      </c>
      <c r="F22" s="20">
        <f>SUM(F157:F168)</f>
        <v>2846.6347450885173</v>
      </c>
      <c r="G22" s="64">
        <f>B22+C22+D22-E22+0.1</f>
        <v>485081.1133076856</v>
      </c>
      <c r="H22" s="16"/>
    </row>
    <row r="23" spans="1:8" ht="15.75" hidden="1">
      <c r="A23" s="63">
        <v>2012</v>
      </c>
      <c r="B23" s="18">
        <f>+B177</f>
        <v>485081.0541914343</v>
      </c>
      <c r="C23" s="19">
        <f>SUM(C177:C188)</f>
        <v>64156.8038194371</v>
      </c>
      <c r="D23" s="19">
        <f>SUM(D177:D188)-0.1</f>
        <v>65967.82219639393</v>
      </c>
      <c r="E23" s="19">
        <f>SUM(E177:E188)</f>
        <v>7524.3593523116015</v>
      </c>
      <c r="F23" s="19">
        <f>SUM(F177:F188)</f>
        <v>3514.7596688744798</v>
      </c>
      <c r="G23" s="64">
        <f>B23+C23+D23-E23+0.1</f>
        <v>607681.4208549537</v>
      </c>
      <c r="H23" s="16"/>
    </row>
    <row r="24" spans="1:8" ht="15.75">
      <c r="A24" s="63">
        <v>2012</v>
      </c>
      <c r="B24" s="18">
        <f>+B177</f>
        <v>485081.0541914343</v>
      </c>
      <c r="C24" s="19">
        <f>SUM(C177:C188)</f>
        <v>64156.8038194371</v>
      </c>
      <c r="D24" s="19">
        <f>SUM(D177:D188)</f>
        <v>65967.92219639393</v>
      </c>
      <c r="E24" s="19">
        <f>SUM(E177:E188)</f>
        <v>7524.3593523116015</v>
      </c>
      <c r="F24" s="20">
        <f>SUM(F177:F188)</f>
        <v>3514.7596688744798</v>
      </c>
      <c r="G24" s="64">
        <f aca="true" t="shared" si="1" ref="G24:G55">B24+C24+D24-E24</f>
        <v>607681.4208549537</v>
      </c>
      <c r="H24" s="16"/>
    </row>
    <row r="25" spans="1:8" ht="15.75">
      <c r="A25" s="63">
        <v>2013</v>
      </c>
      <c r="B25" s="18">
        <v>607681.4208549537</v>
      </c>
      <c r="C25" s="19">
        <f>SUM(C200:C211)+0.1</f>
        <v>13843.516145704734</v>
      </c>
      <c r="D25" s="19">
        <f>SUM(D200:D211)</f>
        <v>2137.054262404308</v>
      </c>
      <c r="E25" s="19">
        <f>SUM(E200:E211)</f>
        <v>7954.273932317307</v>
      </c>
      <c r="F25" s="19">
        <f>SUM(F200:F211)</f>
        <v>4359.2429859349295</v>
      </c>
      <c r="G25" s="66">
        <f t="shared" si="1"/>
        <v>615707.7173307455</v>
      </c>
      <c r="H25" s="16"/>
    </row>
    <row r="26" spans="1:8" ht="15.75">
      <c r="A26" s="63">
        <v>2014</v>
      </c>
      <c r="B26" s="18">
        <v>615707.717330745</v>
      </c>
      <c r="C26" s="19">
        <f>SUM(C214:C225)-0.1</f>
        <v>67359.06926140313</v>
      </c>
      <c r="D26" s="18">
        <f>SUM(D214:D225)</f>
        <v>-18617.993202821865</v>
      </c>
      <c r="E26" s="19">
        <f>SUM(E214:E225)</f>
        <v>7885.130581540901</v>
      </c>
      <c r="F26" s="19">
        <f>SUM(F214:F225)</f>
        <v>5365.452763355235</v>
      </c>
      <c r="G26" s="66">
        <f>B26+C26+D26-E26</f>
        <v>656563.6628077854</v>
      </c>
      <c r="H26" s="16"/>
    </row>
    <row r="27" spans="1:8" ht="15.75" hidden="1">
      <c r="A27" s="63">
        <v>2014</v>
      </c>
      <c r="B27" s="13"/>
      <c r="C27" s="13"/>
      <c r="D27" s="13"/>
      <c r="E27" s="18"/>
      <c r="F27" s="13"/>
      <c r="G27" s="66">
        <f t="shared" si="1"/>
        <v>0</v>
      </c>
      <c r="H27" s="16"/>
    </row>
    <row r="28" spans="1:8" ht="15.75" hidden="1">
      <c r="A28" s="63">
        <v>2014</v>
      </c>
      <c r="B28" s="21"/>
      <c r="C28" s="13"/>
      <c r="D28" s="13"/>
      <c r="E28" s="18"/>
      <c r="F28" s="13"/>
      <c r="G28" s="66">
        <f t="shared" si="1"/>
        <v>0</v>
      </c>
      <c r="H28" s="16"/>
    </row>
    <row r="29" spans="1:8" ht="15.75" hidden="1">
      <c r="A29" s="63">
        <v>2014</v>
      </c>
      <c r="B29" s="21">
        <f>B49</f>
        <v>1476783.3</v>
      </c>
      <c r="C29" s="22">
        <f>SUM(C49:C51)</f>
        <v>6324.7</v>
      </c>
      <c r="D29" s="13">
        <f>SUM(D49:D51)</f>
        <v>43201.2</v>
      </c>
      <c r="E29" s="22">
        <f>SUM(E49:E51)</f>
        <v>7443.5</v>
      </c>
      <c r="F29" s="13">
        <f>SUM(F49:F51)</f>
        <v>2290.2</v>
      </c>
      <c r="G29" s="66">
        <f t="shared" si="1"/>
        <v>1518865.7</v>
      </c>
      <c r="H29" s="16"/>
    </row>
    <row r="30" spans="1:8" ht="15.75" hidden="1">
      <c r="A30" s="63">
        <v>2014</v>
      </c>
      <c r="B30" s="21">
        <f>B52</f>
        <v>1518865.7</v>
      </c>
      <c r="C30" s="22">
        <f>SUM(C52:C54)</f>
        <v>24214.2</v>
      </c>
      <c r="D30" s="13">
        <f>SUM(D52:D54)</f>
        <v>-124429.9</v>
      </c>
      <c r="E30" s="22">
        <f>SUM(E52:E54)</f>
        <v>9342.8</v>
      </c>
      <c r="F30" s="13">
        <f>SUM(F52:F54)</f>
        <v>3012.9</v>
      </c>
      <c r="G30" s="66">
        <f t="shared" si="1"/>
        <v>1409307.2</v>
      </c>
      <c r="H30" s="16"/>
    </row>
    <row r="31" spans="1:8" ht="15.75" hidden="1">
      <c r="A31" s="63">
        <v>2014</v>
      </c>
      <c r="B31" s="21">
        <f>B55</f>
        <v>1409307.2</v>
      </c>
      <c r="C31" s="22">
        <f>SUM(C55:C57)</f>
        <v>15480.400000000001</v>
      </c>
      <c r="D31" s="13">
        <f>SUM(D55:D57)</f>
        <v>-59480.600000000006</v>
      </c>
      <c r="E31" s="22">
        <f>SUM(E55:E57)</f>
        <v>5290.2</v>
      </c>
      <c r="F31" s="13">
        <f>SUM(F55:F57)</f>
        <v>1791</v>
      </c>
      <c r="G31" s="66">
        <f t="shared" si="1"/>
        <v>1360016.7999999998</v>
      </c>
      <c r="H31" s="16"/>
    </row>
    <row r="32" spans="1:8" ht="15.75" hidden="1">
      <c r="A32" s="63">
        <v>2014</v>
      </c>
      <c r="B32" s="21">
        <f>B58</f>
        <v>1360016.8</v>
      </c>
      <c r="C32" s="22">
        <f>SUM(C58:C60)</f>
        <v>5816.6</v>
      </c>
      <c r="D32" s="13">
        <f>SUM(D58:D60)</f>
        <v>-113105</v>
      </c>
      <c r="E32" s="22">
        <f>SUM(E58:E60)</f>
        <v>8069.2</v>
      </c>
      <c r="F32" s="13">
        <f>SUM(F58:F60)</f>
        <v>2043</v>
      </c>
      <c r="G32" s="66">
        <f t="shared" si="1"/>
        <v>1244659.2000000002</v>
      </c>
      <c r="H32" s="16"/>
    </row>
    <row r="33" spans="1:8" ht="15.75" hidden="1">
      <c r="A33" s="63">
        <v>2014</v>
      </c>
      <c r="B33" s="21"/>
      <c r="C33" s="22"/>
      <c r="D33" s="13"/>
      <c r="E33" s="22"/>
      <c r="F33" s="13"/>
      <c r="G33" s="66">
        <f t="shared" si="1"/>
        <v>0</v>
      </c>
      <c r="H33" s="16"/>
    </row>
    <row r="34" spans="1:8" ht="15.75" hidden="1">
      <c r="A34" s="63">
        <v>2014</v>
      </c>
      <c r="B34" s="21">
        <f>B62</f>
        <v>1230370.8</v>
      </c>
      <c r="C34" s="23">
        <f>SUM(C62:C64)</f>
        <v>10491.099999999999</v>
      </c>
      <c r="D34" s="24">
        <f>SUM(D62:D64)</f>
        <v>17569.1</v>
      </c>
      <c r="E34" s="23">
        <f>SUM(E62:E64)</f>
        <v>9411.699999999999</v>
      </c>
      <c r="F34" s="24">
        <f>SUM(F62:F64)</f>
        <v>2032.6</v>
      </c>
      <c r="G34" s="66">
        <f t="shared" si="1"/>
        <v>1249019.3000000003</v>
      </c>
      <c r="H34" s="16"/>
    </row>
    <row r="35" spans="1:8" ht="15.75" hidden="1">
      <c r="A35" s="63">
        <v>2014</v>
      </c>
      <c r="B35" s="21">
        <f>B65</f>
        <v>1249019.3</v>
      </c>
      <c r="C35" s="22">
        <f>SUM(C65:C67)</f>
        <v>8816.6</v>
      </c>
      <c r="D35" s="13">
        <f>SUM(D65:D67)</f>
        <v>59277.799999999996</v>
      </c>
      <c r="E35" s="22">
        <f>SUM(E65:E67)</f>
        <v>2507.7</v>
      </c>
      <c r="F35" s="13">
        <f>SUM(F65:F67)</f>
        <v>501.4</v>
      </c>
      <c r="G35" s="66">
        <f t="shared" si="1"/>
        <v>1314606.0000000002</v>
      </c>
      <c r="H35" s="16"/>
    </row>
    <row r="36" spans="1:8" ht="15.75" hidden="1">
      <c r="A36" s="63">
        <v>2014</v>
      </c>
      <c r="B36" s="21">
        <f>B68</f>
        <v>1314606</v>
      </c>
      <c r="C36" s="22">
        <f>SUM(C68:C68:C70)</f>
        <v>8965.4</v>
      </c>
      <c r="D36" s="13">
        <f>SUM(D68:D68:D70)</f>
        <v>32829.4</v>
      </c>
      <c r="E36" s="22">
        <f>SUM(E68:E68:E70)</f>
        <v>3754.4</v>
      </c>
      <c r="F36" s="13">
        <f>SUM(F68:F68:F70)</f>
        <v>659.1000000000001</v>
      </c>
      <c r="G36" s="66">
        <f t="shared" si="1"/>
        <v>1352646.4</v>
      </c>
      <c r="H36" s="5"/>
    </row>
    <row r="37" spans="1:8" ht="15.75" hidden="1">
      <c r="A37" s="63">
        <v>2014</v>
      </c>
      <c r="B37" s="21">
        <f>B71</f>
        <v>1352646.4</v>
      </c>
      <c r="C37" s="22">
        <f>SUM(C71:C73)</f>
        <v>8486.199999999999</v>
      </c>
      <c r="D37" s="13">
        <f>SUM(D71:D73)</f>
        <v>-6274.700000000001</v>
      </c>
      <c r="E37" s="22">
        <f>SUM(E71:E73)</f>
        <v>29534</v>
      </c>
      <c r="F37" s="13">
        <f>SUM(F71:F73)</f>
        <v>4901</v>
      </c>
      <c r="G37" s="66">
        <f t="shared" si="1"/>
        <v>1325323.9</v>
      </c>
      <c r="H37" s="5"/>
    </row>
    <row r="38" spans="1:8" ht="13.5" customHeight="1" hidden="1">
      <c r="A38" s="63">
        <v>2014</v>
      </c>
      <c r="B38" s="21"/>
      <c r="C38" s="22"/>
      <c r="D38" s="13"/>
      <c r="E38" s="22"/>
      <c r="F38" s="13"/>
      <c r="G38" s="66">
        <f t="shared" si="1"/>
        <v>0</v>
      </c>
      <c r="H38" s="5"/>
    </row>
    <row r="39" spans="1:8" ht="15.75" hidden="1">
      <c r="A39" s="63">
        <v>2014</v>
      </c>
      <c r="B39" s="21">
        <v>1325323.8</v>
      </c>
      <c r="C39" s="22">
        <f>SUM(C75:C82)</f>
        <v>34438.73506178981</v>
      </c>
      <c r="D39" s="13">
        <f>SUM(D75:D82)-0.1</f>
        <v>76739.558378367</v>
      </c>
      <c r="E39" s="22">
        <f>SUM(E75:E82)</f>
        <v>1098584.4957390937</v>
      </c>
      <c r="F39" s="13">
        <f>SUM(F75:F82)</f>
        <v>9622.94947914698</v>
      </c>
      <c r="G39" s="66">
        <f t="shared" si="1"/>
        <v>337917.59770106315</v>
      </c>
      <c r="H39" s="5"/>
    </row>
    <row r="40" spans="1:8" ht="15.75" hidden="1">
      <c r="A40" s="63">
        <v>2014</v>
      </c>
      <c r="B40" s="21">
        <f>B83</f>
        <v>1344484.5</v>
      </c>
      <c r="C40" s="22">
        <f>SUM(C83:C85)</f>
        <v>11490</v>
      </c>
      <c r="D40" s="13">
        <f>SUM(D83:D85)</f>
        <v>51510.9</v>
      </c>
      <c r="E40" s="22">
        <f>SUM(E83:E85)</f>
        <v>6054.4</v>
      </c>
      <c r="F40" s="13">
        <f>SUM(F83:F85)</f>
        <v>2328.2</v>
      </c>
      <c r="G40" s="66">
        <f t="shared" si="1"/>
        <v>1401431</v>
      </c>
      <c r="H40" s="5"/>
    </row>
    <row r="41" spans="1:8" ht="15.75" hidden="1">
      <c r="A41" s="63">
        <v>2014</v>
      </c>
      <c r="B41" s="21">
        <f>B86</f>
        <v>1401431</v>
      </c>
      <c r="C41" s="22">
        <f>+C86+C87+C88</f>
        <v>5452.3</v>
      </c>
      <c r="D41" s="13">
        <f>+D86+D87+D88</f>
        <v>67349.2</v>
      </c>
      <c r="E41" s="22">
        <f>+E86+E87+E88</f>
        <v>16623.7</v>
      </c>
      <c r="F41" s="13">
        <f>+F86+F87+F88</f>
        <v>14</v>
      </c>
      <c r="G41" s="66">
        <f t="shared" si="1"/>
        <v>1457608.8</v>
      </c>
      <c r="H41" s="5"/>
    </row>
    <row r="42" spans="1:8" ht="15.75" hidden="1">
      <c r="A42" s="63">
        <v>2014</v>
      </c>
      <c r="B42" s="21">
        <f>B89</f>
        <v>1457608.84</v>
      </c>
      <c r="C42" s="22">
        <f>SUM(C89:C91)</f>
        <v>11681.6</v>
      </c>
      <c r="D42" s="13">
        <f>SUM(D89:D91)</f>
        <v>77787.94</v>
      </c>
      <c r="E42" s="22">
        <f>SUM(E89:E91)</f>
        <v>16535.6</v>
      </c>
      <c r="F42" s="13">
        <f>SUM(F89:F91)</f>
        <v>4951.400000000001</v>
      </c>
      <c r="G42" s="66">
        <f t="shared" si="1"/>
        <v>1530542.78</v>
      </c>
      <c r="H42" s="5"/>
    </row>
    <row r="43" spans="1:8" ht="15.75" hidden="1">
      <c r="A43" s="63">
        <v>2014</v>
      </c>
      <c r="B43" s="21"/>
      <c r="C43" s="22"/>
      <c r="D43" s="13"/>
      <c r="E43" s="13"/>
      <c r="F43" s="14"/>
      <c r="G43" s="66">
        <f t="shared" si="1"/>
        <v>0</v>
      </c>
      <c r="H43" s="5"/>
    </row>
    <row r="44" spans="1:8" ht="15.75" hidden="1">
      <c r="A44" s="63">
        <v>2014</v>
      </c>
      <c r="B44" s="21">
        <f>B104</f>
        <v>1530542.8</v>
      </c>
      <c r="C44" s="22">
        <f>SUM(C104:C106)</f>
        <v>2575.3999999999996</v>
      </c>
      <c r="D44" s="13">
        <f>SUM(D104:D106)-0.1</f>
        <v>105708.29999999999</v>
      </c>
      <c r="E44" s="13">
        <f>SUM(E104:E106)</f>
        <v>27903.2</v>
      </c>
      <c r="F44" s="14">
        <f>SUM(F104:F106)</f>
        <v>2259.8</v>
      </c>
      <c r="G44" s="66">
        <f t="shared" si="1"/>
        <v>1610923.3</v>
      </c>
      <c r="H44" s="5"/>
    </row>
    <row r="45" spans="1:8" ht="15.75" hidden="1">
      <c r="A45" s="63">
        <v>2014</v>
      </c>
      <c r="B45" s="13">
        <v>1610923.2</v>
      </c>
      <c r="C45" s="22">
        <f>SUM(C107:C109)</f>
        <v>1077.5</v>
      </c>
      <c r="D45" s="13">
        <f>SUM(D107:D109)</f>
        <v>1940.6999999999994</v>
      </c>
      <c r="E45" s="13">
        <f>SUM(E107:E109)</f>
        <v>3614.8</v>
      </c>
      <c r="F45" s="22">
        <f>SUM(F107:F109)</f>
        <v>2594.6</v>
      </c>
      <c r="G45" s="66">
        <f t="shared" si="1"/>
        <v>1610326.5999999999</v>
      </c>
      <c r="H45" s="5"/>
    </row>
    <row r="46" spans="1:8" ht="15.75" hidden="1">
      <c r="A46" s="63">
        <v>2014</v>
      </c>
      <c r="B46" s="13">
        <v>1610326.7</v>
      </c>
      <c r="C46" s="22">
        <f>+C110+C111+C112</f>
        <v>923.5999999999999</v>
      </c>
      <c r="D46" s="13">
        <f>+D110+D111+D112</f>
        <v>-64714.9</v>
      </c>
      <c r="E46" s="22">
        <f>+E110+E111+E112</f>
        <v>2748.4</v>
      </c>
      <c r="F46" s="13">
        <f>+F110+F111+F112</f>
        <v>1077.1000000000001</v>
      </c>
      <c r="G46" s="66">
        <f t="shared" si="1"/>
        <v>1543787.0000000002</v>
      </c>
      <c r="H46" s="5"/>
    </row>
    <row r="47" spans="1:8" ht="15.75" hidden="1">
      <c r="A47" s="63">
        <v>2014</v>
      </c>
      <c r="B47" s="13">
        <v>1543787</v>
      </c>
      <c r="C47" s="22">
        <f>SUM(C113:C115)</f>
        <v>6838.43</v>
      </c>
      <c r="D47" s="13">
        <f>SUM(D113:D115)</f>
        <v>34570.24</v>
      </c>
      <c r="E47" s="22">
        <f>SUM(E113:E115)</f>
        <v>17237.100000000002</v>
      </c>
      <c r="F47" s="13">
        <f>SUM(F113:F115)</f>
        <v>3896.5</v>
      </c>
      <c r="G47" s="66">
        <f t="shared" si="1"/>
        <v>1567958.5699999998</v>
      </c>
      <c r="H47" s="5"/>
    </row>
    <row r="48" spans="1:8" ht="15.75" hidden="1">
      <c r="A48" s="63">
        <v>2014</v>
      </c>
      <c r="B48" s="21"/>
      <c r="C48" s="22"/>
      <c r="D48" s="25"/>
      <c r="E48" s="13"/>
      <c r="F48" s="22"/>
      <c r="G48" s="66">
        <f t="shared" si="1"/>
        <v>0</v>
      </c>
      <c r="H48" s="5"/>
    </row>
    <row r="49" spans="1:8" ht="15.75" hidden="1">
      <c r="A49" s="63">
        <v>2014</v>
      </c>
      <c r="B49" s="21">
        <v>1476783.3</v>
      </c>
      <c r="C49" s="22">
        <v>1761</v>
      </c>
      <c r="D49" s="25">
        <v>24053</v>
      </c>
      <c r="E49" s="13">
        <v>912.8</v>
      </c>
      <c r="F49" s="22">
        <v>438.9</v>
      </c>
      <c r="G49" s="66">
        <f t="shared" si="1"/>
        <v>1501684.5</v>
      </c>
      <c r="H49" s="5"/>
    </row>
    <row r="50" spans="1:8" ht="15.75" hidden="1">
      <c r="A50" s="63">
        <v>2014</v>
      </c>
      <c r="B50" s="21">
        <v>1501684.5</v>
      </c>
      <c r="C50" s="22">
        <v>2647</v>
      </c>
      <c r="D50" s="25">
        <v>-5595.3</v>
      </c>
      <c r="E50" s="13">
        <v>3942.5</v>
      </c>
      <c r="F50" s="22">
        <v>1190.1</v>
      </c>
      <c r="G50" s="66">
        <f t="shared" si="1"/>
        <v>1494793.7</v>
      </c>
      <c r="H50" s="5"/>
    </row>
    <row r="51" spans="1:8" ht="15.75" hidden="1">
      <c r="A51" s="63">
        <v>2014</v>
      </c>
      <c r="B51" s="21">
        <v>1494793.7</v>
      </c>
      <c r="C51" s="22">
        <v>1916.7</v>
      </c>
      <c r="D51" s="25">
        <f>24743.4+0.1</f>
        <v>24743.5</v>
      </c>
      <c r="E51" s="13">
        <v>2588.2</v>
      </c>
      <c r="F51" s="22">
        <v>661.2</v>
      </c>
      <c r="G51" s="66">
        <f t="shared" si="1"/>
        <v>1518865.7</v>
      </c>
      <c r="H51" s="5"/>
    </row>
    <row r="52" spans="1:8" ht="15.75" hidden="1">
      <c r="A52" s="63">
        <v>2014</v>
      </c>
      <c r="B52" s="21">
        <v>1518865.7</v>
      </c>
      <c r="C52" s="22">
        <v>18052.5</v>
      </c>
      <c r="D52" s="25">
        <v>-40810.4</v>
      </c>
      <c r="E52" s="13">
        <v>3383</v>
      </c>
      <c r="F52" s="22">
        <v>1146.6</v>
      </c>
      <c r="G52" s="66">
        <f t="shared" si="1"/>
        <v>1492724.8</v>
      </c>
      <c r="H52" s="5"/>
    </row>
    <row r="53" spans="1:8" ht="15.75" hidden="1">
      <c r="A53" s="63">
        <v>2014</v>
      </c>
      <c r="B53" s="21">
        <v>1492724.8</v>
      </c>
      <c r="C53" s="22">
        <v>3198.7</v>
      </c>
      <c r="D53" s="25">
        <f>-38377.6+0.1</f>
        <v>-38377.5</v>
      </c>
      <c r="E53" s="13">
        <v>3500.2</v>
      </c>
      <c r="F53" s="22">
        <v>1256.4</v>
      </c>
      <c r="G53" s="66">
        <f t="shared" si="1"/>
        <v>1454045.8</v>
      </c>
      <c r="H53" s="5"/>
    </row>
    <row r="54" spans="1:8" ht="15.75" hidden="1">
      <c r="A54" s="63">
        <v>2014</v>
      </c>
      <c r="B54" s="21">
        <v>1454045.8</v>
      </c>
      <c r="C54" s="22">
        <v>2963</v>
      </c>
      <c r="D54" s="25">
        <v>-45242</v>
      </c>
      <c r="E54" s="13">
        <v>2459.6</v>
      </c>
      <c r="F54" s="22">
        <v>609.9</v>
      </c>
      <c r="G54" s="66">
        <f t="shared" si="1"/>
        <v>1409307.2</v>
      </c>
      <c r="H54" s="5"/>
    </row>
    <row r="55" spans="1:8" ht="15.75" hidden="1">
      <c r="A55" s="63">
        <v>2014</v>
      </c>
      <c r="B55" s="21">
        <v>1409307.2</v>
      </c>
      <c r="C55" s="22">
        <v>864.6</v>
      </c>
      <c r="D55" s="25">
        <v>-33057.5</v>
      </c>
      <c r="E55" s="13">
        <v>1380.4</v>
      </c>
      <c r="F55" s="22">
        <v>435.1</v>
      </c>
      <c r="G55" s="66">
        <f t="shared" si="1"/>
        <v>1375733.9000000001</v>
      </c>
      <c r="H55" s="5"/>
    </row>
    <row r="56" spans="1:8" ht="15.75" hidden="1">
      <c r="A56" s="63">
        <v>2014</v>
      </c>
      <c r="B56" s="21">
        <v>1375733.9</v>
      </c>
      <c r="C56" s="22">
        <v>11950.1</v>
      </c>
      <c r="D56" s="25">
        <v>-88.3</v>
      </c>
      <c r="E56" s="13">
        <v>1729.3</v>
      </c>
      <c r="F56" s="22">
        <v>573.3</v>
      </c>
      <c r="G56" s="66">
        <f aca="true" t="shared" si="2" ref="G56:G87">B56+C56+D56-E56</f>
        <v>1385866.4</v>
      </c>
      <c r="H56" s="5"/>
    </row>
    <row r="57" spans="1:8" ht="15.75" hidden="1">
      <c r="A57" s="63">
        <v>2014</v>
      </c>
      <c r="B57" s="21">
        <v>1385866.4</v>
      </c>
      <c r="C57" s="22">
        <v>2665.7</v>
      </c>
      <c r="D57" s="25">
        <v>-26334.8</v>
      </c>
      <c r="E57" s="13">
        <v>2180.5</v>
      </c>
      <c r="F57" s="22">
        <v>782.6</v>
      </c>
      <c r="G57" s="66">
        <f t="shared" si="2"/>
        <v>1360016.7999999998</v>
      </c>
      <c r="H57" s="5"/>
    </row>
    <row r="58" spans="1:8" ht="15.75" hidden="1">
      <c r="A58" s="63">
        <v>2014</v>
      </c>
      <c r="B58" s="21">
        <v>1360016.8</v>
      </c>
      <c r="C58" s="22">
        <v>3305</v>
      </c>
      <c r="D58" s="25">
        <f>-49706.4-0.1</f>
        <v>-49706.5</v>
      </c>
      <c r="E58" s="13">
        <v>2020.5</v>
      </c>
      <c r="F58" s="22">
        <v>670.5</v>
      </c>
      <c r="G58" s="66">
        <f t="shared" si="2"/>
        <v>1311594.8</v>
      </c>
      <c r="H58" s="5"/>
    </row>
    <row r="59" spans="1:8" ht="15.75" hidden="1">
      <c r="A59" s="63">
        <v>2014</v>
      </c>
      <c r="B59" s="21">
        <v>1311594.8</v>
      </c>
      <c r="C59" s="22">
        <v>1120.6</v>
      </c>
      <c r="D59" s="25">
        <v>-40445.7</v>
      </c>
      <c r="E59" s="13">
        <v>1489.2</v>
      </c>
      <c r="F59" s="22">
        <v>116</v>
      </c>
      <c r="G59" s="66">
        <f t="shared" si="2"/>
        <v>1270780.5000000002</v>
      </c>
      <c r="H59" s="5"/>
    </row>
    <row r="60" spans="1:8" ht="15.75" hidden="1">
      <c r="A60" s="63">
        <v>2014</v>
      </c>
      <c r="B60" s="21">
        <v>1270780.5</v>
      </c>
      <c r="C60" s="22">
        <v>1391</v>
      </c>
      <c r="D60" s="25">
        <f>-3295.1-26098-7848.1+14288.4</f>
        <v>-22952.799999999996</v>
      </c>
      <c r="E60" s="13">
        <f>4559.5</f>
        <v>4559.5</v>
      </c>
      <c r="F60" s="13">
        <v>1256.5</v>
      </c>
      <c r="G60" s="66">
        <f t="shared" si="2"/>
        <v>1244659.2</v>
      </c>
      <c r="H60" s="5"/>
    </row>
    <row r="61" spans="1:8" ht="15.75" hidden="1">
      <c r="A61" s="63">
        <v>2014</v>
      </c>
      <c r="B61" s="21"/>
      <c r="C61" s="22"/>
      <c r="D61" s="25"/>
      <c r="E61" s="13"/>
      <c r="F61" s="22"/>
      <c r="G61" s="66">
        <f t="shared" si="2"/>
        <v>0</v>
      </c>
      <c r="H61" s="5"/>
    </row>
    <row r="62" spans="1:8" ht="15.75" hidden="1">
      <c r="A62" s="63">
        <v>2014</v>
      </c>
      <c r="B62" s="13">
        <v>1230370.8</v>
      </c>
      <c r="C62" s="22">
        <v>5394</v>
      </c>
      <c r="D62" s="25">
        <v>12038.1</v>
      </c>
      <c r="E62" s="13">
        <v>1493.2</v>
      </c>
      <c r="F62" s="22">
        <v>106.6</v>
      </c>
      <c r="G62" s="66">
        <f t="shared" si="2"/>
        <v>1246309.7000000002</v>
      </c>
      <c r="H62" s="5"/>
    </row>
    <row r="63" spans="1:8" ht="15.75" hidden="1">
      <c r="A63" s="63">
        <v>2014</v>
      </c>
      <c r="B63" s="21">
        <v>1246309.7</v>
      </c>
      <c r="C63" s="22">
        <v>2394.4</v>
      </c>
      <c r="D63" s="25">
        <v>-329.1</v>
      </c>
      <c r="E63" s="13">
        <v>5502.4</v>
      </c>
      <c r="F63" s="22">
        <v>1136.7</v>
      </c>
      <c r="G63" s="66">
        <f t="shared" si="2"/>
        <v>1242872.5999999999</v>
      </c>
      <c r="H63" s="5"/>
    </row>
    <row r="64" spans="1:8" ht="15.75" hidden="1">
      <c r="A64" s="63">
        <v>2014</v>
      </c>
      <c r="B64" s="21">
        <v>1242872.6</v>
      </c>
      <c r="C64" s="22">
        <v>2702.7</v>
      </c>
      <c r="D64" s="25">
        <f>5860.2-0.1</f>
        <v>5860.099999999999</v>
      </c>
      <c r="E64" s="13">
        <v>2416.1</v>
      </c>
      <c r="F64" s="22">
        <v>789.3</v>
      </c>
      <c r="G64" s="66">
        <f t="shared" si="2"/>
        <v>1249019.3</v>
      </c>
      <c r="H64" s="5"/>
    </row>
    <row r="65" spans="1:8" ht="15.75" hidden="1">
      <c r="A65" s="63">
        <v>2014</v>
      </c>
      <c r="B65" s="13">
        <v>1249019.3</v>
      </c>
      <c r="C65" s="22">
        <v>4330.6</v>
      </c>
      <c r="D65" s="25">
        <f>20774.3-0.1</f>
        <v>20774.2</v>
      </c>
      <c r="E65" s="13">
        <v>1650.1</v>
      </c>
      <c r="F65" s="22">
        <v>303.2</v>
      </c>
      <c r="G65" s="66">
        <f t="shared" si="2"/>
        <v>1272474</v>
      </c>
      <c r="H65" s="5"/>
    </row>
    <row r="66" spans="1:8" ht="15.75" hidden="1">
      <c r="A66" s="63">
        <v>2014</v>
      </c>
      <c r="B66" s="21">
        <v>1272474</v>
      </c>
      <c r="C66" s="22">
        <v>1556.2</v>
      </c>
      <c r="D66" s="25">
        <v>43065.2</v>
      </c>
      <c r="E66" s="13">
        <v>398.4</v>
      </c>
      <c r="F66" s="22">
        <v>1.9</v>
      </c>
      <c r="G66" s="66">
        <f t="shared" si="2"/>
        <v>1316697</v>
      </c>
      <c r="H66" s="5"/>
    </row>
    <row r="67" spans="1:8" ht="15.75" hidden="1">
      <c r="A67" s="63">
        <v>2014</v>
      </c>
      <c r="B67" s="21">
        <v>1316697</v>
      </c>
      <c r="C67" s="22">
        <v>2929.8</v>
      </c>
      <c r="D67" s="25">
        <v>-4561.6</v>
      </c>
      <c r="E67" s="13">
        <v>459.2</v>
      </c>
      <c r="F67" s="22">
        <v>196.3</v>
      </c>
      <c r="G67" s="66">
        <f t="shared" si="2"/>
        <v>1314606</v>
      </c>
      <c r="H67" s="5"/>
    </row>
    <row r="68" spans="1:8" ht="15.75" hidden="1">
      <c r="A68" s="63">
        <v>2014</v>
      </c>
      <c r="B68" s="21">
        <v>1314606</v>
      </c>
      <c r="C68" s="22">
        <v>2904.5</v>
      </c>
      <c r="D68" s="25">
        <v>-6312.1</v>
      </c>
      <c r="E68" s="13">
        <v>1476.4</v>
      </c>
      <c r="F68" s="22">
        <v>355.6</v>
      </c>
      <c r="G68" s="66">
        <f t="shared" si="2"/>
        <v>1309722</v>
      </c>
      <c r="H68" s="5"/>
    </row>
    <row r="69" spans="1:8" ht="15.75" hidden="1">
      <c r="A69" s="63">
        <v>2014</v>
      </c>
      <c r="B69" s="21">
        <v>1309722</v>
      </c>
      <c r="C69" s="22">
        <v>2722.2</v>
      </c>
      <c r="D69" s="25">
        <f>24696.6+2991.4</f>
        <v>27688</v>
      </c>
      <c r="E69" s="13">
        <v>1896.4</v>
      </c>
      <c r="F69" s="22">
        <v>186.8</v>
      </c>
      <c r="G69" s="66">
        <f t="shared" si="2"/>
        <v>1338235.8</v>
      </c>
      <c r="H69" s="5"/>
    </row>
    <row r="70" spans="1:8" ht="15.75" hidden="1">
      <c r="A70" s="63">
        <v>2014</v>
      </c>
      <c r="B70" s="21">
        <v>1338235.8</v>
      </c>
      <c r="C70" s="22">
        <v>3338.7</v>
      </c>
      <c r="D70" s="25">
        <f>11496-42.5</f>
        <v>11453.5</v>
      </c>
      <c r="E70" s="13">
        <v>381.6</v>
      </c>
      <c r="F70" s="22">
        <v>116.7</v>
      </c>
      <c r="G70" s="66">
        <f t="shared" si="2"/>
        <v>1352646.4</v>
      </c>
      <c r="H70" s="5"/>
    </row>
    <row r="71" spans="1:8" ht="15.75" hidden="1">
      <c r="A71" s="63">
        <v>2014</v>
      </c>
      <c r="B71" s="21">
        <v>1352646.4</v>
      </c>
      <c r="C71" s="22">
        <v>1422.9</v>
      </c>
      <c r="D71" s="25">
        <f>7625.6+133.6-66.5-2823.6+204.8</f>
        <v>5073.900000000001</v>
      </c>
      <c r="E71" s="13">
        <v>1033.1</v>
      </c>
      <c r="F71" s="22">
        <v>166</v>
      </c>
      <c r="G71" s="66">
        <f t="shared" si="2"/>
        <v>1358110.0999999996</v>
      </c>
      <c r="H71" s="5"/>
    </row>
    <row r="72" spans="1:8" ht="15.75" hidden="1">
      <c r="A72" s="63">
        <v>2014</v>
      </c>
      <c r="B72" s="21">
        <v>1358110.12</v>
      </c>
      <c r="C72" s="22">
        <v>7051.9</v>
      </c>
      <c r="D72" s="25">
        <v>5842.3</v>
      </c>
      <c r="E72" s="21" t="s">
        <v>10</v>
      </c>
      <c r="F72" s="21" t="s">
        <v>10</v>
      </c>
      <c r="G72" s="66">
        <f t="shared" si="2"/>
        <v>1371004.32</v>
      </c>
      <c r="H72" s="5"/>
    </row>
    <row r="73" spans="1:8" ht="15.75" hidden="1">
      <c r="A73" s="63">
        <v>2014</v>
      </c>
      <c r="B73" s="21">
        <v>1371004.3</v>
      </c>
      <c r="C73" s="22">
        <v>11.4</v>
      </c>
      <c r="D73" s="25">
        <f>-17191+0.1</f>
        <v>-17190.9</v>
      </c>
      <c r="E73" s="13">
        <v>28500.9</v>
      </c>
      <c r="F73" s="22">
        <v>4735</v>
      </c>
      <c r="G73" s="66">
        <f t="shared" si="2"/>
        <v>1325323.9000000001</v>
      </c>
      <c r="H73" s="5"/>
    </row>
    <row r="74" spans="1:8" ht="15.75" hidden="1">
      <c r="A74" s="63">
        <v>2014</v>
      </c>
      <c r="B74" s="21"/>
      <c r="C74" s="22"/>
      <c r="D74" s="18"/>
      <c r="E74" s="18"/>
      <c r="F74" s="13"/>
      <c r="G74" s="66">
        <f t="shared" si="2"/>
        <v>0</v>
      </c>
      <c r="H74" s="5"/>
    </row>
    <row r="75" spans="1:8" ht="15.75" hidden="1">
      <c r="A75" s="63">
        <v>2014</v>
      </c>
      <c r="B75" s="21">
        <f>1325323.7+0.2</f>
        <v>1325323.9</v>
      </c>
      <c r="C75" s="22">
        <v>4181.9</v>
      </c>
      <c r="D75" s="25">
        <f>-26439.9+0.2</f>
        <v>-26439.7</v>
      </c>
      <c r="E75" s="21">
        <v>600.4</v>
      </c>
      <c r="F75" s="21">
        <v>62.5</v>
      </c>
      <c r="G75" s="66">
        <f t="shared" si="2"/>
        <v>1302465.7</v>
      </c>
      <c r="H75" s="5"/>
    </row>
    <row r="76" spans="1:8" ht="15.75" hidden="1">
      <c r="A76" s="63">
        <v>2014</v>
      </c>
      <c r="B76" s="13">
        <f>G47</f>
        <v>1567958.5699999998</v>
      </c>
      <c r="C76" s="22">
        <f>SUM(C117:C119)</f>
        <v>17553.9</v>
      </c>
      <c r="D76" s="13">
        <f>SUM(D117:D119)</f>
        <v>-43479.9</v>
      </c>
      <c r="E76" s="18">
        <f>SUM(E117:E119)</f>
        <v>4446.3</v>
      </c>
      <c r="F76" s="13">
        <f>SUM(F117:F119)</f>
        <v>1463.1999999999998</v>
      </c>
      <c r="G76" s="66">
        <f t="shared" si="2"/>
        <v>1537586.2699999998</v>
      </c>
      <c r="H76" s="5"/>
    </row>
    <row r="77" spans="1:8" ht="15.75" hidden="1">
      <c r="A77" s="63">
        <v>2014</v>
      </c>
      <c r="B77" s="13">
        <f>G76</f>
        <v>1537586.2699999998</v>
      </c>
      <c r="C77" s="22">
        <f>SUM(C120:C122)</f>
        <v>5414.498784644912</v>
      </c>
      <c r="D77" s="18">
        <f>SUM(D120:D122)</f>
        <v>59825.44168667945</v>
      </c>
      <c r="E77" s="18">
        <f>SUM(E120:E122)</f>
        <v>5407.294658521512</v>
      </c>
      <c r="F77" s="13">
        <f>SUM(F120:F122)</f>
        <v>1992.8016284878122</v>
      </c>
      <c r="G77" s="66">
        <f t="shared" si="2"/>
        <v>1597418.9158128027</v>
      </c>
      <c r="H77" s="5"/>
    </row>
    <row r="78" spans="1:8" ht="14.25" customHeight="1" hidden="1">
      <c r="A78" s="63">
        <v>2014</v>
      </c>
      <c r="B78" s="13">
        <v>1597419.11146051</v>
      </c>
      <c r="C78" s="22">
        <f>SUM(C123:C125)</f>
        <v>7134.453294332672</v>
      </c>
      <c r="D78" s="13">
        <f>SUM(D123:D125)</f>
        <v>33736.8555722741</v>
      </c>
      <c r="E78" s="18">
        <f>SUM(E123:E125)</f>
        <v>1846.1950917893198</v>
      </c>
      <c r="F78" s="22">
        <f>SUM(F123:F125)</f>
        <v>139.11359164105</v>
      </c>
      <c r="G78" s="66">
        <f t="shared" si="2"/>
        <v>1636444.2252353274</v>
      </c>
      <c r="H78" s="5"/>
    </row>
    <row r="79" spans="1:8" ht="15.75" hidden="1">
      <c r="A79" s="63">
        <v>2014</v>
      </c>
      <c r="B79" s="26">
        <v>1636444.3019899817</v>
      </c>
      <c r="C79" s="13">
        <f>SUM(C126:C128)</f>
        <v>51.142982812221675</v>
      </c>
      <c r="D79" s="13">
        <f>SUM(D126:D128)</f>
        <v>7224.961119413461</v>
      </c>
      <c r="E79" s="18">
        <f>SUM(E126:E128)</f>
        <v>1082328.425988783</v>
      </c>
      <c r="F79" s="22">
        <f>SUM(F126:F128)</f>
        <v>5053.64425901812</v>
      </c>
      <c r="G79" s="66">
        <f t="shared" si="2"/>
        <v>561391.9801034243</v>
      </c>
      <c r="H79" s="5"/>
    </row>
    <row r="80" spans="1:8" ht="15.75" hidden="1">
      <c r="A80" s="63">
        <v>2014</v>
      </c>
      <c r="B80" s="21"/>
      <c r="C80" s="22"/>
      <c r="D80" s="25"/>
      <c r="E80" s="27"/>
      <c r="F80" s="21"/>
      <c r="G80" s="66">
        <f t="shared" si="2"/>
        <v>0</v>
      </c>
      <c r="H80" s="5"/>
    </row>
    <row r="81" spans="1:8" ht="15.75" hidden="1">
      <c r="A81" s="63">
        <v>2014</v>
      </c>
      <c r="B81" s="21">
        <f>1302465.5+0.2</f>
        <v>1302465.7</v>
      </c>
      <c r="C81" s="22">
        <v>95.8</v>
      </c>
      <c r="D81" s="25">
        <f>45199.7+0.1</f>
        <v>45199.799999999996</v>
      </c>
      <c r="E81" s="22">
        <v>2952.3</v>
      </c>
      <c r="F81" s="13">
        <v>713.3</v>
      </c>
      <c r="G81" s="66">
        <f t="shared" si="2"/>
        <v>1344809</v>
      </c>
      <c r="H81" s="5"/>
    </row>
    <row r="82" spans="1:8" ht="15.75" hidden="1">
      <c r="A82" s="63">
        <v>2014</v>
      </c>
      <c r="B82" s="21">
        <v>1344808.8</v>
      </c>
      <c r="C82" s="22">
        <v>7.04</v>
      </c>
      <c r="D82" s="25">
        <f>672.4-0.2</f>
        <v>672.1999999999999</v>
      </c>
      <c r="E82" s="22">
        <v>1003.58</v>
      </c>
      <c r="F82" s="13">
        <v>198.39</v>
      </c>
      <c r="G82" s="66">
        <f t="shared" si="2"/>
        <v>1344484.46</v>
      </c>
      <c r="H82" s="5"/>
    </row>
    <row r="83" spans="1:8" ht="15.75" hidden="1">
      <c r="A83" s="63">
        <v>2014</v>
      </c>
      <c r="B83" s="21">
        <v>1344484.5</v>
      </c>
      <c r="C83" s="22">
        <v>5489.2</v>
      </c>
      <c r="D83" s="25">
        <v>13475.6</v>
      </c>
      <c r="E83" s="22">
        <v>211.6</v>
      </c>
      <c r="F83" s="13">
        <v>25.7</v>
      </c>
      <c r="G83" s="66">
        <f t="shared" si="2"/>
        <v>1363237.7</v>
      </c>
      <c r="H83" s="5"/>
    </row>
    <row r="84" spans="1:8" ht="15.75" hidden="1">
      <c r="A84" s="63">
        <v>2014</v>
      </c>
      <c r="B84" s="13">
        <v>1363237.7</v>
      </c>
      <c r="C84" s="22">
        <v>5920</v>
      </c>
      <c r="D84" s="25">
        <v>12021.2</v>
      </c>
      <c r="E84" s="22">
        <v>2186.5</v>
      </c>
      <c r="F84" s="13">
        <v>962.4</v>
      </c>
      <c r="G84" s="66">
        <f t="shared" si="2"/>
        <v>1378992.4</v>
      </c>
      <c r="H84" s="5"/>
    </row>
    <row r="85" spans="1:8" ht="15.75" hidden="1">
      <c r="A85" s="63">
        <v>2014</v>
      </c>
      <c r="B85" s="13">
        <v>1378992.4</v>
      </c>
      <c r="C85" s="22">
        <v>80.8</v>
      </c>
      <c r="D85" s="25">
        <v>26014.1</v>
      </c>
      <c r="E85" s="22">
        <v>3656.3</v>
      </c>
      <c r="F85" s="13">
        <v>1340.1</v>
      </c>
      <c r="G85" s="66">
        <f t="shared" si="2"/>
        <v>1401431</v>
      </c>
      <c r="H85" s="5"/>
    </row>
    <row r="86" spans="1:8" ht="15.75" hidden="1">
      <c r="A86" s="63">
        <v>2014</v>
      </c>
      <c r="B86" s="13">
        <v>1401431</v>
      </c>
      <c r="C86" s="22">
        <v>4364.2</v>
      </c>
      <c r="D86" s="25">
        <v>38357.7</v>
      </c>
      <c r="E86" s="21" t="s">
        <v>10</v>
      </c>
      <c r="F86" s="21" t="s">
        <v>10</v>
      </c>
      <c r="G86" s="66">
        <f t="shared" si="2"/>
        <v>1444152.9</v>
      </c>
      <c r="H86" s="5"/>
    </row>
    <row r="87" spans="1:8" ht="15.75" hidden="1">
      <c r="A87" s="63">
        <v>2014</v>
      </c>
      <c r="B87" s="13">
        <v>1444152.9</v>
      </c>
      <c r="C87" s="22">
        <v>541.1</v>
      </c>
      <c r="D87" s="25">
        <v>15009.6</v>
      </c>
      <c r="E87" s="27">
        <v>43.5</v>
      </c>
      <c r="F87" s="21">
        <v>14</v>
      </c>
      <c r="G87" s="66">
        <f t="shared" si="2"/>
        <v>1459660.1</v>
      </c>
      <c r="H87" s="5"/>
    </row>
    <row r="88" spans="1:8" ht="15.75" hidden="1">
      <c r="A88" s="63">
        <v>2014</v>
      </c>
      <c r="B88" s="13">
        <v>1459660.1</v>
      </c>
      <c r="C88" s="22">
        <v>547</v>
      </c>
      <c r="D88" s="25">
        <v>13981.9</v>
      </c>
      <c r="E88" s="27">
        <v>16580.2</v>
      </c>
      <c r="F88" s="21" t="s">
        <v>10</v>
      </c>
      <c r="G88" s="66">
        <f aca="true" t="shared" si="3" ref="G88:G119">B88+C88+D88-E88</f>
        <v>1457608.8</v>
      </c>
      <c r="H88" s="5"/>
    </row>
    <row r="89" spans="1:8" ht="15.75" hidden="1">
      <c r="A89" s="63">
        <v>2014</v>
      </c>
      <c r="B89" s="13">
        <v>1457608.84</v>
      </c>
      <c r="C89" s="22">
        <v>1096.6</v>
      </c>
      <c r="D89" s="25">
        <v>43978.34</v>
      </c>
      <c r="E89" s="27">
        <v>589.2</v>
      </c>
      <c r="F89" s="21">
        <v>394.3</v>
      </c>
      <c r="G89" s="66">
        <f t="shared" si="3"/>
        <v>1502094.5800000003</v>
      </c>
      <c r="H89" s="5"/>
    </row>
    <row r="90" spans="1:8" ht="0.75" customHeight="1" hidden="1">
      <c r="A90" s="63">
        <v>2014</v>
      </c>
      <c r="B90" s="13">
        <v>1502094.6</v>
      </c>
      <c r="C90" s="22">
        <v>10107.2</v>
      </c>
      <c r="D90" s="25">
        <v>50924</v>
      </c>
      <c r="E90" s="27">
        <v>322.4</v>
      </c>
      <c r="F90" s="21">
        <v>93.3</v>
      </c>
      <c r="G90" s="66">
        <f t="shared" si="3"/>
        <v>1562803.4000000001</v>
      </c>
      <c r="H90" s="5"/>
    </row>
    <row r="91" spans="1:8" ht="1.5" customHeight="1">
      <c r="A91" s="63">
        <v>2014</v>
      </c>
      <c r="B91" s="13">
        <v>1562803.3</v>
      </c>
      <c r="C91" s="22">
        <v>477.8</v>
      </c>
      <c r="D91" s="25">
        <v>-17114.4</v>
      </c>
      <c r="E91" s="27">
        <v>15624</v>
      </c>
      <c r="F91" s="21">
        <v>4463.8</v>
      </c>
      <c r="G91" s="66">
        <f t="shared" si="3"/>
        <v>1530542.7000000002</v>
      </c>
      <c r="H91" s="5"/>
    </row>
    <row r="92" spans="1:8" ht="15.75" hidden="1">
      <c r="A92" s="63">
        <v>2014</v>
      </c>
      <c r="B92" s="13"/>
      <c r="C92" s="22"/>
      <c r="D92" s="25"/>
      <c r="E92" s="21"/>
      <c r="F92" s="22"/>
      <c r="G92" s="66">
        <f t="shared" si="3"/>
        <v>0</v>
      </c>
      <c r="H92" s="5"/>
    </row>
    <row r="93" spans="1:8" ht="15.75" hidden="1">
      <c r="A93" s="63">
        <v>2014</v>
      </c>
      <c r="B93" s="28">
        <v>561391.9801034243</v>
      </c>
      <c r="C93" s="13">
        <f>SUM(C144:C146)</f>
        <v>13995.400000000001</v>
      </c>
      <c r="D93" s="13">
        <f>SUM(D144:D146)</f>
        <v>-18212.872854408175</v>
      </c>
      <c r="E93" s="18">
        <f>SUM(E144:E146)</f>
        <v>59708.49999999999</v>
      </c>
      <c r="F93" s="13">
        <f>SUM(F144:F146)</f>
        <v>458.2</v>
      </c>
      <c r="G93" s="66">
        <f t="shared" si="3"/>
        <v>497466.0072490161</v>
      </c>
      <c r="H93" s="5"/>
    </row>
    <row r="94" spans="1:8" ht="15.75" hidden="1">
      <c r="A94" s="63">
        <v>2014</v>
      </c>
      <c r="B94" s="13">
        <v>497466.0072490161</v>
      </c>
      <c r="C94" s="22">
        <f>SUM(C147:C149)</f>
        <v>768.9</v>
      </c>
      <c r="D94" s="13">
        <f>SUM(D147:D149)</f>
        <v>-17862.9</v>
      </c>
      <c r="E94" s="18">
        <f>SUM(E147:E149)</f>
        <v>960.5</v>
      </c>
      <c r="F94" s="22">
        <f>SUM(F147:F149)</f>
        <v>436.8</v>
      </c>
      <c r="G94" s="66">
        <f t="shared" si="3"/>
        <v>479411.5072490161</v>
      </c>
      <c r="H94" s="5"/>
    </row>
    <row r="95" spans="1:8" ht="15.75" hidden="1">
      <c r="A95" s="63">
        <v>2014</v>
      </c>
      <c r="B95" s="13">
        <v>479411.5072490161</v>
      </c>
      <c r="C95" s="13">
        <f>+C150+C151+C152</f>
        <v>15170.199999999999</v>
      </c>
      <c r="D95" s="13">
        <f>+D150+D151+D152</f>
        <v>16675.5</v>
      </c>
      <c r="E95" s="18">
        <f>+E150+E151+E152</f>
        <v>1107.6</v>
      </c>
      <c r="F95" s="13">
        <f>+F150+F151+F152</f>
        <v>741</v>
      </c>
      <c r="G95" s="66">
        <f t="shared" si="3"/>
        <v>510149.6072490161</v>
      </c>
      <c r="H95" s="5"/>
    </row>
    <row r="96" spans="1:8" ht="15.75" hidden="1">
      <c r="A96" s="63">
        <v>2014</v>
      </c>
      <c r="B96" s="13">
        <v>510149.60000000003</v>
      </c>
      <c r="C96" s="29">
        <f>+C153+C154+C155</f>
        <v>29385.6956084918</v>
      </c>
      <c r="D96" s="19">
        <f>+D153+D154+D155</f>
        <v>6342.727971298493</v>
      </c>
      <c r="E96" s="19">
        <f>+E153+E154+E155</f>
        <v>51195.033842948826</v>
      </c>
      <c r="F96" s="19">
        <f>+F153+F154+F155</f>
        <v>432.96642052720006</v>
      </c>
      <c r="G96" s="66">
        <f t="shared" si="3"/>
        <v>494682.9897368415</v>
      </c>
      <c r="H96" s="5"/>
    </row>
    <row r="97" spans="1:8" ht="15.75" hidden="1">
      <c r="A97" s="63">
        <v>2014</v>
      </c>
      <c r="B97" s="13"/>
      <c r="C97" s="29"/>
      <c r="D97" s="20"/>
      <c r="E97" s="29"/>
      <c r="F97" s="19"/>
      <c r="G97" s="66">
        <f t="shared" si="3"/>
        <v>0</v>
      </c>
      <c r="H97" s="5"/>
    </row>
    <row r="98" spans="1:8" ht="15.75" hidden="1">
      <c r="A98" s="63">
        <v>2014</v>
      </c>
      <c r="B98" s="13">
        <v>494683.4897368418</v>
      </c>
      <c r="C98" s="18">
        <f>+C157+C158+C159</f>
        <v>6404.854582684104</v>
      </c>
      <c r="D98" s="18">
        <f>+D157+D158+D159</f>
        <v>13658.27316966905</v>
      </c>
      <c r="E98" s="18">
        <f>+E157+E158+E159</f>
        <v>89017.5129119327</v>
      </c>
      <c r="F98" s="18">
        <f>+F157+F158+F159</f>
        <v>1138.841542388494</v>
      </c>
      <c r="G98" s="66">
        <f t="shared" si="3"/>
        <v>425729.10457726225</v>
      </c>
      <c r="H98" s="5"/>
    </row>
    <row r="99" spans="1:8" ht="15.75" hidden="1">
      <c r="A99" s="63">
        <v>2014</v>
      </c>
      <c r="B99" s="18">
        <f>+B160</f>
        <v>425729.0358700268</v>
      </c>
      <c r="C99" s="18">
        <f>+C160+C161+C162</f>
        <v>8554.096940531268</v>
      </c>
      <c r="D99" s="18">
        <f>+D160+D161+D162</f>
        <v>6394.027423082827</v>
      </c>
      <c r="E99" s="18">
        <f>+E160+E161+E162</f>
        <v>1297.760537078174</v>
      </c>
      <c r="F99" s="18">
        <f>+F160+F161+F162</f>
        <v>367.8368914383318</v>
      </c>
      <c r="G99" s="66">
        <f t="shared" si="3"/>
        <v>439379.39969656273</v>
      </c>
      <c r="H99" s="5"/>
    </row>
    <row r="100" spans="1:8" ht="15.75" hidden="1">
      <c r="A100" s="63">
        <v>2014</v>
      </c>
      <c r="B100" s="18">
        <f>+B163</f>
        <v>439379.41653656267</v>
      </c>
      <c r="C100" s="19">
        <f>+C163+C164+C165</f>
        <v>13607.499076278624</v>
      </c>
      <c r="D100" s="13">
        <f>+D163+D164+D165</f>
        <v>-3781.7854861789438</v>
      </c>
      <c r="E100" s="19">
        <f>+E163+E164+E165</f>
        <v>1620.036086828418</v>
      </c>
      <c r="F100" s="19">
        <f>+F163+F164+F165</f>
        <v>919.9660020889751</v>
      </c>
      <c r="G100" s="66">
        <f t="shared" si="3"/>
        <v>447585.094039834</v>
      </c>
      <c r="H100" s="5"/>
    </row>
    <row r="101" spans="1:8" ht="15.75" hidden="1">
      <c r="A101" s="63">
        <v>2014</v>
      </c>
      <c r="B101" s="18">
        <f>+B166</f>
        <v>447585.09403983393</v>
      </c>
      <c r="C101" s="19">
        <f>+C166+C167+C168</f>
        <v>8655.29127385164</v>
      </c>
      <c r="D101" s="20">
        <f>+D166+D167+D168</f>
        <v>30497.142214201336</v>
      </c>
      <c r="E101" s="19">
        <f>+E166+E167+E168</f>
        <v>1656.4733364526926</v>
      </c>
      <c r="F101" s="19">
        <f>+F166+F167+F168</f>
        <v>419.9903091727169</v>
      </c>
      <c r="G101" s="66">
        <f t="shared" si="3"/>
        <v>485081.05419143423</v>
      </c>
      <c r="H101" s="5"/>
    </row>
    <row r="102" spans="1:8" ht="15.75" hidden="1">
      <c r="A102" s="63">
        <v>2014</v>
      </c>
      <c r="B102" s="18"/>
      <c r="C102" s="22"/>
      <c r="D102" s="18"/>
      <c r="E102" s="22"/>
      <c r="F102" s="18"/>
      <c r="G102" s="66">
        <f t="shared" si="3"/>
        <v>0</v>
      </c>
      <c r="H102" s="5"/>
    </row>
    <row r="103" spans="1:8" ht="15.75" hidden="1">
      <c r="A103" s="63">
        <v>2014</v>
      </c>
      <c r="B103" s="13"/>
      <c r="C103" s="29"/>
      <c r="D103" s="20"/>
      <c r="E103" s="29"/>
      <c r="F103" s="19"/>
      <c r="G103" s="66">
        <f t="shared" si="3"/>
        <v>0</v>
      </c>
      <c r="H103" s="5"/>
    </row>
    <row r="104" spans="1:8" ht="15.75" hidden="1">
      <c r="A104" s="63">
        <v>2014</v>
      </c>
      <c r="B104" s="13">
        <v>1530542.8</v>
      </c>
      <c r="C104" s="22">
        <v>1142.2</v>
      </c>
      <c r="D104" s="25">
        <v>13178</v>
      </c>
      <c r="E104" s="27">
        <v>371.6</v>
      </c>
      <c r="F104" s="21">
        <v>455.2</v>
      </c>
      <c r="G104" s="66">
        <f t="shared" si="3"/>
        <v>1544491.4</v>
      </c>
      <c r="H104" s="5"/>
    </row>
    <row r="105" spans="1:8" ht="15.75" hidden="1">
      <c r="A105" s="63">
        <v>2014</v>
      </c>
      <c r="B105" s="13">
        <v>1544491.3</v>
      </c>
      <c r="C105" s="22">
        <v>540.4</v>
      </c>
      <c r="D105" s="25">
        <v>26172.4</v>
      </c>
      <c r="E105" s="27">
        <v>2228.2</v>
      </c>
      <c r="F105" s="21">
        <v>636.9</v>
      </c>
      <c r="G105" s="66">
        <f t="shared" si="3"/>
        <v>1568975.9</v>
      </c>
      <c r="H105" s="5"/>
    </row>
    <row r="106" spans="1:8" ht="15.75" hidden="1">
      <c r="A106" s="63">
        <v>2014</v>
      </c>
      <c r="B106" s="13">
        <v>1568975.8</v>
      </c>
      <c r="C106" s="22">
        <v>892.8</v>
      </c>
      <c r="D106" s="25">
        <v>66358</v>
      </c>
      <c r="E106" s="27">
        <v>25303.4</v>
      </c>
      <c r="F106" s="21">
        <v>1167.7</v>
      </c>
      <c r="G106" s="66">
        <f t="shared" si="3"/>
        <v>1610923.2000000002</v>
      </c>
      <c r="H106" s="5"/>
    </row>
    <row r="107" spans="1:8" ht="15.75" hidden="1">
      <c r="A107" s="63">
        <v>2014</v>
      </c>
      <c r="B107" s="13">
        <v>1610923.2</v>
      </c>
      <c r="C107" s="22">
        <v>891.1</v>
      </c>
      <c r="D107" s="25">
        <v>5117.7</v>
      </c>
      <c r="E107" s="27">
        <v>1187.5</v>
      </c>
      <c r="F107" s="21">
        <v>2030.1</v>
      </c>
      <c r="G107" s="66">
        <f t="shared" si="3"/>
        <v>1615744.5</v>
      </c>
      <c r="H107" s="5"/>
    </row>
    <row r="108" spans="1:8" ht="15.75" hidden="1">
      <c r="A108" s="63">
        <v>2014</v>
      </c>
      <c r="B108" s="13">
        <v>1615744.5</v>
      </c>
      <c r="C108" s="27" t="s">
        <v>10</v>
      </c>
      <c r="D108" s="25">
        <v>-525.6</v>
      </c>
      <c r="E108" s="27">
        <v>1227.6</v>
      </c>
      <c r="F108" s="21">
        <v>316.6</v>
      </c>
      <c r="G108" s="66">
        <f t="shared" si="3"/>
        <v>1613991.2999999998</v>
      </c>
      <c r="H108" s="5"/>
    </row>
    <row r="109" spans="1:8" ht="15.75" hidden="1">
      <c r="A109" s="63">
        <v>2014</v>
      </c>
      <c r="B109" s="13">
        <v>1613991.3</v>
      </c>
      <c r="C109" s="27">
        <v>186.4</v>
      </c>
      <c r="D109" s="25">
        <v>-2651.4</v>
      </c>
      <c r="E109" s="27">
        <v>1199.7</v>
      </c>
      <c r="F109" s="21">
        <v>247.9</v>
      </c>
      <c r="G109" s="66">
        <f t="shared" si="3"/>
        <v>1610326.6</v>
      </c>
      <c r="H109" s="5"/>
    </row>
    <row r="110" spans="1:8" ht="15.75" hidden="1">
      <c r="A110" s="63">
        <v>2014</v>
      </c>
      <c r="B110" s="13">
        <v>1610326.6</v>
      </c>
      <c r="C110" s="27">
        <v>516.9</v>
      </c>
      <c r="D110" s="25">
        <v>19223.1</v>
      </c>
      <c r="E110" s="27">
        <v>215.2</v>
      </c>
      <c r="F110" s="21">
        <v>167</v>
      </c>
      <c r="G110" s="66">
        <f t="shared" si="3"/>
        <v>1629851.4000000001</v>
      </c>
      <c r="H110" s="5"/>
    </row>
    <row r="111" spans="1:8" ht="15.75" hidden="1">
      <c r="A111" s="63">
        <v>2014</v>
      </c>
      <c r="B111" s="13">
        <v>1629851.5</v>
      </c>
      <c r="C111" s="27">
        <v>0</v>
      </c>
      <c r="D111" s="25">
        <v>-49434</v>
      </c>
      <c r="E111" s="27">
        <v>240.8</v>
      </c>
      <c r="F111" s="21">
        <v>40.4</v>
      </c>
      <c r="G111" s="66">
        <f t="shared" si="3"/>
        <v>1580176.7</v>
      </c>
      <c r="H111" s="5"/>
    </row>
    <row r="112" spans="1:8" ht="15.75" hidden="1">
      <c r="A112" s="63">
        <v>2014</v>
      </c>
      <c r="B112" s="13">
        <v>1580176.7</v>
      </c>
      <c r="C112" s="27">
        <v>406.7</v>
      </c>
      <c r="D112" s="25">
        <v>-34504</v>
      </c>
      <c r="E112" s="27">
        <v>2292.4</v>
      </c>
      <c r="F112" s="21">
        <v>869.7</v>
      </c>
      <c r="G112" s="66">
        <f t="shared" si="3"/>
        <v>1543787</v>
      </c>
      <c r="H112" s="5"/>
    </row>
    <row r="113" spans="1:8" ht="15.75" hidden="1">
      <c r="A113" s="63">
        <v>2014</v>
      </c>
      <c r="B113" s="13">
        <v>1543787</v>
      </c>
      <c r="C113" s="27">
        <v>0</v>
      </c>
      <c r="D113" s="25">
        <v>-16728</v>
      </c>
      <c r="E113" s="27">
        <v>4197.8</v>
      </c>
      <c r="F113" s="21">
        <v>1007.6</v>
      </c>
      <c r="G113" s="66">
        <f t="shared" si="3"/>
        <v>1522861.2</v>
      </c>
      <c r="H113" s="5"/>
    </row>
    <row r="114" spans="1:8" ht="15.75" hidden="1">
      <c r="A114" s="63">
        <v>2014</v>
      </c>
      <c r="B114" s="13">
        <v>1522861.2</v>
      </c>
      <c r="C114" s="27">
        <v>0</v>
      </c>
      <c r="D114" s="25">
        <v>-12190.6</v>
      </c>
      <c r="E114" s="27">
        <v>5629.6</v>
      </c>
      <c r="F114" s="21">
        <v>1347</v>
      </c>
      <c r="G114" s="66">
        <f t="shared" si="3"/>
        <v>1505040.9999999998</v>
      </c>
      <c r="H114" s="5"/>
    </row>
    <row r="115" spans="1:8" ht="15.75" hidden="1">
      <c r="A115" s="63">
        <v>2014</v>
      </c>
      <c r="B115" s="13">
        <v>1505041</v>
      </c>
      <c r="C115" s="27">
        <v>6838.43</v>
      </c>
      <c r="D115" s="25">
        <v>63488.84</v>
      </c>
      <c r="E115" s="27">
        <v>7409.7</v>
      </c>
      <c r="F115" s="21">
        <v>1541.9</v>
      </c>
      <c r="G115" s="66">
        <f t="shared" si="3"/>
        <v>1567958.57</v>
      </c>
      <c r="H115" s="5"/>
    </row>
    <row r="116" spans="1:8" ht="15.75" hidden="1">
      <c r="A116" s="63">
        <v>2014</v>
      </c>
      <c r="B116" s="13"/>
      <c r="C116" s="27"/>
      <c r="D116" s="25"/>
      <c r="E116" s="27"/>
      <c r="F116" s="21"/>
      <c r="G116" s="66">
        <f t="shared" si="3"/>
        <v>0</v>
      </c>
      <c r="H116" s="5"/>
    </row>
    <row r="117" spans="1:8" ht="15.75" hidden="1">
      <c r="A117" s="63">
        <v>2014</v>
      </c>
      <c r="B117" s="13">
        <v>1567958.6</v>
      </c>
      <c r="C117" s="27">
        <v>8096.5</v>
      </c>
      <c r="D117" s="25">
        <v>-8313.1</v>
      </c>
      <c r="E117" s="27">
        <v>248.6</v>
      </c>
      <c r="F117" s="21">
        <v>214.6</v>
      </c>
      <c r="G117" s="66">
        <f t="shared" si="3"/>
        <v>1567493.4</v>
      </c>
      <c r="H117" s="5"/>
    </row>
    <row r="118" spans="1:8" ht="15.75" hidden="1">
      <c r="A118" s="63">
        <v>2014</v>
      </c>
      <c r="B118" s="13">
        <v>1567493.4</v>
      </c>
      <c r="C118" s="27">
        <v>504.3</v>
      </c>
      <c r="D118" s="25">
        <v>-39466</v>
      </c>
      <c r="E118" s="27">
        <v>3337.5</v>
      </c>
      <c r="F118" s="21">
        <v>1094.5</v>
      </c>
      <c r="G118" s="66">
        <f t="shared" si="3"/>
        <v>1525194.2</v>
      </c>
      <c r="H118" s="5"/>
    </row>
    <row r="119" spans="1:8" ht="15.75" hidden="1">
      <c r="A119" s="63">
        <v>2014</v>
      </c>
      <c r="B119" s="13">
        <v>1525194.2</v>
      </c>
      <c r="C119" s="27">
        <v>8953.1</v>
      </c>
      <c r="D119" s="25">
        <v>4299.2</v>
      </c>
      <c r="E119" s="27">
        <v>860.2</v>
      </c>
      <c r="F119" s="21">
        <v>154.1</v>
      </c>
      <c r="G119" s="66">
        <f t="shared" si="3"/>
        <v>1537586.3</v>
      </c>
      <c r="H119" s="5"/>
    </row>
    <row r="120" spans="1:8" ht="15.75" hidden="1">
      <c r="A120" s="63">
        <v>2014</v>
      </c>
      <c r="B120" s="13">
        <v>1537586.4</v>
      </c>
      <c r="C120" s="27">
        <v>0</v>
      </c>
      <c r="D120" s="25">
        <v>3393.9</v>
      </c>
      <c r="E120" s="27">
        <v>2534.8</v>
      </c>
      <c r="F120" s="21">
        <v>597.6</v>
      </c>
      <c r="G120" s="66">
        <f aca="true" t="shared" si="4" ref="G120:G128">B120+C120+D120-E120</f>
        <v>1538445.4999999998</v>
      </c>
      <c r="H120" s="5"/>
    </row>
    <row r="121" spans="1:8" ht="15.75" hidden="1">
      <c r="A121" s="63">
        <v>2014</v>
      </c>
      <c r="B121" s="13">
        <v>1538445.6</v>
      </c>
      <c r="C121" s="29">
        <v>500.8</v>
      </c>
      <c r="D121" s="20">
        <v>28616.4</v>
      </c>
      <c r="E121" s="20">
        <v>859.4</v>
      </c>
      <c r="F121" s="20">
        <v>537.8</v>
      </c>
      <c r="G121" s="66">
        <f t="shared" si="4"/>
        <v>1566703.4000000001</v>
      </c>
      <c r="H121" s="5"/>
    </row>
    <row r="122" spans="1:8" ht="15.75" hidden="1">
      <c r="A122" s="63">
        <v>2014</v>
      </c>
      <c r="B122" s="13">
        <f>'[1]Feuil1'!$J$284</f>
        <v>1566703.3656477071</v>
      </c>
      <c r="C122" s="20">
        <f>'[1]Feuil1'!$L$284</f>
        <v>4913.698784644912</v>
      </c>
      <c r="D122" s="19">
        <f>'[1]Feuil1'!$M$284</f>
        <v>27815.141686679446</v>
      </c>
      <c r="E122" s="19">
        <f>'[1]Feuil1'!$P$284</f>
        <v>2013.094658521512</v>
      </c>
      <c r="F122" s="20">
        <f>'[1]Feuil1'!$S$284</f>
        <v>857.401628487812</v>
      </c>
      <c r="G122" s="66">
        <f t="shared" si="4"/>
        <v>1597419.1114605102</v>
      </c>
      <c r="H122" s="5"/>
    </row>
    <row r="123" spans="1:8" ht="15.75" hidden="1">
      <c r="A123" s="63">
        <v>2014</v>
      </c>
      <c r="B123" s="13">
        <f>'[2]Feuil1'!$J$284</f>
        <v>1597419.1114605102</v>
      </c>
      <c r="C123" s="19">
        <f>'[2]Feuil1'!$L$284</f>
        <v>1188.3532943326718</v>
      </c>
      <c r="D123" s="19">
        <f>'[2]Feuil1'!$M$284</f>
        <v>8112.555572274102</v>
      </c>
      <c r="E123" s="19">
        <f>'[2]Feuil1'!$P$284</f>
        <v>427.99509178932</v>
      </c>
      <c r="F123" s="20">
        <f>'[2]Feuil1'!$S$284</f>
        <v>82.31359164105001</v>
      </c>
      <c r="G123" s="66">
        <f t="shared" si="4"/>
        <v>1606292.0252353277</v>
      </c>
      <c r="H123" s="5"/>
    </row>
    <row r="124" spans="1:8" ht="15.75" hidden="1">
      <c r="A124" s="63">
        <v>2014</v>
      </c>
      <c r="B124" s="13">
        <v>1606292</v>
      </c>
      <c r="C124" s="19">
        <v>0</v>
      </c>
      <c r="D124" s="19">
        <v>8230.6</v>
      </c>
      <c r="E124" s="19">
        <v>701.9</v>
      </c>
      <c r="F124" s="20">
        <v>28.1</v>
      </c>
      <c r="G124" s="66">
        <f t="shared" si="4"/>
        <v>1613820.7000000002</v>
      </c>
      <c r="H124" s="5"/>
    </row>
    <row r="125" spans="1:8" ht="15.75" hidden="1">
      <c r="A125" s="63">
        <v>2014</v>
      </c>
      <c r="B125" s="13">
        <v>1613820.7</v>
      </c>
      <c r="C125" s="19">
        <v>5946.1</v>
      </c>
      <c r="D125" s="19">
        <v>17393.7</v>
      </c>
      <c r="E125" s="19">
        <v>716.3</v>
      </c>
      <c r="F125" s="20">
        <v>28.7</v>
      </c>
      <c r="G125" s="66">
        <f t="shared" si="4"/>
        <v>1636444.2</v>
      </c>
      <c r="H125" s="5"/>
    </row>
    <row r="126" spans="1:8" ht="15.75" hidden="1">
      <c r="A126" s="63">
        <v>2014</v>
      </c>
      <c r="B126" s="13">
        <v>1636444.3019899817</v>
      </c>
      <c r="C126" s="19">
        <v>51.142982812221675</v>
      </c>
      <c r="D126" s="19">
        <v>13733.821569704807</v>
      </c>
      <c r="E126" s="19">
        <v>1511.2562764731251</v>
      </c>
      <c r="F126" s="20">
        <v>298.461902025</v>
      </c>
      <c r="G126" s="66">
        <f t="shared" si="4"/>
        <v>1648718.0102660256</v>
      </c>
      <c r="H126" s="5"/>
    </row>
    <row r="127" spans="1:8" ht="15.75" hidden="1">
      <c r="A127" s="63">
        <v>2014</v>
      </c>
      <c r="B127" s="13">
        <v>1648718.0102660253</v>
      </c>
      <c r="C127" s="19">
        <v>0</v>
      </c>
      <c r="D127" s="19">
        <v>8733.239549708653</v>
      </c>
      <c r="E127" s="19">
        <v>5649.569712309632</v>
      </c>
      <c r="F127" s="20">
        <v>1591.08235699312</v>
      </c>
      <c r="G127" s="66">
        <f t="shared" si="4"/>
        <v>1651801.6801034242</v>
      </c>
      <c r="H127" s="5"/>
    </row>
    <row r="128" spans="1:8" ht="15.75" hidden="1">
      <c r="A128" s="63">
        <v>2014</v>
      </c>
      <c r="B128" s="13">
        <v>1651801.6801034245</v>
      </c>
      <c r="C128" s="19">
        <v>0</v>
      </c>
      <c r="D128" s="30">
        <v>-15242.1</v>
      </c>
      <c r="E128" s="19">
        <v>1075167.6</v>
      </c>
      <c r="F128" s="20">
        <v>3164.1</v>
      </c>
      <c r="G128" s="66">
        <f t="shared" si="4"/>
        <v>561391.9801034243</v>
      </c>
      <c r="H128" s="5"/>
    </row>
    <row r="129" spans="1:8" ht="15.75">
      <c r="A129" s="63">
        <v>2015</v>
      </c>
      <c r="B129" s="13">
        <f>+B227</f>
        <v>656563.6628139877</v>
      </c>
      <c r="C129" s="13">
        <f>SUM(C227:C238)</f>
        <v>31267.21734227403</v>
      </c>
      <c r="D129" s="13">
        <f>SUM(D227:D238)</f>
        <v>9991.695862397384</v>
      </c>
      <c r="E129" s="13">
        <f>SUM(E227:E238)</f>
        <v>6588.119863221339</v>
      </c>
      <c r="F129" s="13">
        <f>SUM(F227:F238)</f>
        <v>4049.0204785814944</v>
      </c>
      <c r="G129" s="66">
        <f>B129+C129+D129-E129</f>
        <v>691234.4561554379</v>
      </c>
      <c r="H129" s="5"/>
    </row>
    <row r="130" spans="1:8" ht="15.75">
      <c r="A130" s="63">
        <v>2016</v>
      </c>
      <c r="B130" s="13">
        <f>B240</f>
        <v>691234.4545414203</v>
      </c>
      <c r="C130" s="18">
        <f>SUM(C240:C251)</f>
        <v>25498.239191401295</v>
      </c>
      <c r="D130" s="18">
        <f>SUM(D240:D251)</f>
        <v>15193.995049685673</v>
      </c>
      <c r="E130" s="18">
        <f>SUM(E240:E251)</f>
        <v>7295.913519854796</v>
      </c>
      <c r="F130" s="18">
        <f>SUM(F240:F251)</f>
        <v>5633.102736756926</v>
      </c>
      <c r="G130" s="66">
        <f>B130+C130+D130-E130</f>
        <v>724630.7752626525</v>
      </c>
      <c r="H130" s="5"/>
    </row>
    <row r="131" spans="1:8" ht="15.75">
      <c r="A131" s="67"/>
      <c r="B131" s="13"/>
      <c r="C131" s="19"/>
      <c r="D131" s="20"/>
      <c r="E131" s="20"/>
      <c r="F131" s="39"/>
      <c r="G131" s="68"/>
      <c r="H131" s="5"/>
    </row>
    <row r="132" spans="1:8" ht="15.75" hidden="1">
      <c r="A132" s="67" t="s">
        <v>29</v>
      </c>
      <c r="B132" s="13">
        <f>+B177</f>
        <v>485081.0541914343</v>
      </c>
      <c r="C132" s="19">
        <f>+C177+C178+C179</f>
        <v>3752.6259590365803</v>
      </c>
      <c r="D132" s="19">
        <f>+D177+D178+D179</f>
        <v>18506.141605764038</v>
      </c>
      <c r="E132" s="19">
        <f>+E177+E178+E179</f>
        <v>965.62175623492</v>
      </c>
      <c r="F132" s="19">
        <f>+F177+F178+F179</f>
        <v>685.476543349622</v>
      </c>
      <c r="G132" s="65">
        <f>+B132+C132+D132-E132</f>
        <v>506374.2</v>
      </c>
      <c r="H132" s="5"/>
    </row>
    <row r="133" spans="1:8" ht="15.75" hidden="1">
      <c r="A133" s="67" t="s">
        <v>76</v>
      </c>
      <c r="B133" s="31">
        <f>+B180</f>
        <v>506374.2</v>
      </c>
      <c r="C133" s="19">
        <f>SUM(C180:C182)</f>
        <v>7791.835761459647</v>
      </c>
      <c r="D133" s="13">
        <f>SUM(D180:D182)</f>
        <v>-987.3886323778661</v>
      </c>
      <c r="E133" s="19">
        <f>SUM(E180:E182)</f>
        <v>966.8098834701959</v>
      </c>
      <c r="F133" s="19">
        <f>SUM(F180:F182)</f>
        <v>389.3952968591776</v>
      </c>
      <c r="G133" s="65">
        <f>+B133+C133+D133-E133</f>
        <v>512211.83724561165</v>
      </c>
      <c r="H133" s="5"/>
    </row>
    <row r="134" spans="1:8" ht="15.75" hidden="1">
      <c r="A134" s="67" t="s">
        <v>82</v>
      </c>
      <c r="B134" s="31">
        <f>+B183</f>
        <v>512211.8372456116</v>
      </c>
      <c r="C134" s="19">
        <f>SUM(C183:C185)</f>
        <v>10922.15463271772</v>
      </c>
      <c r="D134" s="19">
        <f>SUM(D183:D185)</f>
        <v>24772.0518780075</v>
      </c>
      <c r="E134" s="19">
        <f>SUM(E183:E185)</f>
        <v>1811.9389119757152</v>
      </c>
      <c r="F134" s="19">
        <f>SUM(F183:F185)</f>
        <v>922.19353075052</v>
      </c>
      <c r="G134" s="65">
        <f>+B134+C134+D134-E134+0.1</f>
        <v>546094.204844361</v>
      </c>
      <c r="H134" s="5"/>
    </row>
    <row r="135" spans="1:8" ht="15.75" hidden="1">
      <c r="A135" s="69" t="s">
        <v>12</v>
      </c>
      <c r="B135" s="31">
        <f>+B186</f>
        <v>546094.1048443612</v>
      </c>
      <c r="C135" s="19">
        <f>+C186+C187+C188</f>
        <v>41690.18746622315</v>
      </c>
      <c r="D135" s="19">
        <f>+D186+D187+D188-0.1</f>
        <v>23677.017345000262</v>
      </c>
      <c r="E135" s="19">
        <f>+E186+E187+E188</f>
        <v>3779.98880063077</v>
      </c>
      <c r="F135" s="19">
        <f>+F186+F187+F188</f>
        <v>1517.6942979151597</v>
      </c>
      <c r="G135" s="65">
        <f>+B135+C135+D135-E135+0.1</f>
        <v>607681.4208549538</v>
      </c>
      <c r="H135" s="5"/>
    </row>
    <row r="136" spans="1:8" ht="15.75" hidden="1">
      <c r="A136" s="69"/>
      <c r="B136" s="31"/>
      <c r="C136" s="19"/>
      <c r="D136" s="19"/>
      <c r="E136" s="20"/>
      <c r="F136" s="29"/>
      <c r="G136" s="65"/>
      <c r="H136" s="5"/>
    </row>
    <row r="137" spans="1:8" ht="15.75" hidden="1">
      <c r="A137" s="67" t="s">
        <v>40</v>
      </c>
      <c r="B137" s="31">
        <f>B200</f>
        <v>607681.4208611557</v>
      </c>
      <c r="C137" s="31">
        <f>C200+C201+C202</f>
        <v>4240.258486965551</v>
      </c>
      <c r="D137" s="31">
        <f>D200+D201+D202</f>
        <v>7831.923206866075</v>
      </c>
      <c r="E137" s="31">
        <f>E200+E201+E202</f>
        <v>1121.6132770436373</v>
      </c>
      <c r="F137" s="31">
        <f>F200+F201+F202</f>
        <v>1034.090198447323</v>
      </c>
      <c r="G137" s="65">
        <f>+B137+C137+D137-E137+0.1</f>
        <v>618632.0892779436</v>
      </c>
      <c r="H137" s="5"/>
    </row>
    <row r="138" spans="1:8" ht="15.75" hidden="1">
      <c r="A138" s="67" t="s">
        <v>94</v>
      </c>
      <c r="B138" s="31">
        <f>B203</f>
        <v>618631.9892779436</v>
      </c>
      <c r="C138" s="31">
        <f>C203+C204+C205</f>
        <v>3323.4963008334466</v>
      </c>
      <c r="D138" s="31">
        <f>D203+D204+D205</f>
        <v>-11805.406777240729</v>
      </c>
      <c r="E138" s="31">
        <f>E203+E204+E205</f>
        <v>2351.7617845236377</v>
      </c>
      <c r="F138" s="31">
        <f>F203+F204+F205</f>
        <v>899.2902738785549</v>
      </c>
      <c r="G138" s="65">
        <f>+B138+C138+D138-E138+0.1</f>
        <v>607798.4170170127</v>
      </c>
      <c r="H138" s="5"/>
    </row>
    <row r="139" spans="1:8" ht="15.75" hidden="1">
      <c r="A139" s="67" t="s">
        <v>97</v>
      </c>
      <c r="B139" s="31">
        <f>B206</f>
        <v>607798.3170170126</v>
      </c>
      <c r="C139" s="31">
        <f>C206+C207+C208</f>
        <v>3471.0270010817217</v>
      </c>
      <c r="D139" s="31">
        <f>D206+D207+D208</f>
        <v>1693.449468094752</v>
      </c>
      <c r="E139" s="31">
        <f>E206+E207+E208</f>
        <v>1344.456091666802</v>
      </c>
      <c r="F139" s="31">
        <f>F206+F207+F208</f>
        <v>1082.1324741818637</v>
      </c>
      <c r="G139" s="65">
        <f>+B139+C139+D139-E139+0.1</f>
        <v>611618.4373945222</v>
      </c>
      <c r="H139" s="5"/>
    </row>
    <row r="140" spans="1:8" ht="15.75" hidden="1">
      <c r="A140" s="67" t="s">
        <v>111</v>
      </c>
      <c r="B140" s="31">
        <f>B209</f>
        <v>611618.3373945223</v>
      </c>
      <c r="C140" s="31">
        <f>+C209+C210+C211</f>
        <v>2808.6343568240136</v>
      </c>
      <c r="D140" s="31">
        <f>+D209+D210+D211</f>
        <v>4417.0883646842085</v>
      </c>
      <c r="E140" s="31">
        <f>+E209+E210+E211</f>
        <v>3136.442779083231</v>
      </c>
      <c r="F140" s="31">
        <f>+F209+F210+F211</f>
        <v>1343.7300394271872</v>
      </c>
      <c r="G140" s="65">
        <f>+B140+C140+D140-E140+0.1</f>
        <v>615707.7173369472</v>
      </c>
      <c r="H140" s="5"/>
    </row>
    <row r="141" spans="1:8" ht="15.75" hidden="1">
      <c r="A141" s="60"/>
      <c r="B141" s="13"/>
      <c r="C141" s="13"/>
      <c r="D141" s="13"/>
      <c r="E141" s="9"/>
      <c r="F141" s="39"/>
      <c r="G141" s="70">
        <f aca="true" t="shared" si="5" ref="G141:G168">+B141+C141+D141-E141</f>
        <v>0</v>
      </c>
      <c r="H141" s="5"/>
    </row>
    <row r="142" spans="1:8" ht="15.75" hidden="1">
      <c r="A142" s="54"/>
      <c r="B142" s="5"/>
      <c r="C142" s="5"/>
      <c r="D142" s="5"/>
      <c r="E142" s="5"/>
      <c r="F142" s="5"/>
      <c r="G142" s="70">
        <f t="shared" si="5"/>
        <v>0</v>
      </c>
      <c r="H142" s="5"/>
    </row>
    <row r="143" spans="1:8" ht="15.75" hidden="1">
      <c r="A143" s="67"/>
      <c r="B143" s="28"/>
      <c r="C143" s="29"/>
      <c r="D143" s="19"/>
      <c r="E143" s="19"/>
      <c r="F143" s="19"/>
      <c r="G143" s="70">
        <f t="shared" si="5"/>
        <v>0</v>
      </c>
      <c r="H143" s="5"/>
    </row>
    <row r="144" spans="1:8" ht="15.75" hidden="1">
      <c r="A144" s="69" t="s">
        <v>13</v>
      </c>
      <c r="B144" s="18">
        <v>561392.1</v>
      </c>
      <c r="C144" s="29">
        <v>5085.1</v>
      </c>
      <c r="D144" s="30">
        <v>-7532.672854408175</v>
      </c>
      <c r="E144" s="19">
        <v>59679.2</v>
      </c>
      <c r="F144" s="19" t="s">
        <v>14</v>
      </c>
      <c r="G144" s="70">
        <f t="shared" si="5"/>
        <v>499265.3271455918</v>
      </c>
      <c r="H144" s="5"/>
    </row>
    <row r="145" spans="1:8" ht="15.75" hidden="1">
      <c r="A145" s="69" t="s">
        <v>15</v>
      </c>
      <c r="B145" s="13">
        <v>499265.2271455918</v>
      </c>
      <c r="C145" s="19">
        <v>1760.8</v>
      </c>
      <c r="D145" s="30">
        <v>-8299.2</v>
      </c>
      <c r="E145" s="19">
        <v>7.1</v>
      </c>
      <c r="F145" s="20">
        <v>437.5</v>
      </c>
      <c r="G145" s="70">
        <f t="shared" si="5"/>
        <v>492719.7271455918</v>
      </c>
      <c r="H145" s="5"/>
    </row>
    <row r="146" spans="1:9" ht="15.75" hidden="1">
      <c r="A146" s="69" t="s">
        <v>17</v>
      </c>
      <c r="B146" s="13">
        <v>492719.7271455918</v>
      </c>
      <c r="C146" s="19">
        <v>7149.5</v>
      </c>
      <c r="D146" s="30">
        <v>-2381</v>
      </c>
      <c r="E146" s="19">
        <v>22.2</v>
      </c>
      <c r="F146" s="20">
        <v>20.7</v>
      </c>
      <c r="G146" s="70">
        <f t="shared" si="5"/>
        <v>497466.0271455918</v>
      </c>
      <c r="H146" s="5"/>
      <c r="I146" s="5"/>
    </row>
    <row r="147" spans="1:8" ht="15.75" hidden="1">
      <c r="A147" s="69" t="s">
        <v>18</v>
      </c>
      <c r="B147" s="13">
        <v>497466.1271455918</v>
      </c>
      <c r="C147" s="19" t="s">
        <v>14</v>
      </c>
      <c r="D147" s="30">
        <v>-4073.8</v>
      </c>
      <c r="E147" s="19">
        <v>960.5</v>
      </c>
      <c r="F147" s="19">
        <v>347.8</v>
      </c>
      <c r="G147" s="70">
        <f t="shared" si="5"/>
        <v>492431.8271455918</v>
      </c>
      <c r="H147" s="5"/>
    </row>
    <row r="148" spans="1:8" ht="15.75" hidden="1">
      <c r="A148" s="69" t="s">
        <v>19</v>
      </c>
      <c r="B148" s="18">
        <v>492431.8271455918</v>
      </c>
      <c r="C148" s="19" t="s">
        <v>14</v>
      </c>
      <c r="D148" s="30">
        <v>-8885.2</v>
      </c>
      <c r="E148" s="19" t="s">
        <v>14</v>
      </c>
      <c r="F148" s="19">
        <v>89</v>
      </c>
      <c r="G148" s="70">
        <f t="shared" si="5"/>
        <v>483546.6271455918</v>
      </c>
      <c r="H148" s="5"/>
    </row>
    <row r="149" spans="1:8" ht="18" hidden="1">
      <c r="A149" s="69" t="s">
        <v>20</v>
      </c>
      <c r="B149" s="18">
        <v>483546.6</v>
      </c>
      <c r="C149" s="19">
        <v>768.9</v>
      </c>
      <c r="D149" s="30">
        <v>-4903.9</v>
      </c>
      <c r="E149" s="46">
        <v>0</v>
      </c>
      <c r="F149" s="44">
        <v>0</v>
      </c>
      <c r="G149" s="70">
        <f t="shared" si="5"/>
        <v>479411.6</v>
      </c>
      <c r="H149" s="5"/>
    </row>
    <row r="150" spans="1:8" ht="18" hidden="1">
      <c r="A150" s="69" t="s">
        <v>21</v>
      </c>
      <c r="B150" s="18">
        <v>479411.6</v>
      </c>
      <c r="C150" s="44">
        <v>0</v>
      </c>
      <c r="D150" s="30">
        <v>11612.9</v>
      </c>
      <c r="E150" s="19">
        <v>678.1</v>
      </c>
      <c r="F150" s="19">
        <v>260.3</v>
      </c>
      <c r="G150" s="70">
        <f t="shared" si="5"/>
        <v>490346.4</v>
      </c>
      <c r="H150" s="5"/>
    </row>
    <row r="151" spans="1:8" ht="15.75" hidden="1">
      <c r="A151" s="69" t="s">
        <v>22</v>
      </c>
      <c r="B151" s="18">
        <v>490346.4</v>
      </c>
      <c r="C151" s="19">
        <v>15097.3</v>
      </c>
      <c r="D151" s="30">
        <v>3626.3</v>
      </c>
      <c r="E151" s="19">
        <v>4.6</v>
      </c>
      <c r="F151" s="19">
        <v>2.5</v>
      </c>
      <c r="G151" s="70">
        <f t="shared" si="5"/>
        <v>509065.4</v>
      </c>
      <c r="H151" s="5"/>
    </row>
    <row r="152" spans="1:8" ht="15.75" hidden="1">
      <c r="A152" s="69" t="s">
        <v>23</v>
      </c>
      <c r="B152" s="18">
        <v>509065.4</v>
      </c>
      <c r="C152" s="19">
        <v>72.9</v>
      </c>
      <c r="D152" s="30">
        <v>1436.3</v>
      </c>
      <c r="E152" s="19">
        <v>424.9</v>
      </c>
      <c r="F152" s="19">
        <v>478.2</v>
      </c>
      <c r="G152" s="70">
        <f t="shared" si="5"/>
        <v>510149.7</v>
      </c>
      <c r="H152" s="5"/>
    </row>
    <row r="153" spans="1:8" ht="15.75" hidden="1">
      <c r="A153" s="69" t="s">
        <v>27</v>
      </c>
      <c r="B153" s="13">
        <v>510149.60000000003</v>
      </c>
      <c r="C153" s="19">
        <v>1580.3</v>
      </c>
      <c r="D153" s="30">
        <v>16128.8</v>
      </c>
      <c r="E153" s="19">
        <v>119.3</v>
      </c>
      <c r="F153" s="19">
        <v>95.8</v>
      </c>
      <c r="G153" s="70">
        <f t="shared" si="5"/>
        <v>527739.4</v>
      </c>
      <c r="H153" s="5"/>
    </row>
    <row r="154" spans="1:8" ht="15.75" hidden="1">
      <c r="A154" s="69" t="s">
        <v>28</v>
      </c>
      <c r="B154" s="18">
        <v>527739.9312927644</v>
      </c>
      <c r="C154" s="19">
        <v>6794.7259287501</v>
      </c>
      <c r="D154" s="30">
        <v>-2329.379279702226</v>
      </c>
      <c r="E154" s="19">
        <v>795.5915187</v>
      </c>
      <c r="F154" s="19">
        <v>337.16642052720005</v>
      </c>
      <c r="G154" s="70">
        <f t="shared" si="5"/>
        <v>531409.6864231123</v>
      </c>
      <c r="H154" s="5"/>
    </row>
    <row r="155" spans="1:8" ht="18" hidden="1">
      <c r="A155" s="69" t="s">
        <v>30</v>
      </c>
      <c r="B155" s="18">
        <v>531409.5864231123</v>
      </c>
      <c r="C155" s="19">
        <v>21010.6696797417</v>
      </c>
      <c r="D155" s="30">
        <v>-7456.692748999281</v>
      </c>
      <c r="E155" s="19">
        <v>50280.14232424882</v>
      </c>
      <c r="F155" s="44">
        <v>0</v>
      </c>
      <c r="G155" s="70">
        <f t="shared" si="5"/>
        <v>494683.4210296059</v>
      </c>
      <c r="H155" s="5"/>
    </row>
    <row r="156" spans="1:8" ht="15.75" hidden="1">
      <c r="A156" s="69"/>
      <c r="B156" s="18"/>
      <c r="C156" s="19"/>
      <c r="D156" s="30"/>
      <c r="E156" s="19"/>
      <c r="F156" s="19"/>
      <c r="G156" s="70">
        <f t="shared" si="5"/>
        <v>0</v>
      </c>
      <c r="H156" s="5"/>
    </row>
    <row r="157" spans="1:8" ht="15.75" hidden="1">
      <c r="A157" s="69" t="s">
        <v>31</v>
      </c>
      <c r="B157" s="13">
        <v>494683.4210296063</v>
      </c>
      <c r="C157" s="19">
        <v>1367.966577760337</v>
      </c>
      <c r="D157" s="30">
        <v>6306.386469800725</v>
      </c>
      <c r="E157" s="19">
        <v>88514.40480421486</v>
      </c>
      <c r="F157" s="19">
        <v>262.0664150517497</v>
      </c>
      <c r="G157" s="70">
        <f t="shared" si="5"/>
        <v>413843.36927295255</v>
      </c>
      <c r="H157" s="5"/>
    </row>
    <row r="158" spans="1:8" ht="15.75" hidden="1">
      <c r="A158" s="69" t="s">
        <v>36</v>
      </c>
      <c r="B158" s="18">
        <v>413843.36927295255</v>
      </c>
      <c r="C158" s="19">
        <v>681.55334837775</v>
      </c>
      <c r="D158" s="30">
        <v>3537.398752063236</v>
      </c>
      <c r="E158" s="19">
        <v>41.82515103585546</v>
      </c>
      <c r="F158" s="19">
        <v>532.7230811143726</v>
      </c>
      <c r="G158" s="70">
        <f t="shared" si="5"/>
        <v>418020.4962223577</v>
      </c>
      <c r="H158" s="5"/>
    </row>
    <row r="159" spans="1:9" ht="15.75" hidden="1">
      <c r="A159" s="69" t="s">
        <v>41</v>
      </c>
      <c r="B159" s="18">
        <v>418020.4962223577</v>
      </c>
      <c r="C159" s="18">
        <v>4355.334656546016</v>
      </c>
      <c r="D159" s="30">
        <v>3814.4879478050902</v>
      </c>
      <c r="E159" s="19">
        <v>461.28295668198734</v>
      </c>
      <c r="F159" s="19">
        <v>344.0520462223717</v>
      </c>
      <c r="G159" s="70">
        <f t="shared" si="5"/>
        <v>425729.0358700268</v>
      </c>
      <c r="H159" s="5"/>
      <c r="I159" s="5"/>
    </row>
    <row r="160" spans="1:9" ht="15.75" hidden="1">
      <c r="A160" s="69" t="s">
        <v>43</v>
      </c>
      <c r="B160" s="13">
        <v>425729.0358700268</v>
      </c>
      <c r="C160" s="18">
        <v>4518.333194707738</v>
      </c>
      <c r="D160" s="18">
        <v>4653.117486575782</v>
      </c>
      <c r="E160" s="19">
        <v>371.262</v>
      </c>
      <c r="F160" s="19">
        <v>276.3396624024</v>
      </c>
      <c r="G160" s="70">
        <f t="shared" si="5"/>
        <v>434529.22455131036</v>
      </c>
      <c r="H160" s="5"/>
      <c r="I160" s="5"/>
    </row>
    <row r="161" spans="1:9" ht="18" hidden="1">
      <c r="A161" s="69" t="s">
        <v>45</v>
      </c>
      <c r="B161" s="18">
        <v>434529.2413913103</v>
      </c>
      <c r="C161" s="18">
        <v>1637.3710066041035</v>
      </c>
      <c r="D161" s="13">
        <v>195.34535370530665</v>
      </c>
      <c r="E161" s="46">
        <v>0</v>
      </c>
      <c r="F161" s="20">
        <v>23.43111619043187</v>
      </c>
      <c r="G161" s="70">
        <f t="shared" si="5"/>
        <v>436361.9577516197</v>
      </c>
      <c r="H161" s="5"/>
      <c r="I161" s="5"/>
    </row>
    <row r="162" spans="1:9" ht="15.75" hidden="1">
      <c r="A162" s="69" t="s">
        <v>47</v>
      </c>
      <c r="B162" s="18">
        <v>436361.9577516197</v>
      </c>
      <c r="C162" s="18">
        <v>2398.392739219428</v>
      </c>
      <c r="D162" s="13">
        <v>1545.5645828017384</v>
      </c>
      <c r="E162" s="19">
        <v>926.498537078174</v>
      </c>
      <c r="F162" s="20">
        <v>68.06611284549999</v>
      </c>
      <c r="G162" s="70">
        <f t="shared" si="5"/>
        <v>439379.41653656267</v>
      </c>
      <c r="H162" s="5"/>
      <c r="I162" s="5"/>
    </row>
    <row r="163" spans="1:9" ht="15.75" hidden="1">
      <c r="A163" s="69" t="s">
        <v>48</v>
      </c>
      <c r="B163" s="13">
        <v>439379.41653656267</v>
      </c>
      <c r="C163" s="18">
        <v>9272.573661024704</v>
      </c>
      <c r="D163" s="13">
        <v>1020.5297650839534</v>
      </c>
      <c r="E163" s="19">
        <v>241.02054875164805</v>
      </c>
      <c r="F163" s="20">
        <v>52.321885543860006</v>
      </c>
      <c r="G163" s="70">
        <f t="shared" si="5"/>
        <v>449431.4994139197</v>
      </c>
      <c r="H163" s="5"/>
      <c r="I163" s="5"/>
    </row>
    <row r="164" spans="1:9" ht="15.75" hidden="1">
      <c r="A164" s="69" t="s">
        <v>49</v>
      </c>
      <c r="B164" s="13">
        <v>449431.4994139197</v>
      </c>
      <c r="C164" s="18">
        <v>4246.45523619457</v>
      </c>
      <c r="D164" s="13">
        <v>5046.068613953898</v>
      </c>
      <c r="E164" s="19">
        <v>16.6977288072</v>
      </c>
      <c r="F164" s="20">
        <v>312.1291988088</v>
      </c>
      <c r="G164" s="70">
        <f t="shared" si="5"/>
        <v>458707.32553526096</v>
      </c>
      <c r="H164" s="5"/>
      <c r="I164" s="5"/>
    </row>
    <row r="165" spans="1:9" ht="15.75" hidden="1">
      <c r="A165" s="69" t="s">
        <v>51</v>
      </c>
      <c r="B165" s="18">
        <v>458707.32553526096</v>
      </c>
      <c r="C165" s="18">
        <v>88.47017905935</v>
      </c>
      <c r="D165" s="30">
        <v>-9848.383865216796</v>
      </c>
      <c r="E165" s="19">
        <v>1362.31780926957</v>
      </c>
      <c r="F165" s="20">
        <v>555.514917736315</v>
      </c>
      <c r="G165" s="70">
        <f t="shared" si="5"/>
        <v>447585.09403983393</v>
      </c>
      <c r="H165" s="5"/>
      <c r="I165" s="5"/>
    </row>
    <row r="166" spans="1:9" ht="18" hidden="1">
      <c r="A166" s="60" t="s">
        <v>53</v>
      </c>
      <c r="B166" s="21">
        <v>447585.09403983393</v>
      </c>
      <c r="C166" s="20">
        <v>2551.79993341705</v>
      </c>
      <c r="D166" s="20">
        <v>10751.489743361784</v>
      </c>
      <c r="E166" s="46">
        <v>0</v>
      </c>
      <c r="F166" s="44">
        <v>0</v>
      </c>
      <c r="G166" s="70">
        <f t="shared" si="5"/>
        <v>460888.38371661276</v>
      </c>
      <c r="H166" s="5"/>
      <c r="I166" s="5"/>
    </row>
    <row r="167" spans="1:9" ht="15.75" hidden="1">
      <c r="A167" s="60" t="s">
        <v>55</v>
      </c>
      <c r="B167" s="13">
        <v>460888.38371661276</v>
      </c>
      <c r="C167" s="20">
        <v>2889.5445204835</v>
      </c>
      <c r="D167" s="19">
        <v>10651.73585857554</v>
      </c>
      <c r="E167" s="19">
        <v>396.6883016540325</v>
      </c>
      <c r="F167" s="20">
        <v>322.17746086064005</v>
      </c>
      <c r="G167" s="70">
        <f t="shared" si="5"/>
        <v>474032.97579401784</v>
      </c>
      <c r="H167" s="5"/>
      <c r="I167" s="5"/>
    </row>
    <row r="168" spans="1:9" ht="15.75" hidden="1">
      <c r="A168" s="60" t="s">
        <v>57</v>
      </c>
      <c r="B168" s="21">
        <v>474032.97579401784</v>
      </c>
      <c r="C168" s="20">
        <v>3213.94681995109</v>
      </c>
      <c r="D168" s="19">
        <v>9093.916612264013</v>
      </c>
      <c r="E168" s="19">
        <v>1259.78503479866</v>
      </c>
      <c r="F168" s="20">
        <v>97.81284831207682</v>
      </c>
      <c r="G168" s="70">
        <f t="shared" si="5"/>
        <v>485081.0541914343</v>
      </c>
      <c r="H168" s="5"/>
      <c r="I168" s="5"/>
    </row>
    <row r="169" spans="1:9" ht="15.75" hidden="1">
      <c r="A169" s="60"/>
      <c r="B169" s="31"/>
      <c r="C169" s="19"/>
      <c r="D169" s="19"/>
      <c r="E169" s="19"/>
      <c r="F169" s="20"/>
      <c r="G169" s="70"/>
      <c r="H169" s="5"/>
      <c r="I169" s="5"/>
    </row>
    <row r="170" spans="1:9" ht="15.75">
      <c r="A170" s="67" t="s">
        <v>61</v>
      </c>
      <c r="B170" s="18">
        <f>B214</f>
        <v>615707.6173369475</v>
      </c>
      <c r="C170" s="20">
        <f>C214+C215+C216</f>
        <v>33993.43554536997</v>
      </c>
      <c r="D170" s="20">
        <f>D214+D215+D216</f>
        <v>4739.641482431833</v>
      </c>
      <c r="E170" s="20">
        <f>E214+E215+E216</f>
        <v>1392.1438341105586</v>
      </c>
      <c r="F170" s="20">
        <f>F214+F215+F216</f>
        <v>1182.7679573709609</v>
      </c>
      <c r="G170" s="65">
        <f>+B170+C170+D170-E170</f>
        <v>653048.5505306387</v>
      </c>
      <c r="H170" s="5"/>
      <c r="I170" s="5"/>
    </row>
    <row r="171" spans="1:9" ht="15.75" hidden="1">
      <c r="A171" s="60"/>
      <c r="B171" s="31"/>
      <c r="C171" s="19"/>
      <c r="D171" s="19"/>
      <c r="E171" s="19"/>
      <c r="F171" s="20"/>
      <c r="G171" s="70">
        <f>+B171+C171+D171-E171</f>
        <v>0</v>
      </c>
      <c r="H171" s="5"/>
      <c r="I171" s="5"/>
    </row>
    <row r="172" spans="1:9" ht="15.75">
      <c r="A172" s="67" t="s">
        <v>65</v>
      </c>
      <c r="B172" s="13">
        <f>B217</f>
        <v>653048.5505306387</v>
      </c>
      <c r="C172" s="20">
        <f>C217+C218+C219</f>
        <v>9224.238849595216</v>
      </c>
      <c r="D172" s="18">
        <f>D217+D218+D219</f>
        <v>-831.8640321223538</v>
      </c>
      <c r="E172" s="20">
        <f>E217+E218+E219</f>
        <v>2552.2684081322595</v>
      </c>
      <c r="F172" s="20">
        <f>F217+F218+F219</f>
        <v>1097.9506195323183</v>
      </c>
      <c r="G172" s="65">
        <f>+B172+C172+D172-E172</f>
        <v>658888.6569399793</v>
      </c>
      <c r="H172" s="5"/>
      <c r="I172" s="5"/>
    </row>
    <row r="173" spans="1:9" ht="15.75">
      <c r="A173" s="67" t="s">
        <v>11</v>
      </c>
      <c r="B173" s="18">
        <f>B220</f>
        <v>658888.6569399792</v>
      </c>
      <c r="C173" s="18">
        <f>C220+C221+C222</f>
        <v>16456.126568388547</v>
      </c>
      <c r="D173" s="18">
        <f>D220+D221+D222</f>
        <v>-11654.33719621063</v>
      </c>
      <c r="E173" s="18">
        <f>E220+E221+E222</f>
        <v>2744.232237283616</v>
      </c>
      <c r="F173" s="18">
        <f>F220+F221+F222</f>
        <v>1541.53856555083</v>
      </c>
      <c r="G173" s="65">
        <f>+B173+C173+D173-E173</f>
        <v>660946.2140748735</v>
      </c>
      <c r="H173" s="5"/>
      <c r="I173" s="5"/>
    </row>
    <row r="174" spans="1:9" ht="15.75">
      <c r="A174" s="69" t="s">
        <v>12</v>
      </c>
      <c r="B174" s="18">
        <f>B223</f>
        <v>660946.2140748735</v>
      </c>
      <c r="C174" s="18">
        <f>C223+C224+C225</f>
        <v>7685.368298049409</v>
      </c>
      <c r="D174" s="18">
        <f>D223+D224+D225</f>
        <v>-10871.433456920713</v>
      </c>
      <c r="E174" s="18">
        <f>E223+E224+E225</f>
        <v>1196.4861020144679</v>
      </c>
      <c r="F174" s="18">
        <f>F223+F224+F225</f>
        <v>1543.195620901126</v>
      </c>
      <c r="G174" s="65">
        <f>+B174+C174+D174-E174</f>
        <v>656563.6628139878</v>
      </c>
      <c r="H174" s="5"/>
      <c r="I174" s="5"/>
    </row>
    <row r="175" spans="1:9" ht="15.75">
      <c r="A175" s="69"/>
      <c r="B175" s="18"/>
      <c r="C175" s="18"/>
      <c r="D175" s="18"/>
      <c r="E175" s="18"/>
      <c r="F175" s="18"/>
      <c r="G175" s="65"/>
      <c r="H175" s="5"/>
      <c r="I175" s="5"/>
    </row>
    <row r="176" spans="1:9" ht="15.75">
      <c r="A176" s="60" t="s">
        <v>75</v>
      </c>
      <c r="B176" s="31">
        <f>B227</f>
        <v>656563.6628139877</v>
      </c>
      <c r="C176" s="19">
        <f>C227+C228+C229</f>
        <v>3662.62513931725</v>
      </c>
      <c r="D176" s="18">
        <f>D227+D228+D229</f>
        <v>-19956.99798339246</v>
      </c>
      <c r="E176" s="19">
        <f>E227+E228+E229</f>
        <v>2193.5749422080826</v>
      </c>
      <c r="F176" s="19">
        <f>F227+F228+F229</f>
        <v>600.2189164307256</v>
      </c>
      <c r="G176" s="65">
        <f aca="true" t="shared" si="6" ref="G176:G191">+B176+C176+D176-E176</f>
        <v>638075.7150277044</v>
      </c>
      <c r="H176" s="5"/>
      <c r="I176" s="5"/>
    </row>
    <row r="177" spans="1:10" ht="18" hidden="1">
      <c r="A177" s="71" t="s">
        <v>32</v>
      </c>
      <c r="B177" s="31">
        <v>485081.0541914343</v>
      </c>
      <c r="C177" s="19">
        <v>3421.52400029017</v>
      </c>
      <c r="D177" s="19">
        <v>7361.724415760967</v>
      </c>
      <c r="E177" s="19">
        <v>392.03593519815</v>
      </c>
      <c r="F177" s="44">
        <v>0</v>
      </c>
      <c r="G177" s="65">
        <f t="shared" si="6"/>
        <v>495472.2666722873</v>
      </c>
      <c r="H177" s="5"/>
      <c r="I177" s="5"/>
      <c r="J177" s="5"/>
    </row>
    <row r="178" spans="1:10" ht="15.75" hidden="1">
      <c r="A178" s="60" t="s">
        <v>59</v>
      </c>
      <c r="B178" s="31">
        <v>495472.2666722873</v>
      </c>
      <c r="C178" s="19">
        <v>308.04386307616</v>
      </c>
      <c r="D178" s="19">
        <v>11946.346374997041</v>
      </c>
      <c r="E178" s="19">
        <v>30.741780659449994</v>
      </c>
      <c r="F178" s="19">
        <v>238.35030941590003</v>
      </c>
      <c r="G178" s="65">
        <f t="shared" si="6"/>
        <v>507695.915129701</v>
      </c>
      <c r="H178" s="5"/>
      <c r="I178" s="5"/>
      <c r="J178" s="5"/>
    </row>
    <row r="179" spans="1:10" ht="15.75" hidden="1">
      <c r="A179" s="60" t="s">
        <v>60</v>
      </c>
      <c r="B179" s="31">
        <v>507695.915129701</v>
      </c>
      <c r="C179" s="19">
        <v>23.058095670249998</v>
      </c>
      <c r="D179" s="30">
        <v>-801.9291849939702</v>
      </c>
      <c r="E179" s="19">
        <v>542.84404037732</v>
      </c>
      <c r="F179" s="19">
        <v>447.126233933722</v>
      </c>
      <c r="G179" s="65">
        <f t="shared" si="6"/>
        <v>506374.2</v>
      </c>
      <c r="H179" s="5"/>
      <c r="I179" s="5"/>
      <c r="J179" s="5"/>
    </row>
    <row r="180" spans="1:10" ht="15.75" hidden="1">
      <c r="A180" s="60" t="s">
        <v>62</v>
      </c>
      <c r="B180" s="31">
        <v>506374.2</v>
      </c>
      <c r="C180" s="19">
        <v>3562.7448851503486</v>
      </c>
      <c r="D180" s="30">
        <v>-3246.4289498664793</v>
      </c>
      <c r="E180" s="19">
        <v>528.049422950196</v>
      </c>
      <c r="F180" s="19">
        <v>248.693497773756</v>
      </c>
      <c r="G180" s="65">
        <f t="shared" si="6"/>
        <v>506162.46651233366</v>
      </c>
      <c r="H180" s="5"/>
      <c r="I180" s="5"/>
      <c r="J180" s="5"/>
    </row>
    <row r="181" spans="1:10" ht="18" hidden="1">
      <c r="A181" s="60" t="s">
        <v>63</v>
      </c>
      <c r="B181" s="31">
        <v>506162.46651233366</v>
      </c>
      <c r="C181" s="19">
        <v>4057.6153225740986</v>
      </c>
      <c r="D181" s="45">
        <v>-1271.3709563832942</v>
      </c>
      <c r="E181" s="43">
        <v>0</v>
      </c>
      <c r="F181" s="19">
        <v>122.1604691791816</v>
      </c>
      <c r="G181" s="65">
        <f t="shared" si="6"/>
        <v>508948.71087852446</v>
      </c>
      <c r="H181" s="5"/>
      <c r="I181" s="5"/>
      <c r="J181" s="5"/>
    </row>
    <row r="182" spans="1:9" ht="15.75" hidden="1">
      <c r="A182" s="60" t="s">
        <v>64</v>
      </c>
      <c r="B182" s="13">
        <v>508948.71087852446</v>
      </c>
      <c r="C182" s="19">
        <v>171.4755537352</v>
      </c>
      <c r="D182" s="30">
        <v>3530.4112738719077</v>
      </c>
      <c r="E182" s="19">
        <v>438.76046052</v>
      </c>
      <c r="F182" s="19">
        <v>18.54132990624</v>
      </c>
      <c r="G182" s="65">
        <f t="shared" si="6"/>
        <v>512211.8372456116</v>
      </c>
      <c r="H182" s="5"/>
      <c r="I182" s="5"/>
    </row>
    <row r="183" spans="1:9" ht="15.75" hidden="1">
      <c r="A183" s="60" t="s">
        <v>66</v>
      </c>
      <c r="B183" s="18">
        <v>512211.8372456116</v>
      </c>
      <c r="C183" s="19">
        <v>8831.99326832613</v>
      </c>
      <c r="D183" s="30">
        <v>10143.527872913332</v>
      </c>
      <c r="E183" s="19">
        <v>542.7050347311999</v>
      </c>
      <c r="F183" s="19">
        <v>332.0806279131</v>
      </c>
      <c r="G183" s="65">
        <f t="shared" si="6"/>
        <v>530644.6533521198</v>
      </c>
      <c r="H183" s="5"/>
      <c r="I183" s="5"/>
    </row>
    <row r="184" spans="1:9" ht="15.75" hidden="1">
      <c r="A184" s="60" t="s">
        <v>67</v>
      </c>
      <c r="B184" s="18">
        <v>530644.6533521198</v>
      </c>
      <c r="C184" s="19">
        <v>551.0904535836</v>
      </c>
      <c r="D184" s="30">
        <v>7551.41951423758</v>
      </c>
      <c r="E184" s="19">
        <v>832.8233585150155</v>
      </c>
      <c r="F184" s="19">
        <v>92.89573781760001</v>
      </c>
      <c r="G184" s="65">
        <f t="shared" si="6"/>
        <v>537914.339961426</v>
      </c>
      <c r="H184" s="5"/>
      <c r="I184" s="5"/>
    </row>
    <row r="185" spans="1:9" ht="15.75" hidden="1">
      <c r="A185" s="60" t="s">
        <v>68</v>
      </c>
      <c r="B185" s="18">
        <v>537914.339961426</v>
      </c>
      <c r="C185" s="19">
        <v>1539.07091080799</v>
      </c>
      <c r="D185" s="30">
        <v>7077.104490856587</v>
      </c>
      <c r="E185" s="19">
        <v>436.4105187295</v>
      </c>
      <c r="F185" s="19">
        <v>497.21716501982</v>
      </c>
      <c r="G185" s="65">
        <f t="shared" si="6"/>
        <v>546094.1048443612</v>
      </c>
      <c r="H185" s="5"/>
      <c r="I185" s="5"/>
    </row>
    <row r="186" spans="1:9" ht="15.75" hidden="1">
      <c r="A186" s="60" t="s">
        <v>69</v>
      </c>
      <c r="B186" s="13">
        <v>546094.1048443612</v>
      </c>
      <c r="C186" s="19">
        <v>2850.476483830953</v>
      </c>
      <c r="D186" s="30">
        <v>5917.786068289495</v>
      </c>
      <c r="E186" s="19">
        <v>1181.17219456958</v>
      </c>
      <c r="F186" s="19">
        <v>842.2391188784159</v>
      </c>
      <c r="G186" s="65">
        <f t="shared" si="6"/>
        <v>553681.1952019121</v>
      </c>
      <c r="H186" s="5"/>
      <c r="I186" s="5"/>
    </row>
    <row r="187" spans="1:9" ht="15.75" hidden="1">
      <c r="A187" s="60" t="s">
        <v>70</v>
      </c>
      <c r="B187" s="18">
        <v>553681.1952019121</v>
      </c>
      <c r="C187" s="19">
        <v>38366.23266592947</v>
      </c>
      <c r="D187" s="30">
        <v>2101.555444787331</v>
      </c>
      <c r="E187" s="19">
        <v>1046.94753167229</v>
      </c>
      <c r="F187" s="19">
        <v>492.32382352650393</v>
      </c>
      <c r="G187" s="65">
        <f t="shared" si="6"/>
        <v>593102.0357809566</v>
      </c>
      <c r="H187" s="5"/>
      <c r="I187" s="5"/>
    </row>
    <row r="188" spans="1:9" ht="15.75" hidden="1">
      <c r="A188" s="60" t="s">
        <v>71</v>
      </c>
      <c r="B188" s="13">
        <v>593102.0357809566</v>
      </c>
      <c r="C188" s="45">
        <v>473.47831646271993</v>
      </c>
      <c r="D188" s="45">
        <v>15657.775831923434</v>
      </c>
      <c r="E188" s="19">
        <v>1551.8690743889003</v>
      </c>
      <c r="F188" s="19">
        <v>183.13135551023998</v>
      </c>
      <c r="G188" s="65">
        <f t="shared" si="6"/>
        <v>607681.4208549539</v>
      </c>
      <c r="H188" s="5"/>
      <c r="I188" s="5"/>
    </row>
    <row r="189" spans="1:9" ht="15.75">
      <c r="A189" s="67" t="s">
        <v>65</v>
      </c>
      <c r="B189" s="13">
        <v>638075.7150277044</v>
      </c>
      <c r="C189" s="20">
        <f>C230+C231+C232</f>
        <v>6312.800688839938</v>
      </c>
      <c r="D189" s="45">
        <f>D230+D231+D232</f>
        <v>13721.148074680845</v>
      </c>
      <c r="E189" s="45">
        <f>E230+E231+E232</f>
        <v>1166.356653637788</v>
      </c>
      <c r="F189" s="49">
        <f>F230+F231+F232</f>
        <v>852.9565840184533</v>
      </c>
      <c r="G189" s="65">
        <f t="shared" si="6"/>
        <v>656943.3071375873</v>
      </c>
      <c r="H189" s="5"/>
      <c r="I189" s="5"/>
    </row>
    <row r="190" spans="1:9" ht="15.75">
      <c r="A190" s="67" t="s">
        <v>11</v>
      </c>
      <c r="B190" s="13">
        <v>656943.3071375873</v>
      </c>
      <c r="C190" s="20">
        <f>C233+C234+C235</f>
        <v>917.9397584502372</v>
      </c>
      <c r="D190" s="45">
        <f>D233+D234+D235</f>
        <v>4863.494659802987</v>
      </c>
      <c r="E190" s="45">
        <f>E233+E234+E235</f>
        <v>2062.057566521811</v>
      </c>
      <c r="F190" s="29">
        <f>F233+F234+F235</f>
        <v>1211.1520618319958</v>
      </c>
      <c r="G190" s="65">
        <f t="shared" si="6"/>
        <v>660662.6839893188</v>
      </c>
      <c r="H190" s="5"/>
      <c r="I190" s="5"/>
    </row>
    <row r="191" spans="1:9" ht="15.75">
      <c r="A191" s="69" t="s">
        <v>12</v>
      </c>
      <c r="B191" s="13">
        <f>B236</f>
        <v>660662.683989319</v>
      </c>
      <c r="C191" s="20">
        <f>C236+C237+C238</f>
        <v>20373.851755666605</v>
      </c>
      <c r="D191" s="20">
        <f>D236+D237+D238</f>
        <v>11364.05111130601</v>
      </c>
      <c r="E191" s="20">
        <f>E236+E237+E238</f>
        <v>1166.1307008536564</v>
      </c>
      <c r="F191" s="29">
        <f>F236+F237+F238</f>
        <v>1384.69291630032</v>
      </c>
      <c r="G191" s="65">
        <f t="shared" si="6"/>
        <v>691234.456155438</v>
      </c>
      <c r="H191" s="5"/>
      <c r="I191" s="5"/>
    </row>
    <row r="192" spans="1:9" ht="15.75">
      <c r="A192" s="69"/>
      <c r="B192" s="13"/>
      <c r="C192" s="29"/>
      <c r="D192" s="19"/>
      <c r="E192" s="20"/>
      <c r="F192" s="29"/>
      <c r="G192" s="65"/>
      <c r="H192" s="5"/>
      <c r="I192" s="5"/>
    </row>
    <row r="193" spans="1:9" ht="15.75">
      <c r="A193" s="60" t="s">
        <v>88</v>
      </c>
      <c r="B193" s="13">
        <f>B240</f>
        <v>691234.4545414203</v>
      </c>
      <c r="C193" s="20">
        <f>C240+C241+C242</f>
        <v>21580.803745674708</v>
      </c>
      <c r="D193" s="39">
        <f>D240+D241+D242</f>
        <v>9203.55815086277</v>
      </c>
      <c r="E193" s="39">
        <f>E240+E241+E242</f>
        <v>1397.5155575100544</v>
      </c>
      <c r="F193" s="29">
        <f>F240+F241+F242</f>
        <v>958.6050343831691</v>
      </c>
      <c r="G193" s="65">
        <f>+B193+C193+D193-E193</f>
        <v>720621.3008804477</v>
      </c>
      <c r="H193" s="5"/>
      <c r="I193" s="5"/>
    </row>
    <row r="194" spans="1:10" ht="15.75">
      <c r="A194" s="67" t="s">
        <v>65</v>
      </c>
      <c r="B194" s="13">
        <f>B243</f>
        <v>720621.3008790688</v>
      </c>
      <c r="C194" s="20">
        <f>C243+C244+C245</f>
        <v>2734.5850847621564</v>
      </c>
      <c r="D194" s="20">
        <f>D243+D244+D245</f>
        <v>8512.994242289991</v>
      </c>
      <c r="E194" s="20">
        <f>E243+E244+E245</f>
        <v>1055.8118015805599</v>
      </c>
      <c r="F194" s="20">
        <f>F243+F244+F245</f>
        <v>1455.346686513384</v>
      </c>
      <c r="G194" s="65">
        <f>+B194+C194+D194-E194</f>
        <v>730813.0684045404</v>
      </c>
      <c r="H194" s="5"/>
      <c r="I194" s="5"/>
      <c r="J194" s="47"/>
    </row>
    <row r="195" spans="1:10" ht="15.75">
      <c r="A195" s="67" t="s">
        <v>98</v>
      </c>
      <c r="B195" s="18">
        <f>+B246</f>
        <v>730813.0684045404</v>
      </c>
      <c r="C195" s="20">
        <f>C246+C247+C248</f>
        <v>965.2280652153091</v>
      </c>
      <c r="D195" s="20">
        <f>D246+D247+D248</f>
        <v>7513.58329179424</v>
      </c>
      <c r="E195" s="20">
        <f>E246+E247+E248</f>
        <v>2684.8393656299354</v>
      </c>
      <c r="F195" s="20">
        <f>F246+F247+F248</f>
        <v>1431.847738408595</v>
      </c>
      <c r="G195" s="65">
        <f>+B195+C195+D195-E195</f>
        <v>736607.04039592</v>
      </c>
      <c r="H195" s="5"/>
      <c r="I195" s="5"/>
      <c r="J195" s="47"/>
    </row>
    <row r="196" spans="1:10" ht="15.75">
      <c r="A196" s="67" t="s">
        <v>110</v>
      </c>
      <c r="B196" s="18">
        <f>B249</f>
        <v>736607.0403959199</v>
      </c>
      <c r="C196" s="20">
        <f>SUM(C249:C251)</f>
        <v>217.6222957491172</v>
      </c>
      <c r="D196" s="18">
        <f>SUM(D249:D251)</f>
        <v>-10036.140635261327</v>
      </c>
      <c r="E196" s="20">
        <f>SUM(E249:E251)</f>
        <v>2157.7467951342455</v>
      </c>
      <c r="F196" s="20">
        <f>SUM(F249:F251)</f>
        <v>1787.3032774517778</v>
      </c>
      <c r="G196" s="65">
        <f>+B196+C196+D196-E196</f>
        <v>724630.7752612735</v>
      </c>
      <c r="H196" s="5"/>
      <c r="I196" s="5"/>
      <c r="J196" s="47"/>
    </row>
    <row r="197" spans="1:10" ht="15.75">
      <c r="A197" s="67"/>
      <c r="B197" s="18"/>
      <c r="C197" s="20"/>
      <c r="D197" s="18"/>
      <c r="E197" s="19"/>
      <c r="F197" s="19"/>
      <c r="G197" s="65"/>
      <c r="H197" s="5"/>
      <c r="I197" s="5"/>
      <c r="J197" s="47"/>
    </row>
    <row r="198" spans="1:10" ht="15.75">
      <c r="A198" s="60" t="s">
        <v>114</v>
      </c>
      <c r="B198" s="18">
        <f>B253</f>
        <v>724630.7752612735</v>
      </c>
      <c r="C198" s="20">
        <f>SUM(C253:C255)</f>
        <v>5494.976291897932</v>
      </c>
      <c r="D198" s="18">
        <f>SUM(D253:D255)</f>
        <v>-62003.461868046004</v>
      </c>
      <c r="E198" s="20">
        <f>SUM(E253:E255)</f>
        <v>3066.4194394689757</v>
      </c>
      <c r="F198" s="20">
        <f>SUM(F253:F255)</f>
        <v>1658.5670330624075</v>
      </c>
      <c r="G198" s="65">
        <f>+B198+C198+D198-E198</f>
        <v>665055.8702456565</v>
      </c>
      <c r="H198" s="5"/>
      <c r="I198" s="5"/>
      <c r="J198" s="47"/>
    </row>
    <row r="199" spans="1:10" ht="18">
      <c r="A199" s="67"/>
      <c r="B199" s="18"/>
      <c r="C199" s="44"/>
      <c r="D199" s="30"/>
      <c r="E199" s="19"/>
      <c r="F199" s="19"/>
      <c r="G199" s="65"/>
      <c r="H199" s="5"/>
      <c r="I199" s="5"/>
      <c r="J199" s="47"/>
    </row>
    <row r="200" spans="1:10" ht="15.75" hidden="1">
      <c r="A200" s="60" t="s">
        <v>35</v>
      </c>
      <c r="B200" s="18">
        <v>607681.4208611557</v>
      </c>
      <c r="C200" s="19">
        <v>1754.9573933518927</v>
      </c>
      <c r="D200" s="30">
        <v>12169.779363199377</v>
      </c>
      <c r="E200" s="19">
        <v>547.5752717854112</v>
      </c>
      <c r="F200" s="19">
        <v>412.47511801792166</v>
      </c>
      <c r="G200" s="65">
        <f aca="true" t="shared" si="7" ref="G200:G211">+B200+C200+D200-E200</f>
        <v>621058.5823459217</v>
      </c>
      <c r="H200" s="5"/>
      <c r="I200" s="5"/>
      <c r="J200" s="47"/>
    </row>
    <row r="201" spans="1:10" ht="15.75" hidden="1">
      <c r="A201" s="60" t="s">
        <v>73</v>
      </c>
      <c r="B201" s="18">
        <v>621058.5823459215</v>
      </c>
      <c r="C201" s="20">
        <v>1186.827324116518</v>
      </c>
      <c r="D201" s="20">
        <v>23833.15711439182</v>
      </c>
      <c r="E201" s="29">
        <v>29.797731049225998</v>
      </c>
      <c r="F201" s="20">
        <v>59.2932299766653</v>
      </c>
      <c r="G201" s="65">
        <f t="shared" si="7"/>
        <v>646048.7690533806</v>
      </c>
      <c r="H201" s="5"/>
      <c r="I201" s="5"/>
      <c r="J201" s="47"/>
    </row>
    <row r="202" spans="1:9" ht="15.75" hidden="1">
      <c r="A202" s="60" t="s">
        <v>74</v>
      </c>
      <c r="B202" s="18">
        <v>646048.7690533806</v>
      </c>
      <c r="C202" s="20">
        <v>1298.4737694971402</v>
      </c>
      <c r="D202" s="45">
        <v>-28171.01327072512</v>
      </c>
      <c r="E202" s="29">
        <v>544.2402742090001</v>
      </c>
      <c r="F202" s="20">
        <v>562.321850452736</v>
      </c>
      <c r="G202" s="65">
        <f t="shared" si="7"/>
        <v>618631.9892779436</v>
      </c>
      <c r="H202" s="5"/>
      <c r="I202" s="5"/>
    </row>
    <row r="203" spans="1:9" ht="15.75" hidden="1">
      <c r="A203" s="60" t="s">
        <v>77</v>
      </c>
      <c r="B203" s="18">
        <v>618631.9892779436</v>
      </c>
      <c r="C203" s="20">
        <v>1159.6332773058366</v>
      </c>
      <c r="D203" s="45">
        <v>-4253.705542739155</v>
      </c>
      <c r="E203" s="29">
        <v>1876.3741086886378</v>
      </c>
      <c r="F203" s="20">
        <v>446.1867847981048</v>
      </c>
      <c r="G203" s="65">
        <f t="shared" si="7"/>
        <v>613661.5429038217</v>
      </c>
      <c r="H203" s="5"/>
      <c r="I203" s="5"/>
    </row>
    <row r="204" spans="1:9" ht="18" hidden="1">
      <c r="A204" s="60" t="s">
        <v>78</v>
      </c>
      <c r="B204" s="18">
        <v>613661.5429038217</v>
      </c>
      <c r="C204" s="20">
        <v>1812.0704415066</v>
      </c>
      <c r="D204" s="45">
        <v>-9853.314967726023</v>
      </c>
      <c r="E204" s="43">
        <v>0</v>
      </c>
      <c r="F204" s="20">
        <v>71.667960309</v>
      </c>
      <c r="G204" s="65">
        <f t="shared" si="7"/>
        <v>605620.2983776022</v>
      </c>
      <c r="H204" s="5"/>
      <c r="I204" s="5"/>
    </row>
    <row r="205" spans="1:9" ht="15.75" hidden="1">
      <c r="A205" s="60" t="s">
        <v>79</v>
      </c>
      <c r="B205" s="18">
        <v>605620.2983776022</v>
      </c>
      <c r="C205" s="20">
        <v>351.79258202101</v>
      </c>
      <c r="D205" s="45">
        <v>2301.61373322445</v>
      </c>
      <c r="E205" s="29">
        <v>475.38767583500004</v>
      </c>
      <c r="F205" s="20">
        <v>381.43552877145004</v>
      </c>
      <c r="G205" s="65">
        <f t="shared" si="7"/>
        <v>607798.3170170126</v>
      </c>
      <c r="H205" s="5"/>
      <c r="I205" s="5"/>
    </row>
    <row r="206" spans="1:9" ht="15.75" hidden="1">
      <c r="A206" s="60" t="s">
        <v>83</v>
      </c>
      <c r="B206" s="13">
        <v>607798.3170170126</v>
      </c>
      <c r="C206" s="20">
        <v>2530.7378998516247</v>
      </c>
      <c r="D206" s="45">
        <v>1856.9823438939816</v>
      </c>
      <c r="E206" s="29">
        <v>513.0219889990568</v>
      </c>
      <c r="F206" s="39">
        <v>335.3740202175649</v>
      </c>
      <c r="G206" s="65">
        <f t="shared" si="7"/>
        <v>611673.0152717591</v>
      </c>
      <c r="H206" s="5"/>
      <c r="I206" s="5"/>
    </row>
    <row r="207" spans="1:9" ht="15.75" hidden="1">
      <c r="A207" s="60" t="s">
        <v>80</v>
      </c>
      <c r="B207" s="18">
        <v>611673.0152717591</v>
      </c>
      <c r="C207" s="20">
        <v>334.418084450785</v>
      </c>
      <c r="D207" s="45">
        <v>-1382.3633359045791</v>
      </c>
      <c r="E207" s="20">
        <v>24.622717959218832</v>
      </c>
      <c r="F207" s="39">
        <v>295.1</v>
      </c>
      <c r="G207" s="65">
        <f t="shared" si="7"/>
        <v>610600.4473023461</v>
      </c>
      <c r="H207" s="5"/>
      <c r="I207" s="5"/>
    </row>
    <row r="208" spans="1:10" ht="15.75" hidden="1">
      <c r="A208" s="60" t="s">
        <v>81</v>
      </c>
      <c r="B208" s="18">
        <v>610600.4473023461</v>
      </c>
      <c r="C208" s="20">
        <v>605.871016779312</v>
      </c>
      <c r="D208" s="45">
        <v>1218.8304601053496</v>
      </c>
      <c r="E208" s="20">
        <v>806.8113847085264</v>
      </c>
      <c r="F208" s="39">
        <v>451.6584539642989</v>
      </c>
      <c r="G208" s="65">
        <f t="shared" si="7"/>
        <v>611618.3373945223</v>
      </c>
      <c r="H208" s="5"/>
      <c r="I208" s="5"/>
      <c r="J208" s="5"/>
    </row>
    <row r="209" spans="1:10" ht="15.75" hidden="1">
      <c r="A209" s="60" t="s">
        <v>84</v>
      </c>
      <c r="B209" s="18">
        <v>611618.3373945223</v>
      </c>
      <c r="C209" s="20">
        <v>1644.503695047356</v>
      </c>
      <c r="D209" s="45">
        <v>4926.877279545559</v>
      </c>
      <c r="E209" s="20">
        <v>1981.8852953805808</v>
      </c>
      <c r="F209" s="39">
        <v>764.696631073401</v>
      </c>
      <c r="G209" s="65">
        <f t="shared" si="7"/>
        <v>616207.8330737345</v>
      </c>
      <c r="H209" s="5"/>
      <c r="I209" s="5"/>
      <c r="J209" s="5"/>
    </row>
    <row r="210" spans="1:10" ht="15.75" hidden="1">
      <c r="A210" s="60" t="s">
        <v>85</v>
      </c>
      <c r="B210" s="18">
        <v>616207.8330737345</v>
      </c>
      <c r="C210" s="20">
        <v>204.77835315720802</v>
      </c>
      <c r="D210" s="45">
        <v>-3765.5135143428715</v>
      </c>
      <c r="E210" s="20">
        <v>677.610340475</v>
      </c>
      <c r="F210" s="39">
        <v>516.870983676975</v>
      </c>
      <c r="G210" s="65">
        <f t="shared" si="7"/>
        <v>611969.4875720739</v>
      </c>
      <c r="H210" s="5"/>
      <c r="I210" s="5"/>
      <c r="J210" s="5"/>
    </row>
    <row r="211" spans="1:10" ht="15.75" hidden="1">
      <c r="A211" s="60" t="s">
        <v>56</v>
      </c>
      <c r="B211" s="18">
        <v>611969.4875720739</v>
      </c>
      <c r="C211" s="20">
        <v>959.3523086194493</v>
      </c>
      <c r="D211" s="45">
        <v>3255.7245994815216</v>
      </c>
      <c r="E211" s="20">
        <v>476.94714322765</v>
      </c>
      <c r="F211" s="39">
        <v>62.162424676811206</v>
      </c>
      <c r="G211" s="65">
        <f t="shared" si="7"/>
        <v>615707.6173369472</v>
      </c>
      <c r="H211" s="5"/>
      <c r="I211" s="5"/>
      <c r="J211" s="5"/>
    </row>
    <row r="212" spans="1:10" ht="15.75" hidden="1">
      <c r="A212" s="60"/>
      <c r="B212" s="18"/>
      <c r="C212" s="20"/>
      <c r="D212" s="45"/>
      <c r="E212" s="20"/>
      <c r="F212" s="39"/>
      <c r="G212" s="65"/>
      <c r="H212" s="5"/>
      <c r="I212" s="5"/>
      <c r="J212" s="5"/>
    </row>
    <row r="213" spans="1:10" ht="15.75" hidden="1">
      <c r="A213" s="60"/>
      <c r="B213" s="18"/>
      <c r="C213" s="20"/>
      <c r="D213" s="45"/>
      <c r="E213" s="20"/>
      <c r="F213" s="39"/>
      <c r="G213" s="65"/>
      <c r="H213" s="5"/>
      <c r="I213" s="5"/>
      <c r="J213" s="5"/>
    </row>
    <row r="214" spans="1:10" ht="15.75" hidden="1">
      <c r="A214" s="60" t="s">
        <v>58</v>
      </c>
      <c r="B214" s="18">
        <v>615707.6173369475</v>
      </c>
      <c r="C214" s="20">
        <v>12429.738397357713</v>
      </c>
      <c r="D214" s="45">
        <v>-133.27263316253865</v>
      </c>
      <c r="E214" s="20">
        <v>488.4606538232373</v>
      </c>
      <c r="F214" s="39">
        <v>328.0923354744742</v>
      </c>
      <c r="G214" s="65">
        <f aca="true" t="shared" si="8" ref="G214:G225">+B214+C214+D214-E214</f>
        <v>627515.6224473194</v>
      </c>
      <c r="H214" s="5"/>
      <c r="I214" s="5"/>
      <c r="J214" s="5"/>
    </row>
    <row r="215" spans="1:10" ht="15.75" hidden="1">
      <c r="A215" s="60" t="s">
        <v>87</v>
      </c>
      <c r="B215" s="18">
        <v>627515.6224473194</v>
      </c>
      <c r="C215" s="20">
        <v>17206.87726144094</v>
      </c>
      <c r="D215" s="45">
        <v>2644.134722710528</v>
      </c>
      <c r="E215" s="20">
        <v>73.81528783795136</v>
      </c>
      <c r="F215" s="39">
        <v>143.20984334997473</v>
      </c>
      <c r="G215" s="65">
        <f t="shared" si="8"/>
        <v>647292.8191436329</v>
      </c>
      <c r="H215" s="5"/>
      <c r="I215" s="5"/>
      <c r="J215" s="5"/>
    </row>
    <row r="216" spans="1:10" ht="15.75" hidden="1">
      <c r="A216" s="60" t="s">
        <v>89</v>
      </c>
      <c r="B216" s="18">
        <v>647292.8191436329</v>
      </c>
      <c r="C216" s="20">
        <v>4356.819886571315</v>
      </c>
      <c r="D216" s="45">
        <v>2228.7793928838437</v>
      </c>
      <c r="E216" s="20">
        <v>829.8678924493701</v>
      </c>
      <c r="F216" s="39">
        <v>711.465778546512</v>
      </c>
      <c r="G216" s="65">
        <f t="shared" si="8"/>
        <v>653048.5505306387</v>
      </c>
      <c r="H216" s="5"/>
      <c r="I216" s="5"/>
      <c r="J216" s="5"/>
    </row>
    <row r="217" spans="1:10" ht="15.75" hidden="1">
      <c r="A217" s="60" t="s">
        <v>90</v>
      </c>
      <c r="B217" s="18">
        <v>653048.5505306387</v>
      </c>
      <c r="C217" s="20">
        <v>4479.2528749626845</v>
      </c>
      <c r="D217" s="45">
        <v>-7222.976478226132</v>
      </c>
      <c r="E217" s="20">
        <v>2041.7959540722593</v>
      </c>
      <c r="F217" s="39">
        <v>583.4036478628334</v>
      </c>
      <c r="G217" s="65">
        <f t="shared" si="8"/>
        <v>648263.0309733029</v>
      </c>
      <c r="H217" s="5"/>
      <c r="I217" s="5"/>
      <c r="J217" s="5"/>
    </row>
    <row r="218" spans="1:10" ht="15.75" hidden="1">
      <c r="A218" s="60" t="s">
        <v>92</v>
      </c>
      <c r="B218" s="13">
        <v>648263.0309733029</v>
      </c>
      <c r="C218" s="20">
        <v>2779.0905789334042</v>
      </c>
      <c r="D218" s="45">
        <v>6672.93735956442</v>
      </c>
      <c r="E218" s="20">
        <v>510.47245406</v>
      </c>
      <c r="F218" s="39">
        <v>514.546971669485</v>
      </c>
      <c r="G218" s="65">
        <f t="shared" si="8"/>
        <v>657204.5864577407</v>
      </c>
      <c r="H218" s="5"/>
      <c r="I218" s="5"/>
      <c r="J218" s="5"/>
    </row>
    <row r="219" spans="1:10" ht="18" hidden="1">
      <c r="A219" s="60" t="s">
        <v>93</v>
      </c>
      <c r="B219" s="13">
        <v>657204.5864577407</v>
      </c>
      <c r="C219" s="20">
        <v>1965.8953956991277</v>
      </c>
      <c r="D219" s="45">
        <v>-281.8249134606421</v>
      </c>
      <c r="E219" s="44">
        <v>0</v>
      </c>
      <c r="F219" s="43">
        <v>0</v>
      </c>
      <c r="G219" s="65">
        <f t="shared" si="8"/>
        <v>658888.6569399792</v>
      </c>
      <c r="H219" s="5"/>
      <c r="I219" s="5"/>
      <c r="J219" s="5"/>
    </row>
    <row r="220" spans="1:10" ht="15.75" hidden="1">
      <c r="A220" s="60" t="s">
        <v>95</v>
      </c>
      <c r="B220" s="13">
        <v>658888.6569399792</v>
      </c>
      <c r="C220" s="20">
        <v>1743.5862038934</v>
      </c>
      <c r="D220" s="45">
        <v>-445.6205855845766</v>
      </c>
      <c r="E220" s="20">
        <v>1419.3842010496787</v>
      </c>
      <c r="F220" s="20">
        <v>798.9909813084518</v>
      </c>
      <c r="G220" s="65">
        <f t="shared" si="8"/>
        <v>658767.2383572384</v>
      </c>
      <c r="H220" s="5"/>
      <c r="I220" s="5"/>
      <c r="J220" s="5"/>
    </row>
    <row r="221" spans="1:10" ht="15.75" hidden="1">
      <c r="A221" s="60" t="s">
        <v>96</v>
      </c>
      <c r="B221" s="13">
        <v>658767.2383572384</v>
      </c>
      <c r="C221" s="20">
        <v>13108.133680413639</v>
      </c>
      <c r="D221" s="45">
        <v>-3935.2160109545475</v>
      </c>
      <c r="E221" s="20">
        <v>29.90616062559134</v>
      </c>
      <c r="F221" s="39">
        <v>91.95344667637399</v>
      </c>
      <c r="G221" s="65">
        <f t="shared" si="8"/>
        <v>667910.2498660717</v>
      </c>
      <c r="H221" s="5"/>
      <c r="I221" s="5"/>
      <c r="J221" s="5"/>
    </row>
    <row r="222" spans="1:10" ht="15.75" hidden="1">
      <c r="A222" s="60" t="s">
        <v>100</v>
      </c>
      <c r="B222" s="13">
        <v>667910.2498660717</v>
      </c>
      <c r="C222" s="20">
        <v>1604.4066840815083</v>
      </c>
      <c r="D222" s="45">
        <v>-7273.500599671506</v>
      </c>
      <c r="E222" s="20">
        <v>1294.9418756083458</v>
      </c>
      <c r="F222" s="39">
        <v>650.5941375660043</v>
      </c>
      <c r="G222" s="65">
        <f t="shared" si="8"/>
        <v>660946.2140748735</v>
      </c>
      <c r="H222" s="5"/>
      <c r="I222" s="5"/>
      <c r="J222" s="5"/>
    </row>
    <row r="223" spans="1:10" ht="15.75" hidden="1">
      <c r="A223" s="60" t="s">
        <v>103</v>
      </c>
      <c r="B223" s="13">
        <v>660946.2140748735</v>
      </c>
      <c r="C223" s="20">
        <v>148.57819033450312</v>
      </c>
      <c r="D223" s="45">
        <v>-2758.5849626284826</v>
      </c>
      <c r="E223" s="20">
        <v>1196.4861020144679</v>
      </c>
      <c r="F223" s="39">
        <v>771.139443313101</v>
      </c>
      <c r="G223" s="65">
        <f t="shared" si="8"/>
        <v>657139.7212005651</v>
      </c>
      <c r="H223" s="5"/>
      <c r="I223" s="5"/>
      <c r="J223" s="5"/>
    </row>
    <row r="224" spans="1:10" ht="18" hidden="1">
      <c r="A224" s="60" t="s">
        <v>106</v>
      </c>
      <c r="B224" s="13">
        <v>657139.7212005651</v>
      </c>
      <c r="C224" s="20">
        <v>4305.556477479905</v>
      </c>
      <c r="D224" s="45">
        <v>-5621.087034435846</v>
      </c>
      <c r="E224" s="44">
        <v>0</v>
      </c>
      <c r="F224" s="39">
        <v>572.651446978525</v>
      </c>
      <c r="G224" s="65">
        <f t="shared" si="8"/>
        <v>655824.1906436092</v>
      </c>
      <c r="H224" s="5"/>
      <c r="I224" s="5"/>
      <c r="J224" s="5"/>
    </row>
    <row r="225" spans="1:10" ht="18" hidden="1">
      <c r="A225" s="60" t="s">
        <v>109</v>
      </c>
      <c r="B225" s="13">
        <v>655824.1906436092</v>
      </c>
      <c r="C225" s="20">
        <v>3231.233630235</v>
      </c>
      <c r="D225" s="45">
        <v>-2491.761459856384</v>
      </c>
      <c r="E225" s="44">
        <v>0</v>
      </c>
      <c r="F225" s="39">
        <v>199.40473060949998</v>
      </c>
      <c r="G225" s="65">
        <f t="shared" si="8"/>
        <v>656563.6628139877</v>
      </c>
      <c r="H225" s="5"/>
      <c r="I225" s="5"/>
      <c r="J225" s="5"/>
    </row>
    <row r="226" spans="1:10" ht="18" hidden="1">
      <c r="A226" s="60"/>
      <c r="B226" s="13"/>
      <c r="C226" s="20"/>
      <c r="D226" s="45"/>
      <c r="E226" s="44"/>
      <c r="F226" s="39"/>
      <c r="G226" s="65"/>
      <c r="H226" s="5"/>
      <c r="I226" s="5"/>
      <c r="J226" s="5"/>
    </row>
    <row r="227" spans="1:10" ht="15.75" hidden="1">
      <c r="A227" s="60" t="s">
        <v>72</v>
      </c>
      <c r="B227" s="13">
        <v>656563.6628139877</v>
      </c>
      <c r="C227" s="9">
        <v>1150.40271894537</v>
      </c>
      <c r="D227" s="5">
        <v>-10924.221722237999</v>
      </c>
      <c r="E227" s="9">
        <v>817.07534543118</v>
      </c>
      <c r="F227" s="5">
        <v>296.82579848333006</v>
      </c>
      <c r="G227" s="65">
        <f aca="true" t="shared" si="9" ref="G227:G238">+B227+C227+D227-E227</f>
        <v>645972.7684652639</v>
      </c>
      <c r="H227" s="5"/>
      <c r="I227" s="5"/>
      <c r="J227" s="5"/>
    </row>
    <row r="228" spans="1:10" ht="15.75" hidden="1">
      <c r="A228" s="60" t="s">
        <v>113</v>
      </c>
      <c r="B228" s="13">
        <v>645972.7684652639</v>
      </c>
      <c r="C228" s="9">
        <v>136.71415619713983</v>
      </c>
      <c r="D228" s="5">
        <v>1950.9139853112893</v>
      </c>
      <c r="E228" s="9">
        <v>104.59591865984812</v>
      </c>
      <c r="F228" s="5">
        <v>62.91842072280839</v>
      </c>
      <c r="G228" s="65">
        <f t="shared" si="9"/>
        <v>647955.8006881125</v>
      </c>
      <c r="H228" s="5"/>
      <c r="I228" s="5"/>
      <c r="J228" s="5"/>
    </row>
    <row r="229" spans="1:10" ht="15.75" hidden="1">
      <c r="A229" s="60" t="s">
        <v>115</v>
      </c>
      <c r="B229" s="13">
        <v>647955.8006881126</v>
      </c>
      <c r="C229" s="9">
        <v>2375.5082641747404</v>
      </c>
      <c r="D229" s="5">
        <v>-10983.690246465752</v>
      </c>
      <c r="E229" s="9">
        <v>1271.9036781170544</v>
      </c>
      <c r="F229" s="5">
        <v>240.47469722458717</v>
      </c>
      <c r="G229" s="65">
        <f t="shared" si="9"/>
        <v>638075.7150277045</v>
      </c>
      <c r="H229" s="5"/>
      <c r="I229" s="5"/>
      <c r="J229" s="5"/>
    </row>
    <row r="230" spans="1:10" ht="15.75" hidden="1">
      <c r="A230" s="60" t="s">
        <v>116</v>
      </c>
      <c r="B230" s="13">
        <v>638075.7150277046</v>
      </c>
      <c r="C230" s="9">
        <v>121.56569870837325</v>
      </c>
      <c r="D230" s="5">
        <v>2328.1018951064834</v>
      </c>
      <c r="E230" s="9">
        <v>508.91324228728797</v>
      </c>
      <c r="F230" s="5">
        <v>560.8492870479523</v>
      </c>
      <c r="G230" s="65">
        <f t="shared" si="9"/>
        <v>640016.4693792323</v>
      </c>
      <c r="H230" s="5"/>
      <c r="I230" s="5"/>
      <c r="J230" s="5"/>
    </row>
    <row r="231" spans="1:10" ht="15.75">
      <c r="A231" s="60" t="s">
        <v>117</v>
      </c>
      <c r="B231" s="13">
        <v>640016.4693792323</v>
      </c>
      <c r="C231" s="9">
        <v>6128.890863480178</v>
      </c>
      <c r="D231" s="5">
        <v>6733.8149568206645</v>
      </c>
      <c r="E231" s="9">
        <v>519.3699929148</v>
      </c>
      <c r="F231" s="5">
        <v>238.47262833979318</v>
      </c>
      <c r="G231" s="65">
        <f t="shared" si="9"/>
        <v>652359.8052066183</v>
      </c>
      <c r="H231" s="5"/>
      <c r="I231" s="5"/>
      <c r="J231" s="5"/>
    </row>
    <row r="232" spans="1:10" ht="15.75">
      <c r="A232" s="60" t="s">
        <v>46</v>
      </c>
      <c r="B232" s="13">
        <v>652359.8052066183</v>
      </c>
      <c r="C232" s="9">
        <v>62.344126651386595</v>
      </c>
      <c r="D232" s="5">
        <v>4659.231222753698</v>
      </c>
      <c r="E232" s="9">
        <v>138.0734184357</v>
      </c>
      <c r="F232" s="5">
        <v>53.63466863070779</v>
      </c>
      <c r="G232" s="65">
        <f t="shared" si="9"/>
        <v>656943.3071375876</v>
      </c>
      <c r="H232" s="5"/>
      <c r="I232" s="5"/>
      <c r="J232" s="5"/>
    </row>
    <row r="233" spans="1:10" ht="18">
      <c r="A233" s="60" t="s">
        <v>33</v>
      </c>
      <c r="B233" s="13">
        <v>656943.3071375876</v>
      </c>
      <c r="C233" s="44">
        <v>0</v>
      </c>
      <c r="D233" s="5">
        <v>-2632.0174603391943</v>
      </c>
      <c r="E233" s="9">
        <v>28.2564469383799</v>
      </c>
      <c r="F233" s="5">
        <v>154.0619627557147</v>
      </c>
      <c r="G233" s="65">
        <f t="shared" si="9"/>
        <v>654283.03323031</v>
      </c>
      <c r="H233" s="5"/>
      <c r="I233" s="5"/>
      <c r="J233" s="5"/>
    </row>
    <row r="234" spans="1:10" ht="15.75">
      <c r="A234" s="60" t="s">
        <v>34</v>
      </c>
      <c r="B234" s="13">
        <v>654283.03323031</v>
      </c>
      <c r="C234" s="9">
        <v>622.6427941055999</v>
      </c>
      <c r="D234" s="5">
        <v>5668.162346116296</v>
      </c>
      <c r="E234" s="9">
        <v>1606.94186780778</v>
      </c>
      <c r="F234" s="9">
        <v>909.2314246229801</v>
      </c>
      <c r="G234" s="65">
        <f t="shared" si="9"/>
        <v>658966.896502724</v>
      </c>
      <c r="H234" s="5"/>
      <c r="I234" s="5"/>
      <c r="J234" s="5"/>
    </row>
    <row r="235" spans="1:10" ht="15.75">
      <c r="A235" s="60" t="s">
        <v>50</v>
      </c>
      <c r="B235" s="13">
        <v>658966.8965027242</v>
      </c>
      <c r="C235" s="9">
        <v>295.2969643446372</v>
      </c>
      <c r="D235" s="5">
        <v>1827.349774025885</v>
      </c>
      <c r="E235" s="9">
        <v>426.85925177565116</v>
      </c>
      <c r="F235" s="9">
        <v>147.85867445330115</v>
      </c>
      <c r="G235" s="65">
        <f t="shared" si="9"/>
        <v>660662.683989319</v>
      </c>
      <c r="H235" s="5"/>
      <c r="I235" s="5"/>
      <c r="J235" s="5"/>
    </row>
    <row r="236" spans="1:10" ht="18">
      <c r="A236" s="60" t="s">
        <v>52</v>
      </c>
      <c r="B236" s="13">
        <v>660662.683989319</v>
      </c>
      <c r="C236" s="44">
        <v>0</v>
      </c>
      <c r="D236" s="5">
        <v>1632.1240900454677</v>
      </c>
      <c r="E236" s="9">
        <v>895.6587317845299</v>
      </c>
      <c r="F236" s="8">
        <v>787.99979139132</v>
      </c>
      <c r="G236" s="65">
        <f t="shared" si="9"/>
        <v>661399.1493475799</v>
      </c>
      <c r="H236" s="5"/>
      <c r="I236" s="5"/>
      <c r="J236" s="5"/>
    </row>
    <row r="237" spans="1:10" ht="18">
      <c r="A237" s="60" t="s">
        <v>54</v>
      </c>
      <c r="B237" s="13">
        <v>661399.1493475799</v>
      </c>
      <c r="C237" s="44">
        <v>0</v>
      </c>
      <c r="D237" s="5">
        <v>-1921.5518463873273</v>
      </c>
      <c r="E237" s="9">
        <v>270.47196906912643</v>
      </c>
      <c r="F237" s="9">
        <v>596.693124909</v>
      </c>
      <c r="G237" s="65">
        <f t="shared" si="9"/>
        <v>659207.1255321235</v>
      </c>
      <c r="H237" s="5"/>
      <c r="I237" s="5"/>
      <c r="J237" s="5"/>
    </row>
    <row r="238" spans="1:10" ht="18">
      <c r="A238" s="60" t="s">
        <v>56</v>
      </c>
      <c r="B238" s="13">
        <v>659207.1255321235</v>
      </c>
      <c r="C238" s="13">
        <v>20373.851755666605</v>
      </c>
      <c r="D238" s="5">
        <v>11653.47886764787</v>
      </c>
      <c r="E238" s="44">
        <v>0</v>
      </c>
      <c r="F238" s="44">
        <v>0</v>
      </c>
      <c r="G238" s="65">
        <f t="shared" si="9"/>
        <v>691234.4561554379</v>
      </c>
      <c r="H238" s="5"/>
      <c r="I238" s="5"/>
      <c r="J238" s="5"/>
    </row>
    <row r="239" spans="1:10" ht="18">
      <c r="A239" s="60"/>
      <c r="B239" s="13"/>
      <c r="C239" s="13"/>
      <c r="D239" s="5"/>
      <c r="E239" s="44"/>
      <c r="F239" s="50"/>
      <c r="G239" s="65"/>
      <c r="H239" s="5"/>
      <c r="I239" s="5"/>
      <c r="J239" s="5"/>
    </row>
    <row r="240" spans="1:9" ht="15.75">
      <c r="A240" s="60" t="s">
        <v>86</v>
      </c>
      <c r="B240" s="13">
        <v>691234.4545414203</v>
      </c>
      <c r="C240" s="13">
        <v>959.76268054002</v>
      </c>
      <c r="D240" s="9">
        <v>-1468.5567262676605</v>
      </c>
      <c r="E240" s="9">
        <v>823.1226626462</v>
      </c>
      <c r="F240" s="5">
        <v>292.429152634</v>
      </c>
      <c r="G240" s="65">
        <f aca="true" t="shared" si="10" ref="G240:G257">+B240+C240+D240-E240</f>
        <v>689902.5378330464</v>
      </c>
      <c r="H240" s="5"/>
      <c r="I240" s="5"/>
    </row>
    <row r="241" spans="1:9" ht="15.75">
      <c r="A241" s="60" t="s">
        <v>37</v>
      </c>
      <c r="B241" s="13">
        <v>689902.5378330464</v>
      </c>
      <c r="C241" s="13">
        <v>1703.5950111685197</v>
      </c>
      <c r="D241" s="5">
        <v>8438.862602733254</v>
      </c>
      <c r="E241" s="9">
        <v>10.919285283554228</v>
      </c>
      <c r="F241" s="5">
        <v>332.59754647526796</v>
      </c>
      <c r="G241" s="65">
        <f t="shared" si="10"/>
        <v>700034.0761616647</v>
      </c>
      <c r="H241" s="5"/>
      <c r="I241" s="5"/>
    </row>
    <row r="242" spans="1:9" ht="15.75">
      <c r="A242" s="60" t="s">
        <v>39</v>
      </c>
      <c r="B242" s="13">
        <v>700034.0761616647</v>
      </c>
      <c r="C242" s="13">
        <v>18917.446053966167</v>
      </c>
      <c r="D242" s="5">
        <v>2233.252274397176</v>
      </c>
      <c r="E242" s="9">
        <v>563.4736095803</v>
      </c>
      <c r="F242" s="5">
        <v>333.57833527390113</v>
      </c>
      <c r="G242" s="65">
        <f t="shared" si="10"/>
        <v>720621.3008804477</v>
      </c>
      <c r="H242" s="5"/>
      <c r="I242" s="5"/>
    </row>
    <row r="243" spans="1:9" ht="15.75">
      <c r="A243" s="60" t="s">
        <v>42</v>
      </c>
      <c r="B243" s="13">
        <v>720621.3008790688</v>
      </c>
      <c r="C243" s="13">
        <v>307.32278775</v>
      </c>
      <c r="D243" s="5">
        <v>5419.329677680282</v>
      </c>
      <c r="E243" s="9">
        <v>776.588481</v>
      </c>
      <c r="F243" s="5">
        <v>743.8188761100001</v>
      </c>
      <c r="G243" s="65">
        <f t="shared" si="10"/>
        <v>725571.3648634991</v>
      </c>
      <c r="H243" s="5"/>
      <c r="I243" s="5"/>
    </row>
    <row r="244" spans="1:9" ht="15.75">
      <c r="A244" s="60" t="s">
        <v>44</v>
      </c>
      <c r="B244" s="13">
        <v>725571.364863499</v>
      </c>
      <c r="C244" s="13">
        <v>240.6743276138568</v>
      </c>
      <c r="D244" s="5">
        <v>2411.9931549274415</v>
      </c>
      <c r="E244" s="9">
        <v>60.521145010560005</v>
      </c>
      <c r="F244" s="5">
        <v>659.3424484584838</v>
      </c>
      <c r="G244" s="65">
        <f t="shared" si="10"/>
        <v>728163.5112010296</v>
      </c>
      <c r="H244" s="5"/>
      <c r="I244" s="5"/>
    </row>
    <row r="245" spans="1:9" ht="15.75">
      <c r="A245" s="60" t="s">
        <v>46</v>
      </c>
      <c r="B245" s="13">
        <v>728163.5112010296</v>
      </c>
      <c r="C245" s="13">
        <v>2186.5879693982997</v>
      </c>
      <c r="D245" s="5">
        <v>681.6714096822685</v>
      </c>
      <c r="E245" s="9">
        <v>218.70217557</v>
      </c>
      <c r="F245" s="5">
        <v>52.1853619449</v>
      </c>
      <c r="G245" s="65">
        <f t="shared" si="10"/>
        <v>730813.0684045402</v>
      </c>
      <c r="H245" s="5"/>
      <c r="I245" s="5"/>
    </row>
    <row r="246" spans="1:9" ht="18">
      <c r="A246" s="60" t="s">
        <v>33</v>
      </c>
      <c r="B246" s="13">
        <v>730813.0684045404</v>
      </c>
      <c r="C246" s="44">
        <v>0</v>
      </c>
      <c r="D246" s="13">
        <v>-2741.7311391959156</v>
      </c>
      <c r="E246" s="9">
        <v>861.827419904319</v>
      </c>
      <c r="F246" s="5">
        <v>303.3075690773</v>
      </c>
      <c r="G246" s="65">
        <f t="shared" si="10"/>
        <v>727209.5098454402</v>
      </c>
      <c r="H246" s="5"/>
      <c r="I246" s="5"/>
    </row>
    <row r="247" spans="1:9" ht="15.75">
      <c r="A247" s="60" t="s">
        <v>34</v>
      </c>
      <c r="B247" s="13">
        <v>727209.5098454402</v>
      </c>
      <c r="C247" s="13">
        <v>883.3214280655651</v>
      </c>
      <c r="D247" s="37">
        <v>4634.746927063927</v>
      </c>
      <c r="E247" s="9">
        <v>43.872841781204386</v>
      </c>
      <c r="F247" s="5">
        <v>313.3054059291082</v>
      </c>
      <c r="G247" s="65">
        <f t="shared" si="10"/>
        <v>732683.7053587884</v>
      </c>
      <c r="H247" s="5"/>
      <c r="I247" s="5"/>
    </row>
    <row r="248" spans="1:9" ht="15.75">
      <c r="A248" s="60" t="s">
        <v>99</v>
      </c>
      <c r="B248" s="13">
        <v>732683.7053587884</v>
      </c>
      <c r="C248" s="13">
        <v>81.906637149744</v>
      </c>
      <c r="D248" s="37">
        <v>5620.567503926229</v>
      </c>
      <c r="E248" s="9">
        <v>1779.139103944412</v>
      </c>
      <c r="F248" s="5">
        <v>815.2347634021869</v>
      </c>
      <c r="G248" s="65">
        <f t="shared" si="10"/>
        <v>736607.0403959199</v>
      </c>
      <c r="H248" s="5"/>
      <c r="I248" s="5"/>
    </row>
    <row r="249" spans="1:9" ht="15.75">
      <c r="A249" s="60" t="s">
        <v>102</v>
      </c>
      <c r="B249" s="13">
        <v>736607.0403959199</v>
      </c>
      <c r="C249" s="13">
        <v>64.49135</v>
      </c>
      <c r="D249" s="37">
        <v>-5508.984225807084</v>
      </c>
      <c r="E249" s="9">
        <v>2157.7467951342455</v>
      </c>
      <c r="F249" s="5">
        <v>1129.373545382361</v>
      </c>
      <c r="G249" s="65">
        <f t="shared" si="10"/>
        <v>729004.8007249786</v>
      </c>
      <c r="H249" s="5"/>
      <c r="I249" s="5"/>
    </row>
    <row r="250" spans="1:9" ht="18">
      <c r="A250" s="60" t="s">
        <v>104</v>
      </c>
      <c r="B250" s="13">
        <v>729004.8007249786</v>
      </c>
      <c r="C250" s="13">
        <v>153.1309457491172</v>
      </c>
      <c r="D250" s="37">
        <v>-1937.1509949320612</v>
      </c>
      <c r="E250" s="44">
        <v>0</v>
      </c>
      <c r="F250" s="5">
        <v>657.9297320694168</v>
      </c>
      <c r="G250" s="65">
        <f t="shared" si="10"/>
        <v>727220.7806757956</v>
      </c>
      <c r="H250" s="5"/>
      <c r="I250" s="5"/>
    </row>
    <row r="251" spans="1:9" ht="18">
      <c r="A251" s="60" t="s">
        <v>108</v>
      </c>
      <c r="B251" s="13">
        <v>727220.7806757956</v>
      </c>
      <c r="C251" s="44">
        <v>0</v>
      </c>
      <c r="D251" s="37">
        <v>-2590.005414522183</v>
      </c>
      <c r="E251" s="44">
        <v>0</v>
      </c>
      <c r="F251" s="44">
        <v>0</v>
      </c>
      <c r="G251" s="65">
        <f t="shared" si="10"/>
        <v>724630.7752612735</v>
      </c>
      <c r="H251" s="5"/>
      <c r="I251" s="5"/>
    </row>
    <row r="252" spans="1:10" ht="18">
      <c r="A252" s="60"/>
      <c r="B252" s="13"/>
      <c r="C252" s="44"/>
      <c r="D252" s="37"/>
      <c r="E252" s="44"/>
      <c r="F252" s="50"/>
      <c r="G252" s="65"/>
      <c r="H252" s="5"/>
      <c r="I252" s="5"/>
      <c r="J252" s="5"/>
    </row>
    <row r="253" spans="1:10" ht="15.75">
      <c r="A253" s="60" t="s">
        <v>112</v>
      </c>
      <c r="B253" s="13">
        <v>724630.7752612735</v>
      </c>
      <c r="C253" s="13">
        <v>630.260865041</v>
      </c>
      <c r="D253" s="13">
        <v>6013.624905628767</v>
      </c>
      <c r="E253" s="13">
        <v>1273.0376947653099</v>
      </c>
      <c r="F253" s="13">
        <v>891.381704726288</v>
      </c>
      <c r="G253" s="65">
        <f t="shared" si="10"/>
        <v>730001.623337178</v>
      </c>
      <c r="H253" s="5"/>
      <c r="I253" s="5"/>
      <c r="J253" s="5"/>
    </row>
    <row r="254" spans="1:10" ht="15.75">
      <c r="A254" s="60" t="s">
        <v>37</v>
      </c>
      <c r="B254" s="13">
        <v>730001.623337178</v>
      </c>
      <c r="C254" s="13">
        <v>4864.715426856932</v>
      </c>
      <c r="D254" s="13">
        <v>2528.9009192496205</v>
      </c>
      <c r="E254" s="13">
        <v>1297.3839989184307</v>
      </c>
      <c r="F254" s="14">
        <v>467.82061548960576</v>
      </c>
      <c r="G254" s="65">
        <f t="shared" si="10"/>
        <v>736097.8556843661</v>
      </c>
      <c r="H254" s="5"/>
      <c r="I254" s="5"/>
      <c r="J254" s="5"/>
    </row>
    <row r="255" spans="1:10" ht="18">
      <c r="A255" s="60" t="s">
        <v>39</v>
      </c>
      <c r="B255" s="13">
        <v>736097.8556843661</v>
      </c>
      <c r="C255" s="44">
        <v>0</v>
      </c>
      <c r="D255" s="13">
        <v>-70545.98769292439</v>
      </c>
      <c r="E255" s="13">
        <v>495.99774578523494</v>
      </c>
      <c r="F255" s="14">
        <v>299.3647128465136</v>
      </c>
      <c r="G255" s="65">
        <f t="shared" si="10"/>
        <v>665055.8702456563</v>
      </c>
      <c r="H255" s="5"/>
      <c r="I255" s="5"/>
      <c r="J255" s="5"/>
    </row>
    <row r="256" spans="1:10" ht="15.75">
      <c r="A256" s="60" t="s">
        <v>42</v>
      </c>
      <c r="B256" s="13">
        <v>665055.8702456563</v>
      </c>
      <c r="C256" s="13">
        <v>51.346185</v>
      </c>
      <c r="D256" s="13">
        <v>57186.27104061263</v>
      </c>
      <c r="E256" s="13">
        <v>1710.7008659611192</v>
      </c>
      <c r="F256" s="14">
        <v>634.8301545585458</v>
      </c>
      <c r="G256" s="65">
        <f t="shared" si="10"/>
        <v>720582.7866053078</v>
      </c>
      <c r="H256" s="5"/>
      <c r="I256" s="5"/>
      <c r="J256" s="5"/>
    </row>
    <row r="257" spans="1:10" ht="18">
      <c r="A257" s="60" t="s">
        <v>44</v>
      </c>
      <c r="B257" s="13">
        <v>720582.786605308</v>
      </c>
      <c r="C257" s="44">
        <v>0</v>
      </c>
      <c r="D257" s="13">
        <v>26323.557980818274</v>
      </c>
      <c r="E257" s="13">
        <v>44.057527560000004</v>
      </c>
      <c r="F257" s="14">
        <v>720.7308239592801</v>
      </c>
      <c r="G257" s="65">
        <f t="shared" si="10"/>
        <v>746862.2870585662</v>
      </c>
      <c r="H257" s="5"/>
      <c r="I257" s="5"/>
      <c r="J257" s="5"/>
    </row>
    <row r="258" spans="1:10" ht="15.75">
      <c r="A258" s="60"/>
      <c r="B258" s="13"/>
      <c r="C258" s="48"/>
      <c r="D258" s="48"/>
      <c r="E258" s="48"/>
      <c r="F258" s="35"/>
      <c r="G258" s="72"/>
      <c r="H258" s="5"/>
      <c r="I258" s="5"/>
      <c r="J258" s="5"/>
    </row>
    <row r="259" spans="1:10" ht="15.75">
      <c r="A259" s="79" t="s">
        <v>91</v>
      </c>
      <c r="B259" s="80"/>
      <c r="C259" s="80"/>
      <c r="D259" s="33"/>
      <c r="E259" s="32"/>
      <c r="F259" s="29"/>
      <c r="G259" s="73"/>
      <c r="I259" s="5"/>
      <c r="J259" s="5"/>
    </row>
    <row r="260" spans="1:10" ht="15.75">
      <c r="A260" s="54"/>
      <c r="B260" s="29"/>
      <c r="C260" s="29"/>
      <c r="D260" s="38"/>
      <c r="E260" s="29"/>
      <c r="F260" s="29"/>
      <c r="G260" s="68"/>
      <c r="H260" s="29"/>
      <c r="I260" s="5"/>
      <c r="J260" s="5"/>
    </row>
    <row r="261" spans="1:7" ht="16.5" thickBot="1">
      <c r="A261" s="74"/>
      <c r="B261" s="75"/>
      <c r="C261" s="75"/>
      <c r="D261" s="76"/>
      <c r="E261" s="75"/>
      <c r="F261" s="75"/>
      <c r="G261" s="77"/>
    </row>
    <row r="262" spans="2:7" ht="15.75">
      <c r="B262" s="36"/>
      <c r="C262" s="36"/>
      <c r="D262" s="36"/>
      <c r="E262" s="36"/>
      <c r="F262" s="29"/>
      <c r="G262" s="36"/>
    </row>
    <row r="263" spans="1:7" ht="15.75">
      <c r="A263" s="5"/>
      <c r="B263" s="22"/>
      <c r="C263" s="5"/>
      <c r="D263" s="5"/>
      <c r="E263" s="5"/>
      <c r="F263" s="5"/>
      <c r="G263" s="36"/>
    </row>
    <row r="264" spans="3:7" ht="15.75">
      <c r="C264" s="5"/>
      <c r="D264" s="5"/>
      <c r="F264" s="36"/>
      <c r="G264" s="36"/>
    </row>
    <row r="265" spans="2:7" ht="15.75">
      <c r="B265" s="36"/>
      <c r="C265" s="5"/>
      <c r="D265" s="5"/>
      <c r="E265" s="36"/>
      <c r="F265" s="36"/>
      <c r="G265" s="36"/>
    </row>
    <row r="266" spans="2:6" ht="15.75">
      <c r="B266" s="36"/>
      <c r="C266" s="36"/>
      <c r="D266" s="37"/>
      <c r="E266" s="36"/>
      <c r="F266" s="36"/>
    </row>
    <row r="267" spans="2:18" ht="15.75">
      <c r="B267" s="36"/>
      <c r="C267" s="36"/>
      <c r="D267" s="37"/>
      <c r="E267" s="36"/>
      <c r="F267" s="36"/>
      <c r="G267" s="36"/>
      <c r="O267" s="36"/>
      <c r="P267" s="36"/>
      <c r="Q267" s="37"/>
      <c r="R267" s="36"/>
    </row>
    <row r="268" spans="2:7" ht="15.75">
      <c r="B268" s="36"/>
      <c r="C268" s="36"/>
      <c r="D268" s="37"/>
      <c r="E268" s="36"/>
      <c r="F268" s="36"/>
      <c r="G268" s="36"/>
    </row>
    <row r="269" spans="2:7" ht="15.75">
      <c r="B269" s="36"/>
      <c r="C269" s="36"/>
      <c r="D269" s="37"/>
      <c r="E269" s="36"/>
      <c r="F269" s="36" t="s">
        <v>101</v>
      </c>
      <c r="G269" s="36"/>
    </row>
    <row r="270" spans="2:7" ht="15.75">
      <c r="B270" s="36"/>
      <c r="C270" s="36"/>
      <c r="D270" s="37"/>
      <c r="E270" s="36"/>
      <c r="F270" s="36"/>
      <c r="G270" s="36"/>
    </row>
    <row r="271" spans="2:7" ht="15.75">
      <c r="B271" s="36"/>
      <c r="C271" s="36"/>
      <c r="D271" s="37"/>
      <c r="E271" s="36"/>
      <c r="F271" s="36"/>
      <c r="G271" s="36"/>
    </row>
    <row r="272" spans="2:7" ht="15.75">
      <c r="B272" s="36"/>
      <c r="C272" s="36"/>
      <c r="D272" s="37"/>
      <c r="E272" s="36"/>
      <c r="F272" s="36"/>
      <c r="G272" s="36"/>
    </row>
    <row r="273" spans="2:7" ht="15.75">
      <c r="B273" s="36"/>
      <c r="C273" s="36"/>
      <c r="D273" s="37"/>
      <c r="E273" s="36"/>
      <c r="F273" s="36"/>
      <c r="G273" s="36"/>
    </row>
    <row r="274" spans="2:7" ht="15.75">
      <c r="B274" s="36"/>
      <c r="C274" s="36"/>
      <c r="D274" s="37"/>
      <c r="E274" s="36"/>
      <c r="F274" s="36"/>
      <c r="G274" s="36"/>
    </row>
    <row r="275" spans="2:7" ht="15.75">
      <c r="B275" s="36"/>
      <c r="C275" s="36"/>
      <c r="D275" s="36"/>
      <c r="E275" s="36"/>
      <c r="F275" s="36"/>
      <c r="G275" s="36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2017-07-06T09:22:28Z</cp:lastPrinted>
  <dcterms:created xsi:type="dcterms:W3CDTF">2000-07-26T13:22:13Z</dcterms:created>
  <dcterms:modified xsi:type="dcterms:W3CDTF">2017-08-01T14:02:00Z</dcterms:modified>
  <cp:category/>
  <cp:version/>
  <cp:contentType/>
  <cp:contentStatus/>
</cp:coreProperties>
</file>