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'A'!$A$3:$M$380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<sst xmlns="http://schemas.openxmlformats.org/spreadsheetml/2006/main" count="341" uniqueCount="172">
  <si>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</si>
  <si>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</si>
  <si>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</si>
  <si>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</si>
  <si>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</si>
  <si>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</si>
  <si>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</si>
  <si>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</si>
  <si>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</si>
  <si>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</si>
  <si>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</si>
  <si>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</si>
  <si>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</si>
  <si>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</si>
  <si>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</si>
  <si>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</si>
  <si>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</si>
  <si>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</si>
  <si>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</si>
  <si>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</si>
  <si>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</si>
  <si>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</si>
  <si>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</si>
  <si>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</si>
  <si>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</si>
  <si>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</si>
  <si>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</si>
  <si>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</si>
  <si>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</si>
  <si>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</si>
  <si>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</si>
  <si>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</si>
  <si>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</si>
  <si>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</si>
  <si>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</si>
  <si>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</si>
  <si>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</si>
  <si>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</si>
  <si>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</si>
  <si>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</si>
  <si>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</si>
  <si>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</si>
  <si>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</si>
  <si>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</si>
  <si>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</si>
  <si>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</si>
  <si>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</si>
  <si>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</si>
  <si>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</si>
  <si>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</si>
  <si>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</si>
  <si>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</si>
  <si>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</si>
  <si>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</si>
  <si>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</si>
  <si>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</si>
  <si>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</si>
  <si>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</si>
  <si>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</si>
  <si>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</si>
  <si>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</si>
  <si>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 xml:space="preserve">                              (en millions de BIF)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</si>
  <si>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</si>
  <si>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</si>
  <si>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</si>
  <si>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</si>
  <si>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</si>
  <si>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</si>
  <si>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</si>
  <si>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</si>
  <si>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</si>
  <si>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</si>
  <si>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</si>
  <si>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</si>
  <si>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</si>
  <si>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</si>
  <si>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</si>
  <si>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</si>
  <si>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</si>
  <si>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</si>
  <si>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</si>
  <si>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</si>
  <si>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</si>
  <si>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</si>
  <si>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</si>
  <si>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</si>
  <si>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</si>
  <si>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</si>
  <si>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</si>
  <si>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</si>
  <si>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</si>
  <si>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</si>
  <si>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</si>
  <si>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</si>
  <si>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</si>
  <si>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</si>
  <si>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</si>
  <si>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</si>
  <si>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</si>
  <si>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</si>
  <si>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</si>
  <si>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</si>
  <si>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</si>
  <si>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</si>
  <si>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</si>
  <si>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</si>
  <si>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</si>
  <si>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</si>
  <si>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</si>
  <si>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</si>
  <si>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</si>
  <si>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</si>
  <si>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</si>
  <si>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</si>
  <si>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</si>
  <si>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</si>
  <si>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</si>
  <si>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</si>
  <si>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</si>
  <si>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</si>
  <si>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</si>
  <si>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</si>
  <si>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</si>
  <si>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</si>
  <si>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</si>
  <si>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</si>
  <si>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</si>
  <si>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</si>
  <si>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</si>
  <si>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</si>
  <si>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</si>
  <si>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</si>
  <si>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</si>
  <si>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</si>
  <si>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</si>
  <si>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</si>
  <si>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</si>
  <si>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</si>
  <si>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</si>
  <si>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</si>
  <si>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</si>
  <si>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</si>
  <si>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</si>
  <si>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</si>
  <si>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</si>
  <si>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</si>
  <si>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</si>
  <si>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</si>
  <si>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</si>
  <si>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</si>
  <si>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</si>
  <si>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</si>
  <si>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</si>
  <si>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</si>
  <si>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</si>
  <si>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</si>
  <si>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</si>
  <si>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2015  Janvier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</si>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</sst>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71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2" applyNumberFormat="1" applyFont="1" applyFill="1" applyAlignment="1">
      <alignment/>
    </xf>
    <xf numFmtId="187" fontId="0" fillId="0" borderId="10" xfId="42" applyFont="1" applyFill="1" applyBorder="1" applyAlignment="1" applyProtection="1">
      <alignment horizontal="right"/>
      <protection/>
    </xf>
    <xf numFmtId="187" fontId="0" fillId="0" borderId="10" xfId="42" applyFont="1" applyFill="1" applyBorder="1" applyAlignment="1">
      <alignment horizontal="right"/>
    </xf>
    <xf numFmtId="187" fontId="0" fillId="0" borderId="10" xfId="42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2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2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2" applyNumberFormat="1" applyFont="1" applyFill="1" applyAlignment="1">
      <alignment/>
    </xf>
    <xf numFmtId="187" fontId="0" fillId="0" borderId="0" xfId="42" applyFont="1" applyFill="1" applyBorder="1" applyAlignment="1">
      <alignment/>
    </xf>
    <xf numFmtId="199" fontId="7" fillId="0" borderId="0" xfId="0" applyNumberFormat="1" applyFont="1" applyFill="1" applyBorder="1" applyAlignment="1">
      <alignment horizontal="center"/>
    </xf>
    <xf numFmtId="198" fontId="7" fillId="0" borderId="23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2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67"/>
  <sheetViews>
    <sheetView showGridLines="0" tabSelected="1" zoomScalePageLayoutView="0" workbookViewId="0" topLeftCell="A366">
      <selection activeCell="A380" sqref="A380"/>
    </sheetView>
  </sheetViews>
  <sheetFormatPr defaultColWidth="9.77734375" defaultRowHeight="15.75"/>
  <cols>
    <col min="1" max="1" width="14.88671875" style="7" customWidth="1"/>
    <col min="2" max="2" width="7.88671875" style="53" bestFit="1" customWidth="1"/>
    <col min="3" max="3" width="10.88671875" style="53" bestFit="1" customWidth="1"/>
    <col min="4" max="4" width="10.99609375" style="53" customWidth="1"/>
    <col min="5" max="5" width="9.5546875" style="53" bestFit="1" customWidth="1"/>
    <col min="6" max="6" width="8.88671875" style="53" bestFit="1" customWidth="1"/>
    <col min="7" max="7" width="11.3359375" style="18" customWidth="1"/>
    <col min="8" max="8" width="8.88671875" style="53" bestFit="1" customWidth="1"/>
    <col min="9" max="9" width="10.6640625" style="53" customWidth="1"/>
    <col min="10" max="10" width="11.4453125" style="53" customWidth="1"/>
    <col min="11" max="11" width="8.88671875" style="53" bestFit="1" customWidth="1"/>
    <col min="12" max="12" width="12.10546875" style="18" bestFit="1" customWidth="1"/>
    <col min="13" max="13" width="10.99609375" style="18" bestFit="1" customWidth="1"/>
    <col min="14" max="14" width="11.5546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86" t="s">
        <v>93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13" t="s">
        <v>70</v>
      </c>
    </row>
    <row r="5" spans="1:13" ht="15.75">
      <c r="A5" s="2"/>
      <c r="B5" s="86" t="s">
        <v>61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69</v>
      </c>
      <c r="H12" s="32"/>
      <c r="I12" s="23"/>
      <c r="J12" s="37"/>
      <c r="K12" s="35" t="s">
        <v>7</v>
      </c>
      <c r="L12" s="13" t="s">
        <v>69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SUM(B254:B265)</f>
        <v>33637.83</v>
      </c>
      <c r="C30" s="3">
        <f aca="true" t="shared" si="10" ref="C30:L30">SUM(C254:C265)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SUM(B268:B280)</f>
        <v>26903.684001</v>
      </c>
      <c r="C31" s="3">
        <f aca="true" t="shared" si="11" ref="C31:K31">SUM(C268:C280)</f>
        <v>11634.573583000001</v>
      </c>
      <c r="D31" s="3">
        <f>SUM(D268:D279)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SUM(L268:L280)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SUM(B281:B292)</f>
        <v>56050.28999999999</v>
      </c>
      <c r="C32" s="3">
        <f aca="true" t="shared" si="12" ref="C32:L32">SUM(C281:C292)</f>
        <v>19213.13</v>
      </c>
      <c r="D32" s="3">
        <f t="shared" si="12"/>
        <v>2732.829999999998</v>
      </c>
      <c r="E32" s="3">
        <f t="shared" si="12"/>
        <v>77996.25</v>
      </c>
      <c r="F32" s="3">
        <f>SUM(F281:F292)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>
      <c r="A33" s="45">
        <v>2011</v>
      </c>
      <c r="B33" s="3">
        <f>SUM(B297:B308)</f>
        <v>77746.44</v>
      </c>
      <c r="C33" s="3">
        <f aca="true" t="shared" si="13" ref="C33:L33">SUM(C297:C308)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5">
        <v>2012</v>
      </c>
      <c r="B34" s="3">
        <f>SUM(B312:B323)</f>
        <v>95673.3</v>
      </c>
      <c r="C34" s="3">
        <f aca="true" t="shared" si="14" ref="C34:L34">SUM(C312:C323)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+SUM(B326:B337)</f>
        <v>34445.205891275</v>
      </c>
      <c r="C35" s="3">
        <f aca="true" t="shared" si="15" ref="C35:L35">+SUM(C326:C337)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101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102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103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104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102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103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84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85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86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87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88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85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86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87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89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85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86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87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90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85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86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87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90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85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86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87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91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85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86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87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131</v>
      </c>
      <c r="B90" s="4">
        <f aca="true" t="shared" si="50" ref="B90:L90">SUM(B254:B256)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96</v>
      </c>
      <c r="B91" s="4">
        <f aca="true" t="shared" si="51" ref="B91:L91">SUM(B257:B259)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97</v>
      </c>
      <c r="B92" s="4">
        <f aca="true" t="shared" si="53" ref="B92:L92">SUM(B260:B262)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130</v>
      </c>
      <c r="B93" s="4">
        <f aca="true" t="shared" si="54" ref="B93:L93">SUM(B263:B265)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142</v>
      </c>
      <c r="B96" s="4">
        <f aca="true" t="shared" si="55" ref="B96:L96">SUM(B268:B270)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98</v>
      </c>
      <c r="B97" s="4">
        <f aca="true" t="shared" si="56" ref="B97:L97">SUM(B271:B273)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120</v>
      </c>
      <c r="B98" s="4">
        <f aca="true" t="shared" si="57" ref="B98:L98">SUM(B274:B276)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121</v>
      </c>
      <c r="B99" s="4">
        <f aca="true" t="shared" si="58" ref="B99:L99">SUM(B277:B280)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71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62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110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116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117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67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66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65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63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119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106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107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108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109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115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118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116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113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117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64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73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74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75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76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77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78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79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80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81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82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83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68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99</v>
      </c>
      <c r="B173" s="4">
        <v>7333.8</v>
      </c>
      <c r="C173" s="4">
        <v>479</v>
      </c>
      <c r="D173" s="4" t="s">
        <v>72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105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106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107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108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109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110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111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112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113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114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100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99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95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72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72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+SUM(B339:B350)</f>
        <v>59687.62803761729</v>
      </c>
      <c r="C212" s="4">
        <f aca="true" t="shared" si="87" ref="C212:L212">+SUM(C339:C350)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+SUM(F339:F350)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+SUM(B352:B363)</f>
        <v>50641.1446998926</v>
      </c>
      <c r="C213" s="4">
        <f aca="true" t="shared" si="88" ref="C213:M213">+SUM(C352:C363)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+SUM(F352:F363)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+SUM(B365:B376)</f>
        <v>61127.198924779346</v>
      </c>
      <c r="C214" s="4">
        <f aca="true" t="shared" si="89" ref="C214:M214">+SUM(C365:C376)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4"/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6.5" customHeight="1" hidden="1">
      <c r="A216" s="45">
        <v>2011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5.75" hidden="1">
      <c r="A217" s="52">
        <v>2010</v>
      </c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8" hidden="1">
      <c r="A218" s="54" t="s">
        <v>144</v>
      </c>
      <c r="B218" s="4">
        <f>SUM(B281:B283)</f>
        <v>4271.4</v>
      </c>
      <c r="C218" s="4">
        <f aca="true" t="shared" si="90" ref="C218:L218">SUM(C281:C283)</f>
        <v>4422.5</v>
      </c>
      <c r="D218" s="4">
        <f>SUM(D281:D283)</f>
        <v>84.29999999999978</v>
      </c>
      <c r="E218" s="4">
        <f t="shared" si="90"/>
        <v>8778.2</v>
      </c>
      <c r="F218" s="4">
        <f t="shared" si="90"/>
        <v>157361</v>
      </c>
      <c r="G218" s="5">
        <f t="shared" si="90"/>
        <v>166139.2</v>
      </c>
      <c r="H218" s="4">
        <f t="shared" si="90"/>
        <v>158352.3</v>
      </c>
      <c r="I218" s="4">
        <f t="shared" si="90"/>
        <v>1707.4</v>
      </c>
      <c r="J218" s="4">
        <f t="shared" si="90"/>
        <v>160059.7</v>
      </c>
      <c r="K218" s="4">
        <f t="shared" si="90"/>
        <v>49333.599999999984</v>
      </c>
      <c r="L218" s="5">
        <f t="shared" si="90"/>
        <v>209393.3</v>
      </c>
      <c r="M218" s="1">
        <f>SUM(M281:M283)</f>
        <v>-43254.09999999999</v>
      </c>
    </row>
    <row r="219" spans="1:13" ht="18" customHeight="1" hidden="1">
      <c r="A219" s="44" t="s">
        <v>132</v>
      </c>
      <c r="B219" s="4">
        <f>SUM(B284:B286)</f>
        <v>156.85</v>
      </c>
      <c r="C219" s="4">
        <f aca="true" t="shared" si="91" ref="C219:L219">SUM(C284:C286)</f>
        <v>4747.52</v>
      </c>
      <c r="D219" s="4">
        <f t="shared" si="91"/>
        <v>680.9300000000003</v>
      </c>
      <c r="E219" s="4">
        <f t="shared" si="91"/>
        <v>5585.3</v>
      </c>
      <c r="F219" s="4">
        <f t="shared" si="91"/>
        <v>94597.74799999999</v>
      </c>
      <c r="G219" s="5">
        <f t="shared" si="91"/>
        <v>100183.04800000001</v>
      </c>
      <c r="H219" s="4">
        <f t="shared" si="91"/>
        <v>66046.74</v>
      </c>
      <c r="I219" s="4">
        <f t="shared" si="91"/>
        <v>995.3799999999999</v>
      </c>
      <c r="J219" s="4">
        <f t="shared" si="91"/>
        <v>72980.12</v>
      </c>
      <c r="K219" s="4">
        <f>SUM(K284:K286)</f>
        <v>61356.549</v>
      </c>
      <c r="L219" s="5">
        <f t="shared" si="91"/>
        <v>134336.669</v>
      </c>
      <c r="M219" s="1">
        <f>SUM(M284:M286)</f>
        <v>-34153.621</v>
      </c>
    </row>
    <row r="220" spans="1:13" ht="18" customHeight="1" hidden="1">
      <c r="A220" s="44" t="s">
        <v>134</v>
      </c>
      <c r="B220" s="4">
        <f>SUM(B287:B289)</f>
        <v>21431.440000000002</v>
      </c>
      <c r="C220" s="4">
        <f aca="true" t="shared" si="92" ref="C220:M220">SUM(C287:C289)</f>
        <v>6393.8099999999995</v>
      </c>
      <c r="D220" s="4">
        <f t="shared" si="92"/>
        <v>1472.7000000000003</v>
      </c>
      <c r="E220" s="4">
        <f t="shared" si="92"/>
        <v>29297.949999999997</v>
      </c>
      <c r="F220" s="4">
        <f t="shared" si="92"/>
        <v>121635.4</v>
      </c>
      <c r="G220" s="5">
        <f t="shared" si="92"/>
        <v>150933.35</v>
      </c>
      <c r="H220" s="4">
        <f t="shared" si="92"/>
        <v>62186.68</v>
      </c>
      <c r="I220" s="4">
        <f t="shared" si="92"/>
        <v>66.3</v>
      </c>
      <c r="J220" s="4">
        <f t="shared" si="92"/>
        <v>74277.59999999999</v>
      </c>
      <c r="K220" s="4">
        <f t="shared" si="92"/>
        <v>50451.330000000016</v>
      </c>
      <c r="L220" s="5">
        <f t="shared" si="92"/>
        <v>124728.93000000001</v>
      </c>
      <c r="M220" s="1">
        <f t="shared" si="92"/>
        <v>26204.41999999999</v>
      </c>
    </row>
    <row r="221" spans="1:13" ht="18" customHeight="1" hidden="1">
      <c r="A221" s="54" t="s">
        <v>138</v>
      </c>
      <c r="B221" s="4">
        <f aca="true" t="shared" si="93" ref="B221:M221">SUM(B290:B292)</f>
        <v>30190.600000000002</v>
      </c>
      <c r="C221" s="4">
        <f t="shared" si="93"/>
        <v>3649.3</v>
      </c>
      <c r="D221" s="4">
        <f t="shared" si="93"/>
        <v>494.8999999999978</v>
      </c>
      <c r="E221" s="4">
        <f t="shared" si="93"/>
        <v>34334.8</v>
      </c>
      <c r="F221" s="4">
        <f t="shared" si="93"/>
        <v>220457.2</v>
      </c>
      <c r="G221" s="5">
        <f t="shared" si="93"/>
        <v>254792</v>
      </c>
      <c r="H221" s="4">
        <f t="shared" si="93"/>
        <v>61592.6</v>
      </c>
      <c r="I221" s="4">
        <f t="shared" si="93"/>
        <v>1192.9</v>
      </c>
      <c r="J221" s="4">
        <f t="shared" si="93"/>
        <v>80195.79999999999</v>
      </c>
      <c r="K221" s="4">
        <f t="shared" si="93"/>
        <v>42549.100000000006</v>
      </c>
      <c r="L221" s="5">
        <f t="shared" si="93"/>
        <v>122744.9</v>
      </c>
      <c r="M221" s="1">
        <f t="shared" si="93"/>
        <v>132047.1</v>
      </c>
    </row>
    <row r="222" spans="1:13" ht="18" customHeight="1" hidden="1">
      <c r="A222" s="4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1"/>
    </row>
    <row r="223" spans="1:13" ht="18" hidden="1">
      <c r="A223" s="54" t="s">
        <v>141</v>
      </c>
      <c r="B223" s="4">
        <f>SUM(B297:B299)</f>
        <v>15944.04</v>
      </c>
      <c r="C223" s="4">
        <f aca="true" t="shared" si="94" ref="C223:M223">SUM(C297:C299)</f>
        <v>4809.25</v>
      </c>
      <c r="D223" s="4">
        <f t="shared" si="94"/>
        <v>447.7199999999998</v>
      </c>
      <c r="E223" s="4">
        <f t="shared" si="94"/>
        <v>21201.010000000002</v>
      </c>
      <c r="F223" s="4">
        <f t="shared" si="94"/>
        <v>152450.63</v>
      </c>
      <c r="G223" s="5">
        <f t="shared" si="94"/>
        <v>173651.63999999998</v>
      </c>
      <c r="H223" s="4">
        <f t="shared" si="94"/>
        <v>67981.654</v>
      </c>
      <c r="I223" s="4">
        <f t="shared" si="94"/>
        <v>539.307</v>
      </c>
      <c r="J223" s="4">
        <f t="shared" si="94"/>
        <v>83281.66</v>
      </c>
      <c r="K223" s="4">
        <f t="shared" si="94"/>
        <v>54539.3</v>
      </c>
      <c r="L223" s="5">
        <f t="shared" si="94"/>
        <v>137820.96</v>
      </c>
      <c r="M223" s="1">
        <f t="shared" si="94"/>
        <v>35830.679999999986</v>
      </c>
    </row>
    <row r="224" spans="1:13" ht="18" hidden="1">
      <c r="A224" s="44" t="s">
        <v>132</v>
      </c>
      <c r="B224" s="4">
        <f aca="true" t="shared" si="95" ref="B224:M224">SUM(B300:B302)</f>
        <v>9642.3</v>
      </c>
      <c r="C224" s="4">
        <f t="shared" si="95"/>
        <v>5813.8</v>
      </c>
      <c r="D224" s="4">
        <f t="shared" si="95"/>
        <v>3054.3999999999996</v>
      </c>
      <c r="E224" s="4">
        <f t="shared" si="95"/>
        <v>18510.5</v>
      </c>
      <c r="F224" s="4">
        <f t="shared" si="95"/>
        <v>170712.3</v>
      </c>
      <c r="G224" s="5">
        <f t="shared" si="95"/>
        <v>189222.8</v>
      </c>
      <c r="H224" s="4">
        <f t="shared" si="95"/>
        <v>74512.9</v>
      </c>
      <c r="I224" s="4">
        <f t="shared" si="95"/>
        <v>931.1</v>
      </c>
      <c r="J224" s="4">
        <f t="shared" si="95"/>
        <v>88789.9</v>
      </c>
      <c r="K224" s="4">
        <f t="shared" si="95"/>
        <v>63577.7</v>
      </c>
      <c r="L224" s="5">
        <f t="shared" si="95"/>
        <v>152367.6</v>
      </c>
      <c r="M224" s="1">
        <f t="shared" si="95"/>
        <v>36855.200000000004</v>
      </c>
    </row>
    <row r="225" spans="1:13" ht="18" hidden="1">
      <c r="A225" s="44" t="s">
        <v>139</v>
      </c>
      <c r="B225" s="4">
        <f>SUM(B303:B305)</f>
        <v>32581</v>
      </c>
      <c r="C225" s="4">
        <f aca="true" t="shared" si="96" ref="C225:M225">SUM(C303:C305)</f>
        <v>5923.2</v>
      </c>
      <c r="D225" s="4">
        <f t="shared" si="96"/>
        <v>3183.4000000000005</v>
      </c>
      <c r="E225" s="4">
        <f t="shared" si="96"/>
        <v>41687.600000000006</v>
      </c>
      <c r="F225" s="4">
        <f t="shared" si="96"/>
        <v>149794.9</v>
      </c>
      <c r="G225" s="5">
        <f t="shared" si="96"/>
        <v>191482.5</v>
      </c>
      <c r="H225" s="4">
        <f t="shared" si="96"/>
        <v>88682.79999999999</v>
      </c>
      <c r="I225" s="4">
        <f t="shared" si="96"/>
        <v>1.6</v>
      </c>
      <c r="J225" s="4">
        <f t="shared" si="96"/>
        <v>110262.6</v>
      </c>
      <c r="K225" s="4">
        <f t="shared" si="96"/>
        <v>52018.40000000001</v>
      </c>
      <c r="L225" s="5">
        <f t="shared" si="96"/>
        <v>162281</v>
      </c>
      <c r="M225" s="1">
        <f t="shared" si="96"/>
        <v>29201.5</v>
      </c>
    </row>
    <row r="226" spans="1:13" ht="18" hidden="1">
      <c r="A226" s="44" t="s">
        <v>140</v>
      </c>
      <c r="B226" s="4">
        <f>SUM(B306:B308)</f>
        <v>19579.1</v>
      </c>
      <c r="C226" s="4">
        <f aca="true" t="shared" si="97" ref="C226:L226">SUM(C306:C308)</f>
        <v>3181.9</v>
      </c>
      <c r="D226" s="4">
        <f t="shared" si="97"/>
        <v>6665</v>
      </c>
      <c r="E226" s="4">
        <f t="shared" si="97"/>
        <v>29426</v>
      </c>
      <c r="F226" s="4">
        <f t="shared" si="97"/>
        <v>237062.09999999998</v>
      </c>
      <c r="G226" s="5">
        <f t="shared" si="97"/>
        <v>266488.1</v>
      </c>
      <c r="H226" s="4">
        <f t="shared" si="97"/>
        <v>106691.7</v>
      </c>
      <c r="I226" s="4">
        <f t="shared" si="97"/>
        <v>648.5</v>
      </c>
      <c r="J226" s="4">
        <f t="shared" si="97"/>
        <v>138084.4</v>
      </c>
      <c r="K226" s="4">
        <f t="shared" si="97"/>
        <v>67749.90000000001</v>
      </c>
      <c r="L226" s="5">
        <f t="shared" si="97"/>
        <v>205834.3</v>
      </c>
      <c r="M226" s="1">
        <f>SUM(M306:M308)</f>
        <v>60653.79999999999</v>
      </c>
    </row>
    <row r="227" spans="1:13" ht="15.75" hidden="1">
      <c r="A227" s="4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5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>
        <v>2012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8" hidden="1">
      <c r="A230" s="54" t="s">
        <v>163</v>
      </c>
      <c r="B230" s="4">
        <f>SUM(B312:B314)</f>
        <v>9936.3</v>
      </c>
      <c r="C230" s="4">
        <f aca="true" t="shared" si="98" ref="C230:L230">SUM(C312:C314)</f>
        <v>6666.200000000001</v>
      </c>
      <c r="D230" s="4">
        <f t="shared" si="98"/>
        <v>5620.3</v>
      </c>
      <c r="E230" s="4">
        <f t="shared" si="98"/>
        <v>22222.8</v>
      </c>
      <c r="F230" s="4">
        <f t="shared" si="98"/>
        <v>170094.5</v>
      </c>
      <c r="G230" s="5">
        <f t="shared" si="98"/>
        <v>192317.3</v>
      </c>
      <c r="H230" s="4">
        <f t="shared" si="98"/>
        <v>84743.4</v>
      </c>
      <c r="I230" s="4">
        <f t="shared" si="98"/>
        <v>3315.3</v>
      </c>
      <c r="J230" s="4">
        <f t="shared" si="98"/>
        <v>111213.9</v>
      </c>
      <c r="K230" s="4">
        <f t="shared" si="98"/>
        <v>59127.7</v>
      </c>
      <c r="L230" s="5">
        <f t="shared" si="98"/>
        <v>170341.59999999998</v>
      </c>
      <c r="M230" s="1">
        <f>SUM(M312:M314)</f>
        <v>21975.70000000001</v>
      </c>
    </row>
    <row r="231" spans="1:13" ht="18" hidden="1">
      <c r="A231" s="44" t="s">
        <v>132</v>
      </c>
      <c r="B231" s="4">
        <f>SUM(B315:B317)</f>
        <v>12370.1</v>
      </c>
      <c r="C231" s="4">
        <f aca="true" t="shared" si="99" ref="C231:M231">SUM(C315:C317)</f>
        <v>6954.5</v>
      </c>
      <c r="D231" s="4">
        <f t="shared" si="99"/>
        <v>4725.000000000001</v>
      </c>
      <c r="E231" s="4">
        <f t="shared" si="99"/>
        <v>24049.6</v>
      </c>
      <c r="F231" s="4">
        <f t="shared" si="99"/>
        <v>144532.23</v>
      </c>
      <c r="G231" s="5">
        <f t="shared" si="99"/>
        <v>168581.83000000002</v>
      </c>
      <c r="H231" s="4">
        <f t="shared" si="99"/>
        <v>98374.6</v>
      </c>
      <c r="I231" s="4">
        <f t="shared" si="99"/>
        <v>4097.6</v>
      </c>
      <c r="J231" s="4">
        <f t="shared" si="99"/>
        <v>127541.9</v>
      </c>
      <c r="K231" s="4">
        <f t="shared" si="99"/>
        <v>73802.7</v>
      </c>
      <c r="L231" s="5">
        <f t="shared" si="99"/>
        <v>201344.6</v>
      </c>
      <c r="M231" s="1">
        <f t="shared" si="99"/>
        <v>-32762.769999999997</v>
      </c>
    </row>
    <row r="232" spans="1:13" ht="18" hidden="1">
      <c r="A232" s="44" t="s">
        <v>139</v>
      </c>
      <c r="B232" s="4">
        <f>SUM(B318:B320)</f>
        <v>46738.399999999994</v>
      </c>
      <c r="C232" s="4">
        <f aca="true" t="shared" si="100" ref="C232:M232">SUM(C318:C320)</f>
        <v>6416.599999999999</v>
      </c>
      <c r="D232" s="4">
        <f t="shared" si="100"/>
        <v>4418.4</v>
      </c>
      <c r="E232" s="4">
        <f t="shared" si="100"/>
        <v>57573.4</v>
      </c>
      <c r="F232" s="4">
        <f t="shared" si="100"/>
        <v>164826.83000000002</v>
      </c>
      <c r="G232" s="5">
        <f t="shared" si="100"/>
        <v>222400.23</v>
      </c>
      <c r="H232" s="4">
        <f t="shared" si="100"/>
        <v>97416.29999999999</v>
      </c>
      <c r="I232" s="4">
        <f t="shared" si="100"/>
        <v>5231.4</v>
      </c>
      <c r="J232" s="4">
        <f t="shared" si="100"/>
        <v>130329.3</v>
      </c>
      <c r="K232" s="4">
        <f t="shared" si="100"/>
        <v>64334.049999999996</v>
      </c>
      <c r="L232" s="5">
        <f t="shared" si="100"/>
        <v>194663.34999999998</v>
      </c>
      <c r="M232" s="1">
        <f t="shared" si="100"/>
        <v>27736.879999999997</v>
      </c>
    </row>
    <row r="233" spans="1:13" ht="18" hidden="1">
      <c r="A233" s="44" t="s">
        <v>140</v>
      </c>
      <c r="B233" s="4">
        <f>SUM(B321:B323)</f>
        <v>26628.5</v>
      </c>
      <c r="C233" s="4">
        <f aca="true" t="shared" si="101" ref="C233:M233">SUM(C321:C323)</f>
        <v>6577.5</v>
      </c>
      <c r="D233" s="4">
        <f t="shared" si="101"/>
        <v>4769.6</v>
      </c>
      <c r="E233" s="4">
        <f t="shared" si="101"/>
        <v>37975.6</v>
      </c>
      <c r="F233" s="4">
        <f t="shared" si="101"/>
        <v>235077.76</v>
      </c>
      <c r="G233" s="5">
        <f t="shared" si="101"/>
        <v>273053.36</v>
      </c>
      <c r="H233" s="4">
        <f t="shared" si="101"/>
        <v>107714.09999999999</v>
      </c>
      <c r="I233" s="4">
        <f t="shared" si="101"/>
        <v>3597.8</v>
      </c>
      <c r="J233" s="4">
        <f t="shared" si="101"/>
        <v>137738.7</v>
      </c>
      <c r="K233" s="4">
        <f t="shared" si="101"/>
        <v>74200.84</v>
      </c>
      <c r="L233" s="5">
        <f t="shared" si="101"/>
        <v>211939.53999999998</v>
      </c>
      <c r="M233" s="1">
        <f t="shared" si="101"/>
        <v>61113.82</v>
      </c>
    </row>
    <row r="234" spans="1:13" ht="15.75" hidden="1">
      <c r="A234" s="4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5.75" hidden="1">
      <c r="A235" s="45">
        <v>2013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8" hidden="1">
      <c r="A236" s="54" t="s">
        <v>143</v>
      </c>
      <c r="B236" s="4">
        <f>SUM(B326:B328)</f>
        <v>10461.5</v>
      </c>
      <c r="C236" s="4">
        <f aca="true" t="shared" si="102" ref="C236:M236">SUM(C326:C328)</f>
        <v>6233.3</v>
      </c>
      <c r="D236" s="4">
        <f t="shared" si="102"/>
        <v>2899.100000000001</v>
      </c>
      <c r="E236" s="4">
        <f t="shared" si="102"/>
        <v>19593.9</v>
      </c>
      <c r="F236" s="4">
        <f t="shared" si="102"/>
        <v>173046.44534017425</v>
      </c>
      <c r="G236" s="5">
        <f t="shared" si="102"/>
        <v>192640.34534017424</v>
      </c>
      <c r="H236" s="4">
        <f t="shared" si="102"/>
        <v>106917.5</v>
      </c>
      <c r="I236" s="4">
        <f t="shared" si="102"/>
        <v>4081</v>
      </c>
      <c r="J236" s="4">
        <f t="shared" si="102"/>
        <v>135641.4</v>
      </c>
      <c r="K236" s="4">
        <f t="shared" si="102"/>
        <v>61301.747042799</v>
      </c>
      <c r="L236" s="5">
        <f t="shared" si="102"/>
        <v>196943.14704279898</v>
      </c>
      <c r="M236" s="1">
        <f t="shared" si="102"/>
        <v>-4302.801702624754</v>
      </c>
    </row>
    <row r="237" spans="1:13" ht="18" hidden="1">
      <c r="A237" s="44" t="s">
        <v>132</v>
      </c>
      <c r="B237" s="4">
        <f>SUM(B329:B331)</f>
        <v>4756.599999999999</v>
      </c>
      <c r="C237" s="4">
        <f aca="true" t="shared" si="103" ref="C237:M237">SUM(C329:C331)</f>
        <v>5236.1</v>
      </c>
      <c r="D237" s="4">
        <f t="shared" si="103"/>
        <v>1960.7000000000007</v>
      </c>
      <c r="E237" s="4">
        <f t="shared" si="103"/>
        <v>11953.4</v>
      </c>
      <c r="F237" s="4">
        <f t="shared" si="103"/>
        <v>198175.3</v>
      </c>
      <c r="G237" s="5">
        <f t="shared" si="103"/>
        <v>210128.7</v>
      </c>
      <c r="H237" s="4">
        <f t="shared" si="103"/>
        <v>105095.9</v>
      </c>
      <c r="I237" s="4">
        <f t="shared" si="103"/>
        <v>2682.2999999999997</v>
      </c>
      <c r="J237" s="4">
        <f t="shared" si="103"/>
        <v>140041.5</v>
      </c>
      <c r="K237" s="4">
        <f t="shared" si="103"/>
        <v>78994.1</v>
      </c>
      <c r="L237" s="5">
        <f t="shared" si="103"/>
        <v>219035.6</v>
      </c>
      <c r="M237" s="1">
        <f t="shared" si="103"/>
        <v>-8906.899999999987</v>
      </c>
    </row>
    <row r="238" spans="1:13" ht="18" hidden="1">
      <c r="A238" s="44" t="s">
        <v>139</v>
      </c>
      <c r="B238" s="4">
        <f>SUM(B332:B334)</f>
        <v>10006.505891275</v>
      </c>
      <c r="C238" s="4">
        <f aca="true" t="shared" si="104" ref="C238:M238">SUM(C332:C334)</f>
        <v>6016.620682236</v>
      </c>
      <c r="D238" s="4">
        <f t="shared" si="104"/>
        <v>664.6539999999993</v>
      </c>
      <c r="E238" s="4">
        <f t="shared" si="104"/>
        <v>16687.780573511</v>
      </c>
      <c r="F238" s="4">
        <f t="shared" si="104"/>
        <v>186550.76929330264</v>
      </c>
      <c r="G238" s="5">
        <f t="shared" si="104"/>
        <v>203238.54986681364</v>
      </c>
      <c r="H238" s="4">
        <f t="shared" si="104"/>
        <v>113414.0190056476</v>
      </c>
      <c r="I238" s="4">
        <f t="shared" si="104"/>
        <v>13335.807823652858</v>
      </c>
      <c r="J238" s="4">
        <f t="shared" si="104"/>
        <v>135546.82</v>
      </c>
      <c r="K238" s="4">
        <f t="shared" si="104"/>
        <v>68235.73706054519</v>
      </c>
      <c r="L238" s="5">
        <f t="shared" si="104"/>
        <v>203782.5570605452</v>
      </c>
      <c r="M238" s="1">
        <f t="shared" si="104"/>
        <v>-544.0071937315442</v>
      </c>
    </row>
    <row r="239" spans="1:13" ht="18" hidden="1">
      <c r="A239" s="44" t="s">
        <v>140</v>
      </c>
      <c r="B239" s="4">
        <f>+SUM(B335:B337)</f>
        <v>9220.6</v>
      </c>
      <c r="C239" s="4">
        <f aca="true" t="shared" si="105" ref="C239:M239">+SUM(C335:C337)</f>
        <v>2828.8</v>
      </c>
      <c r="D239" s="4">
        <f t="shared" si="105"/>
        <v>3463.6</v>
      </c>
      <c r="E239" s="4">
        <f t="shared" si="105"/>
        <v>15512.999999999998</v>
      </c>
      <c r="F239" s="4">
        <f t="shared" si="105"/>
        <v>326919.80000000005</v>
      </c>
      <c r="G239" s="5">
        <f t="shared" si="105"/>
        <v>342432.80000000005</v>
      </c>
      <c r="H239" s="4">
        <f t="shared" si="105"/>
        <v>134229.8</v>
      </c>
      <c r="I239" s="76">
        <f t="shared" si="105"/>
        <v>0</v>
      </c>
      <c r="J239" s="4">
        <f t="shared" si="105"/>
        <v>161085.7</v>
      </c>
      <c r="K239" s="4">
        <f t="shared" si="105"/>
        <v>85220.70000000001</v>
      </c>
      <c r="L239" s="5">
        <f t="shared" si="105"/>
        <v>246306.40000000002</v>
      </c>
      <c r="M239" s="1">
        <f t="shared" si="105"/>
        <v>96126.4</v>
      </c>
    </row>
    <row r="240" spans="1:13" ht="15.75" hidden="1">
      <c r="A240" s="83">
        <v>2014</v>
      </c>
      <c r="B240" s="4"/>
      <c r="C240" s="4"/>
      <c r="D240" s="4"/>
      <c r="E240" s="4"/>
      <c r="F240" s="4"/>
      <c r="G240" s="5"/>
      <c r="H240" s="4"/>
      <c r="I240" s="76"/>
      <c r="J240" s="4"/>
      <c r="K240" s="4"/>
      <c r="L240" s="5"/>
      <c r="M240" s="1"/>
    </row>
    <row r="241" spans="1:13" ht="15.75" hidden="1">
      <c r="A241" s="54" t="s">
        <v>167</v>
      </c>
      <c r="B241" s="3">
        <f>+SUM(B339:B341)</f>
        <v>4640.9</v>
      </c>
      <c r="C241" s="3">
        <f aca="true" t="shared" si="106" ref="C241:L241">+SUM(C339:C341)</f>
        <v>4634</v>
      </c>
      <c r="D241" s="3">
        <f t="shared" si="106"/>
        <v>2167.3</v>
      </c>
      <c r="E241" s="3">
        <f t="shared" si="106"/>
        <v>11442.2</v>
      </c>
      <c r="F241" s="3">
        <f t="shared" si="106"/>
        <v>165322.6</v>
      </c>
      <c r="G241" s="5">
        <f t="shared" si="106"/>
        <v>176764.8</v>
      </c>
      <c r="H241" s="3">
        <f t="shared" si="106"/>
        <v>130482.1</v>
      </c>
      <c r="I241" s="3">
        <f t="shared" si="106"/>
        <v>4128.5</v>
      </c>
      <c r="J241" s="3">
        <f t="shared" si="106"/>
        <v>158286.69999999998</v>
      </c>
      <c r="K241" s="3">
        <f t="shared" si="106"/>
        <v>67998.2</v>
      </c>
      <c r="L241" s="5">
        <f t="shared" si="106"/>
        <v>226284.90000000002</v>
      </c>
      <c r="M241" s="1">
        <f>+SUM(M339:M341)</f>
        <v>-49520.09999999999</v>
      </c>
    </row>
    <row r="242" spans="1:13" ht="18" hidden="1">
      <c r="A242" s="44" t="s">
        <v>132</v>
      </c>
      <c r="B242" s="3">
        <f>+SUM(B342:B344)</f>
        <v>11547.9</v>
      </c>
      <c r="C242" s="3">
        <f aca="true" t="shared" si="107" ref="C242:L242">+SUM(C342:C344)</f>
        <v>5716.2</v>
      </c>
      <c r="D242" s="3">
        <f t="shared" si="107"/>
        <v>4727.4</v>
      </c>
      <c r="E242" s="3">
        <f t="shared" si="107"/>
        <v>21991.5</v>
      </c>
      <c r="F242" s="3">
        <f t="shared" si="107"/>
        <v>210540.19999999998</v>
      </c>
      <c r="G242" s="5">
        <f t="shared" si="107"/>
        <v>232531.69999999998</v>
      </c>
      <c r="H242" s="3">
        <f t="shared" si="107"/>
        <v>127557.70000000001</v>
      </c>
      <c r="I242" s="3">
        <f t="shared" si="107"/>
        <v>18334.5</v>
      </c>
      <c r="J242" s="3">
        <f t="shared" si="107"/>
        <v>168293.8</v>
      </c>
      <c r="K242" s="3">
        <f t="shared" si="107"/>
        <v>81243.9</v>
      </c>
      <c r="L242" s="5">
        <f t="shared" si="107"/>
        <v>249537.7</v>
      </c>
      <c r="M242" s="1">
        <f>+SUM(M340:M342)</f>
        <v>-4143.800000000003</v>
      </c>
    </row>
    <row r="243" spans="1:13" ht="18" hidden="1">
      <c r="A243" s="44" t="s">
        <v>139</v>
      </c>
      <c r="B243" s="3">
        <f>+SUM(B345:B347)</f>
        <v>26883.6280376173</v>
      </c>
      <c r="C243" s="3">
        <f aca="true" t="shared" si="108" ref="C243:L243">+SUM(C345:C347)</f>
        <v>4372.8111760751</v>
      </c>
      <c r="D243" s="3">
        <f t="shared" si="108"/>
        <v>4051.152256120001</v>
      </c>
      <c r="E243" s="3">
        <f t="shared" si="108"/>
        <v>35307.591469812396</v>
      </c>
      <c r="F243" s="3">
        <f t="shared" si="108"/>
        <v>234380.7085301876</v>
      </c>
      <c r="G243" s="5">
        <f t="shared" si="108"/>
        <v>269688.3</v>
      </c>
      <c r="H243" s="3">
        <f t="shared" si="108"/>
        <v>156430.3</v>
      </c>
      <c r="I243" s="3">
        <f t="shared" si="108"/>
        <v>4094</v>
      </c>
      <c r="J243" s="3">
        <f t="shared" si="108"/>
        <v>191423.3</v>
      </c>
      <c r="K243" s="3">
        <f t="shared" si="108"/>
        <v>102892.89999999998</v>
      </c>
      <c r="L243" s="5">
        <f t="shared" si="108"/>
        <v>294316.19999999995</v>
      </c>
      <c r="M243" s="1">
        <f>+SUM(M341:M343)</f>
        <v>-39623.4</v>
      </c>
    </row>
    <row r="244" spans="1:13" ht="18" hidden="1">
      <c r="A244" s="44" t="s">
        <v>140</v>
      </c>
      <c r="B244" s="4">
        <f aca="true" t="shared" si="109" ref="B244:L244">+SUM(B348:B350)</f>
        <v>16615.2</v>
      </c>
      <c r="C244" s="4">
        <f t="shared" si="109"/>
        <v>4365.9</v>
      </c>
      <c r="D244" s="4">
        <f t="shared" si="109"/>
        <v>4434.700000000001</v>
      </c>
      <c r="E244" s="4">
        <f t="shared" si="109"/>
        <v>25415.6</v>
      </c>
      <c r="F244" s="4">
        <f t="shared" si="109"/>
        <v>212412.7</v>
      </c>
      <c r="G244" s="5">
        <f t="shared" si="109"/>
        <v>237828.3</v>
      </c>
      <c r="H244" s="4">
        <f t="shared" si="109"/>
        <v>154015.1</v>
      </c>
      <c r="I244" s="4">
        <f t="shared" si="109"/>
        <v>36191.3</v>
      </c>
      <c r="J244" s="4">
        <f t="shared" si="109"/>
        <v>210401.6</v>
      </c>
      <c r="K244" s="4">
        <f t="shared" si="109"/>
        <v>99945.69999999998</v>
      </c>
      <c r="L244" s="5">
        <f t="shared" si="109"/>
        <v>310347.3</v>
      </c>
      <c r="M244" s="1">
        <f>+SUM(M342:M344)</f>
        <v>-17006.000000000007</v>
      </c>
    </row>
    <row r="245" spans="1:13" ht="15.75">
      <c r="A245" s="4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1"/>
    </row>
    <row r="246" spans="1:13" ht="18" customHeight="1">
      <c r="A246" s="69" t="s">
        <v>160</v>
      </c>
      <c r="B246" s="4">
        <f>+SUM(B352:B354)</f>
        <v>6655</v>
      </c>
      <c r="C246" s="4">
        <f aca="true" t="shared" si="110" ref="C246:M246">+SUM(C352:C354)</f>
        <v>6117.1</v>
      </c>
      <c r="D246" s="4">
        <f t="shared" si="110"/>
        <v>4317.1</v>
      </c>
      <c r="E246" s="4">
        <f t="shared" si="110"/>
        <v>17089.2</v>
      </c>
      <c r="F246" s="4">
        <f t="shared" si="110"/>
        <v>248191.50000000003</v>
      </c>
      <c r="G246" s="5">
        <f t="shared" si="110"/>
        <v>265280.7</v>
      </c>
      <c r="H246" s="4">
        <f t="shared" si="110"/>
        <v>158526.60245687325</v>
      </c>
      <c r="I246" s="4">
        <f t="shared" si="110"/>
        <v>4686.103930166566</v>
      </c>
      <c r="J246" s="4">
        <f t="shared" si="110"/>
        <v>163212.7063870398</v>
      </c>
      <c r="K246" s="4">
        <f t="shared" si="110"/>
        <v>84649.69361296017</v>
      </c>
      <c r="L246" s="5">
        <f t="shared" si="110"/>
        <v>247862.39999999997</v>
      </c>
      <c r="M246" s="5">
        <f t="shared" si="110"/>
        <v>17418.300000000017</v>
      </c>
    </row>
    <row r="247" spans="1:13" ht="18" customHeight="1">
      <c r="A247" s="69" t="s">
        <v>161</v>
      </c>
      <c r="B247" s="4">
        <f>+SUM(B355:B357)</f>
        <v>15309.912651481</v>
      </c>
      <c r="C247" s="4">
        <f>+SUM(C355:C357)</f>
        <v>4081.132369373</v>
      </c>
      <c r="D247" s="4">
        <f>+SUM(D355:D357)</f>
        <v>2392.7702862136316</v>
      </c>
      <c r="E247" s="4">
        <f>+SUM(E355:E357)</f>
        <v>21450.6499103288</v>
      </c>
      <c r="F247" s="4">
        <f>+SUM(F355:F357)</f>
        <v>163732.72962216075</v>
      </c>
      <c r="G247" s="5">
        <f aca="true" t="shared" si="111" ref="G247:M247">+SUM(G355:G357)</f>
        <v>185183.37953248958</v>
      </c>
      <c r="H247" s="4">
        <f t="shared" si="111"/>
        <v>121223.00101670707</v>
      </c>
      <c r="I247" s="4">
        <f t="shared" si="111"/>
        <v>15087.39825475699</v>
      </c>
      <c r="J247" s="4">
        <f t="shared" si="111"/>
        <v>136310.39927146406</v>
      </c>
      <c r="K247" s="4">
        <f t="shared" si="111"/>
        <v>78641.05298058764</v>
      </c>
      <c r="L247" s="5">
        <f t="shared" si="111"/>
        <v>214951.45225205168</v>
      </c>
      <c r="M247" s="5">
        <f t="shared" si="111"/>
        <v>-29768.072719562137</v>
      </c>
    </row>
    <row r="248" spans="1:13" ht="18" customHeight="1">
      <c r="A248" s="69" t="s">
        <v>162</v>
      </c>
      <c r="B248" s="4">
        <f>+SUM(B358:B360)</f>
        <v>9533.706226573198</v>
      </c>
      <c r="C248" s="4">
        <f aca="true" t="shared" si="112" ref="C248:K248">+SUM(C358:C360)</f>
        <v>9707.2248941121</v>
      </c>
      <c r="D248" s="4">
        <f t="shared" si="112"/>
        <v>1836.2577539157342</v>
      </c>
      <c r="E248" s="4">
        <f t="shared" si="112"/>
        <v>21403.03807939833</v>
      </c>
      <c r="F248" s="4">
        <f t="shared" si="112"/>
        <v>123669.68142927639</v>
      </c>
      <c r="G248" s="5">
        <f t="shared" si="112"/>
        <v>144746.87030387745</v>
      </c>
      <c r="H248" s="4">
        <f t="shared" si="112"/>
        <v>166883.38083185683</v>
      </c>
      <c r="I248" s="4">
        <f t="shared" si="112"/>
        <v>7699.501423634168</v>
      </c>
      <c r="J248" s="4">
        <f t="shared" si="112"/>
        <v>174582.88225549101</v>
      </c>
      <c r="K248" s="4">
        <f t="shared" si="112"/>
        <v>75621.09727176689</v>
      </c>
      <c r="L248" s="5">
        <f>+SUM(L358:L360)</f>
        <v>250203.9795272579</v>
      </c>
      <c r="M248" s="5">
        <f>+SUM(M358:M360)</f>
        <v>-105457.10922338047</v>
      </c>
    </row>
    <row r="249" spans="1:13" ht="18" customHeight="1">
      <c r="A249" s="69" t="s">
        <v>164</v>
      </c>
      <c r="B249" s="4">
        <f>+SUM(B361:B363)</f>
        <v>19142.5258218384</v>
      </c>
      <c r="C249" s="4">
        <f aca="true" t="shared" si="113" ref="C249:M249">+SUM(C361:C363)</f>
        <v>5254.1086183723</v>
      </c>
      <c r="D249" s="4">
        <f t="shared" si="113"/>
        <v>856.6592812236267</v>
      </c>
      <c r="E249" s="4">
        <f t="shared" si="113"/>
        <v>25253.293721434326</v>
      </c>
      <c r="F249" s="4">
        <f t="shared" si="113"/>
        <v>190366.08033882562</v>
      </c>
      <c r="G249" s="5">
        <f t="shared" si="113"/>
        <v>215619.37406025996</v>
      </c>
      <c r="H249" s="4">
        <f t="shared" si="113"/>
        <v>142912.1817411548</v>
      </c>
      <c r="I249" s="4">
        <f t="shared" si="113"/>
        <v>8284.36936715153</v>
      </c>
      <c r="J249" s="4">
        <f>+SUM(J361:J363)</f>
        <v>151196.55110830636</v>
      </c>
      <c r="K249" s="4">
        <f t="shared" si="113"/>
        <v>94049.78763149325</v>
      </c>
      <c r="L249" s="5">
        <f t="shared" si="113"/>
        <v>245246.3387397996</v>
      </c>
      <c r="M249" s="5">
        <f t="shared" si="113"/>
        <v>-29626.96467953967</v>
      </c>
    </row>
    <row r="250" spans="1:13" ht="18" customHeight="1">
      <c r="A250" s="69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5"/>
    </row>
    <row r="251" spans="1:13" ht="18" customHeight="1">
      <c r="A251" s="69" t="s">
        <v>166</v>
      </c>
      <c r="B251" s="4">
        <f aca="true" t="shared" si="114" ref="B251:G251">+SUM(B365:B367)</f>
        <v>11655.1891915772</v>
      </c>
      <c r="C251" s="4">
        <f t="shared" si="114"/>
        <v>1050.651117791</v>
      </c>
      <c r="D251" s="4">
        <f t="shared" si="114"/>
        <v>1443.1191363010557</v>
      </c>
      <c r="E251" s="4">
        <f t="shared" si="114"/>
        <v>14148.959445669256</v>
      </c>
      <c r="F251" s="4">
        <f t="shared" si="114"/>
        <v>126352.9787726018</v>
      </c>
      <c r="G251" s="5">
        <f t="shared" si="114"/>
        <v>140501.93821827107</v>
      </c>
      <c r="H251" s="4">
        <f aca="true" t="shared" si="115" ref="H251:M251">+SUM(H365:H367)</f>
        <v>146117.66271900886</v>
      </c>
      <c r="I251" s="4">
        <f t="shared" si="115"/>
        <v>4583.066090616564</v>
      </c>
      <c r="J251" s="4">
        <f t="shared" si="115"/>
        <v>150700.72880962543</v>
      </c>
      <c r="K251" s="4">
        <f t="shared" si="115"/>
        <v>79876.75794378248</v>
      </c>
      <c r="L251" s="5">
        <f t="shared" si="115"/>
        <v>230577.4867534079</v>
      </c>
      <c r="M251" s="5">
        <f t="shared" si="115"/>
        <v>-90075.54853513683</v>
      </c>
    </row>
    <row r="252" spans="1:13" ht="18" customHeight="1">
      <c r="A252" s="69" t="s">
        <v>168</v>
      </c>
      <c r="B252" s="4">
        <f>+SUM(B368:B370)</f>
        <v>14095.157839695501</v>
      </c>
      <c r="C252" s="4">
        <f>+SUM(C368:C370)</f>
        <v>4939.8329999124</v>
      </c>
      <c r="D252" s="4">
        <f>+SUM(D368:D370)</f>
        <v>943.763099802355</v>
      </c>
      <c r="E252" s="4">
        <f>+SUM(E368:E370)</f>
        <v>19978.753939410253</v>
      </c>
      <c r="F252" s="4">
        <f>+SUM(F368:F370)</f>
        <v>167056.27792551927</v>
      </c>
      <c r="G252" s="5">
        <f aca="true" t="shared" si="116" ref="G252:M253">+SUM(G368:G370)</f>
        <v>187035.03186492954</v>
      </c>
      <c r="H252" s="4">
        <f t="shared" si="116"/>
        <v>127607.88121187067</v>
      </c>
      <c r="I252" s="4">
        <f t="shared" si="116"/>
        <v>5206.6781078209515</v>
      </c>
      <c r="J252" s="4">
        <f t="shared" si="116"/>
        <v>132814.55931969162</v>
      </c>
      <c r="K252" s="4">
        <f t="shared" si="116"/>
        <v>78500.61588330661</v>
      </c>
      <c r="L252" s="5">
        <f t="shared" si="116"/>
        <v>211315.17520299827</v>
      </c>
      <c r="M252" s="5">
        <f t="shared" si="116"/>
        <v>-24280.143338068716</v>
      </c>
    </row>
    <row r="253" spans="1:13" ht="18" customHeight="1">
      <c r="A253" s="69" t="s">
        <v>169</v>
      </c>
      <c r="B253" s="4">
        <f>+SUM(B371:B373)</f>
        <v>19437.2894953254</v>
      </c>
      <c r="C253" s="4">
        <f aca="true" t="shared" si="117" ref="C253:L253">+SUM(C371:C373)</f>
        <v>7030.406912539801</v>
      </c>
      <c r="D253" s="4">
        <f t="shared" si="117"/>
        <v>1494.9446481963387</v>
      </c>
      <c r="E253" s="4">
        <f t="shared" si="117"/>
        <v>27962.64105606154</v>
      </c>
      <c r="F253" s="4">
        <f t="shared" si="117"/>
        <v>155633.41591847653</v>
      </c>
      <c r="G253" s="5">
        <f t="shared" si="117"/>
        <v>183596.05697453808</v>
      </c>
      <c r="H253" s="4">
        <f t="shared" si="117"/>
        <v>118719.13405048239</v>
      </c>
      <c r="I253" s="4">
        <f t="shared" si="117"/>
        <v>2184.7659671710626</v>
      </c>
      <c r="J253" s="4">
        <f t="shared" si="117"/>
        <v>120903.90001765345</v>
      </c>
      <c r="K253" s="4">
        <f t="shared" si="117"/>
        <v>85126.55252880293</v>
      </c>
      <c r="L253" s="5">
        <f t="shared" si="117"/>
        <v>206030.45254645636</v>
      </c>
      <c r="M253" s="5">
        <f t="shared" si="116"/>
        <v>-15152.732017972521</v>
      </c>
    </row>
    <row r="254" spans="1:13" ht="15.75" hidden="1">
      <c r="A254" s="44" t="s">
        <v>92</v>
      </c>
      <c r="B254" s="4">
        <v>3046.9</v>
      </c>
      <c r="C254" s="4">
        <v>1104.5</v>
      </c>
      <c r="D254" s="4">
        <f aca="true" t="shared" si="118" ref="D254:D268">E254-B254-C254</f>
        <v>10674.6</v>
      </c>
      <c r="E254" s="4">
        <v>14826</v>
      </c>
      <c r="F254" s="3">
        <f>G254-E254</f>
        <v>40921.6</v>
      </c>
      <c r="G254" s="5">
        <v>55747.6</v>
      </c>
      <c r="H254" s="4">
        <v>19265.1</v>
      </c>
      <c r="I254" s="4">
        <v>75</v>
      </c>
      <c r="J254" s="4">
        <v>23790.8</v>
      </c>
      <c r="K254" s="3">
        <f>L254-J254</f>
        <v>18998.100000000002</v>
      </c>
      <c r="L254" s="5">
        <v>42788.9</v>
      </c>
      <c r="M254" s="1">
        <f>G254-L254</f>
        <v>12958.699999999997</v>
      </c>
    </row>
    <row r="255" spans="1:13" ht="15.75" hidden="1">
      <c r="A255" s="44" t="s">
        <v>43</v>
      </c>
      <c r="B255" s="4">
        <v>1583.8</v>
      </c>
      <c r="C255" s="4">
        <v>612.4</v>
      </c>
      <c r="D255" s="4">
        <f t="shared" si="118"/>
        <v>263.9999999999999</v>
      </c>
      <c r="E255" s="4">
        <v>2460.2</v>
      </c>
      <c r="F255" s="3">
        <f>G255-E255</f>
        <v>32123.3</v>
      </c>
      <c r="G255" s="5">
        <v>34583.5</v>
      </c>
      <c r="H255" s="4">
        <v>22532.8</v>
      </c>
      <c r="I255" s="4">
        <v>60.9</v>
      </c>
      <c r="J255" s="4">
        <v>25828.5</v>
      </c>
      <c r="K255" s="3">
        <f>L255-J255</f>
        <v>20150</v>
      </c>
      <c r="L255" s="5">
        <v>45978.5</v>
      </c>
      <c r="M255" s="1">
        <f>G255-L255</f>
        <v>-11395</v>
      </c>
    </row>
    <row r="256" spans="1:13" ht="15.75" hidden="1">
      <c r="A256" s="44" t="s">
        <v>123</v>
      </c>
      <c r="B256" s="4">
        <v>3765</v>
      </c>
      <c r="C256" s="4">
        <v>1217.7</v>
      </c>
      <c r="D256" s="4">
        <f t="shared" si="118"/>
        <v>108.19999999999959</v>
      </c>
      <c r="E256" s="4">
        <v>5090.9</v>
      </c>
      <c r="F256" s="3">
        <f>G256-E256</f>
        <v>39518.737102</v>
      </c>
      <c r="G256" s="5">
        <v>44609.637102</v>
      </c>
      <c r="H256" s="4">
        <v>21422.3</v>
      </c>
      <c r="I256" s="4" t="s">
        <v>72</v>
      </c>
      <c r="J256" s="4">
        <v>24853.651514</v>
      </c>
      <c r="K256" s="3">
        <f>L256-J256</f>
        <v>19889.827892999998</v>
      </c>
      <c r="L256" s="5">
        <v>44743.479407</v>
      </c>
      <c r="M256" s="1">
        <f>G256-L256</f>
        <v>-133.8423049999983</v>
      </c>
    </row>
    <row r="257" spans="1:13" ht="15.75" hidden="1">
      <c r="A257" s="44" t="s">
        <v>124</v>
      </c>
      <c r="B257" s="4">
        <v>418.2</v>
      </c>
      <c r="C257" s="4">
        <v>1020.4</v>
      </c>
      <c r="D257" s="4">
        <f t="shared" si="118"/>
        <v>7.100000000000023</v>
      </c>
      <c r="E257" s="4">
        <v>1445.7</v>
      </c>
      <c r="F257" s="3">
        <f>G257-E257</f>
        <v>38024.600000000006</v>
      </c>
      <c r="G257" s="5">
        <v>39470.3</v>
      </c>
      <c r="H257" s="4">
        <v>22859.9</v>
      </c>
      <c r="I257" s="4">
        <v>9.3</v>
      </c>
      <c r="J257" s="4">
        <v>26178.9</v>
      </c>
      <c r="K257" s="3">
        <f>L257-J257</f>
        <v>19470.199999999997</v>
      </c>
      <c r="L257" s="5">
        <v>45649.1</v>
      </c>
      <c r="M257" s="1">
        <f>G257-L257</f>
        <v>-6178.799999999996</v>
      </c>
    </row>
    <row r="258" spans="1:13" ht="15.75" hidden="1">
      <c r="A258" s="44" t="s">
        <v>125</v>
      </c>
      <c r="B258" s="4">
        <v>650.2</v>
      </c>
      <c r="C258" s="4">
        <v>1570.9</v>
      </c>
      <c r="D258" s="4">
        <f t="shared" si="118"/>
        <v>1.7999999999999545</v>
      </c>
      <c r="E258" s="4">
        <v>2222.9</v>
      </c>
      <c r="F258" s="3">
        <f aca="true" t="shared" si="119" ref="F258:F268">G258-E258</f>
        <v>27720.199999999997</v>
      </c>
      <c r="G258" s="1">
        <v>29943.1</v>
      </c>
      <c r="H258" s="4">
        <v>22276.4</v>
      </c>
      <c r="I258" s="4" t="s">
        <v>72</v>
      </c>
      <c r="J258" s="4">
        <v>27171.4</v>
      </c>
      <c r="K258" s="3">
        <f aca="true" t="shared" si="120" ref="K258:K268">L258-J258</f>
        <v>21012.699999999997</v>
      </c>
      <c r="L258" s="5">
        <v>48184.1</v>
      </c>
      <c r="M258" s="1">
        <f aca="true" t="shared" si="121" ref="M258:M264">G258-L258</f>
        <v>-18241</v>
      </c>
    </row>
    <row r="259" spans="1:13" ht="15.75" hidden="1">
      <c r="A259" s="44" t="s">
        <v>126</v>
      </c>
      <c r="B259" s="4">
        <v>342.2</v>
      </c>
      <c r="C259" s="4">
        <v>1850.7</v>
      </c>
      <c r="D259" s="4">
        <f t="shared" si="118"/>
        <v>2.900000000000091</v>
      </c>
      <c r="E259" s="4">
        <v>2195.8</v>
      </c>
      <c r="F259" s="3">
        <f t="shared" si="119"/>
        <v>28790.2</v>
      </c>
      <c r="G259" s="1">
        <v>30986</v>
      </c>
      <c r="H259" s="4">
        <v>21690</v>
      </c>
      <c r="I259" s="4">
        <v>313.1</v>
      </c>
      <c r="J259" s="4">
        <v>30160.6</v>
      </c>
      <c r="K259" s="3">
        <f t="shared" si="120"/>
        <v>23037.1</v>
      </c>
      <c r="L259" s="5">
        <v>53197.7</v>
      </c>
      <c r="M259" s="1">
        <f t="shared" si="121"/>
        <v>-22211.699999999997</v>
      </c>
    </row>
    <row r="260" spans="1:13" ht="15.75" hidden="1">
      <c r="A260" s="44" t="s">
        <v>127</v>
      </c>
      <c r="B260" s="4">
        <v>1401.99</v>
      </c>
      <c r="C260" s="4">
        <v>1655.44</v>
      </c>
      <c r="D260" s="4">
        <f>E260-B260-C260</f>
        <v>92.87000000000012</v>
      </c>
      <c r="E260" s="4">
        <v>3150.3</v>
      </c>
      <c r="F260" s="3">
        <f t="shared" si="119"/>
        <v>43089.899999999994</v>
      </c>
      <c r="G260" s="1">
        <v>46240.2</v>
      </c>
      <c r="H260" s="4">
        <v>26874.47</v>
      </c>
      <c r="I260" s="4">
        <v>428</v>
      </c>
      <c r="J260" s="4">
        <f>428+2920.33+2471.16+26874.47</f>
        <v>32693.96</v>
      </c>
      <c r="K260" s="3">
        <f t="shared" si="120"/>
        <v>24767.14</v>
      </c>
      <c r="L260" s="5">
        <v>57461.1</v>
      </c>
      <c r="M260" s="1">
        <f t="shared" si="121"/>
        <v>-11220.900000000001</v>
      </c>
    </row>
    <row r="261" spans="1:13" ht="15.75" hidden="1">
      <c r="A261" s="54" t="s">
        <v>128</v>
      </c>
      <c r="B261" s="4">
        <v>4329.25</v>
      </c>
      <c r="C261" s="4">
        <v>1689.37</v>
      </c>
      <c r="D261" s="4">
        <f t="shared" si="118"/>
        <v>352.3800000000001</v>
      </c>
      <c r="E261" s="4">
        <v>6371</v>
      </c>
      <c r="F261" s="3">
        <f t="shared" si="119"/>
        <v>41114.3</v>
      </c>
      <c r="G261" s="1">
        <v>47485.3</v>
      </c>
      <c r="H261" s="4">
        <v>34734.7</v>
      </c>
      <c r="I261" s="4" t="s">
        <v>72</v>
      </c>
      <c r="J261" s="4">
        <v>37151.2</v>
      </c>
      <c r="K261" s="3">
        <f t="shared" si="120"/>
        <v>21718</v>
      </c>
      <c r="L261" s="5">
        <v>58869.2</v>
      </c>
      <c r="M261" s="1">
        <f t="shared" si="121"/>
        <v>-11383.899999999994</v>
      </c>
    </row>
    <row r="262" spans="1:13" ht="15.75" hidden="1">
      <c r="A262" s="54" t="s">
        <v>129</v>
      </c>
      <c r="B262" s="4">
        <v>2986.49</v>
      </c>
      <c r="C262" s="4">
        <v>964.27</v>
      </c>
      <c r="D262" s="4">
        <f t="shared" si="118"/>
        <v>5.140000000000327</v>
      </c>
      <c r="E262" s="4">
        <v>3955.9</v>
      </c>
      <c r="F262" s="3">
        <f t="shared" si="119"/>
        <v>34693.1</v>
      </c>
      <c r="G262" s="1">
        <v>38649</v>
      </c>
      <c r="H262" s="4">
        <v>23673.28</v>
      </c>
      <c r="I262" s="4" t="s">
        <v>72</v>
      </c>
      <c r="J262" s="4">
        <f>458.19+2928.6+23673.28</f>
        <v>27060.07</v>
      </c>
      <c r="K262" s="3">
        <f t="shared" si="120"/>
        <v>32492.129999999997</v>
      </c>
      <c r="L262" s="5">
        <v>59552.2</v>
      </c>
      <c r="M262" s="1">
        <f t="shared" si="121"/>
        <v>-20903.199999999997</v>
      </c>
    </row>
    <row r="263" spans="1:13" ht="15.75" hidden="1">
      <c r="A263" s="44" t="s">
        <v>133</v>
      </c>
      <c r="B263" s="4">
        <v>6970.8</v>
      </c>
      <c r="C263" s="4">
        <v>259.9</v>
      </c>
      <c r="D263" s="4">
        <f t="shared" si="118"/>
        <v>12.900000000000205</v>
      </c>
      <c r="E263" s="4">
        <v>7243.6</v>
      </c>
      <c r="F263" s="3">
        <f t="shared" si="119"/>
        <v>61245.6</v>
      </c>
      <c r="G263" s="1">
        <v>68489.2</v>
      </c>
      <c r="H263" s="4">
        <v>31964.1</v>
      </c>
      <c r="I263" s="4" t="s">
        <v>72</v>
      </c>
      <c r="J263" s="4">
        <f>748.7+3495+31964.1</f>
        <v>36207.799999999996</v>
      </c>
      <c r="K263" s="3">
        <f t="shared" si="120"/>
        <v>31952.500000000007</v>
      </c>
      <c r="L263" s="5">
        <v>68160.3</v>
      </c>
      <c r="M263" s="1">
        <f t="shared" si="121"/>
        <v>328.8999999999942</v>
      </c>
    </row>
    <row r="264" spans="1:13" ht="15.75" hidden="1">
      <c r="A264" s="44" t="s">
        <v>135</v>
      </c>
      <c r="B264" s="4">
        <v>4507.8</v>
      </c>
      <c r="C264" s="4">
        <v>138.1</v>
      </c>
      <c r="D264" s="4">
        <f t="shared" si="118"/>
        <v>30.599999999999824</v>
      </c>
      <c r="E264" s="4">
        <v>4676.5</v>
      </c>
      <c r="F264" s="3">
        <f t="shared" si="119"/>
        <v>59790.5</v>
      </c>
      <c r="G264" s="1">
        <v>64467</v>
      </c>
      <c r="H264" s="4">
        <v>29053.1</v>
      </c>
      <c r="I264" s="4">
        <v>176.7</v>
      </c>
      <c r="J264" s="4">
        <f>H264+I264+1376.5+1643.4</f>
        <v>32249.7</v>
      </c>
      <c r="K264" s="3">
        <f t="shared" si="120"/>
        <v>26622.600000000002</v>
      </c>
      <c r="L264" s="5">
        <v>58872.3</v>
      </c>
      <c r="M264" s="1">
        <f t="shared" si="121"/>
        <v>5594.699999999997</v>
      </c>
    </row>
    <row r="265" spans="1:13" ht="15.75" hidden="1">
      <c r="A265" s="44" t="s">
        <v>136</v>
      </c>
      <c r="B265" s="4">
        <v>3635.2</v>
      </c>
      <c r="C265" s="4">
        <v>447.3</v>
      </c>
      <c r="D265" s="4">
        <f t="shared" si="118"/>
        <v>201.60000000000053</v>
      </c>
      <c r="E265" s="4">
        <v>4284.1</v>
      </c>
      <c r="F265" s="3">
        <f t="shared" si="119"/>
        <v>96567.09999999999</v>
      </c>
      <c r="G265" s="1">
        <v>100851.2</v>
      </c>
      <c r="H265" s="4">
        <v>35791.5</v>
      </c>
      <c r="I265" s="4" t="s">
        <v>72</v>
      </c>
      <c r="J265" s="4">
        <v>41596.9</v>
      </c>
      <c r="K265" s="3">
        <f t="shared" si="120"/>
        <v>30346.6</v>
      </c>
      <c r="L265" s="5">
        <v>71943.5</v>
      </c>
      <c r="M265" s="1">
        <f>G265-L265</f>
        <v>28907.699999999997</v>
      </c>
    </row>
    <row r="266" spans="1:13" ht="15.75" hidden="1">
      <c r="A266" s="44"/>
      <c r="B266" s="4"/>
      <c r="C266" s="4"/>
      <c r="D266" s="4"/>
      <c r="E266" s="4"/>
      <c r="F266" s="3"/>
      <c r="G266" s="1"/>
      <c r="H266" s="4"/>
      <c r="I266" s="4"/>
      <c r="J266" s="4"/>
      <c r="K266" s="3"/>
      <c r="L266" s="5"/>
      <c r="M266" s="1"/>
    </row>
    <row r="267" spans="1:13" ht="15.75" hidden="1">
      <c r="A267" s="52">
        <v>2009</v>
      </c>
      <c r="B267" s="4"/>
      <c r="C267" s="4"/>
      <c r="D267" s="4"/>
      <c r="E267" s="4"/>
      <c r="F267" s="3"/>
      <c r="G267" s="1"/>
      <c r="H267" s="4"/>
      <c r="I267" s="4"/>
      <c r="J267" s="4"/>
      <c r="K267" s="3"/>
      <c r="L267" s="5"/>
      <c r="M267" s="1"/>
    </row>
    <row r="268" spans="1:13" ht="15.75" hidden="1">
      <c r="A268" s="44" t="s">
        <v>94</v>
      </c>
      <c r="B268" s="4">
        <v>4154.2</v>
      </c>
      <c r="C268" s="4">
        <v>129.1</v>
      </c>
      <c r="D268" s="4">
        <f t="shared" si="118"/>
        <v>24.099999999999824</v>
      </c>
      <c r="E268" s="4">
        <v>4307.4</v>
      </c>
      <c r="F268" s="3">
        <f t="shared" si="119"/>
        <v>42502.2</v>
      </c>
      <c r="G268" s="1">
        <v>46809.6</v>
      </c>
      <c r="H268" s="4">
        <v>34221.6</v>
      </c>
      <c r="I268" s="4">
        <v>262.8</v>
      </c>
      <c r="J268" s="4">
        <v>40571.4</v>
      </c>
      <c r="K268" s="3">
        <f t="shared" si="120"/>
        <v>23150.299999999996</v>
      </c>
      <c r="L268" s="5">
        <v>63721.7</v>
      </c>
      <c r="M268" s="1">
        <f aca="true" t="shared" si="122" ref="M268:M275">G268-L268</f>
        <v>-16912.1</v>
      </c>
    </row>
    <row r="269" spans="1:13" ht="15.75" hidden="1">
      <c r="A269" s="44" t="s">
        <v>43</v>
      </c>
      <c r="B269" s="3">
        <v>2672.3</v>
      </c>
      <c r="C269" s="3">
        <v>668.7</v>
      </c>
      <c r="D269" s="4">
        <f>E269-B269-C269</f>
        <v>56.69999999999959</v>
      </c>
      <c r="E269" s="4">
        <v>3397.7</v>
      </c>
      <c r="F269" s="3">
        <f aca="true" t="shared" si="123" ref="F269:F278">G269-E269</f>
        <v>42498.9</v>
      </c>
      <c r="G269" s="1">
        <v>45896.6</v>
      </c>
      <c r="H269" s="4">
        <v>52317.4</v>
      </c>
      <c r="I269" s="4" t="s">
        <v>72</v>
      </c>
      <c r="J269" s="4">
        <v>54866.4</v>
      </c>
      <c r="K269" s="3">
        <f aca="true" t="shared" si="124" ref="K269:K275">L269-J269</f>
        <v>16857.700000000004</v>
      </c>
      <c r="L269" s="5">
        <v>71724.1</v>
      </c>
      <c r="M269" s="1">
        <f t="shared" si="122"/>
        <v>-25827.500000000007</v>
      </c>
    </row>
    <row r="270" spans="1:13" ht="15.75" hidden="1">
      <c r="A270" s="44" t="s">
        <v>44</v>
      </c>
      <c r="B270" s="3">
        <v>3937.2</v>
      </c>
      <c r="C270" s="3">
        <v>476.4</v>
      </c>
      <c r="D270" s="4">
        <f>E270-B270-C270</f>
        <v>370.7000000000004</v>
      </c>
      <c r="E270" s="4">
        <v>4784.3</v>
      </c>
      <c r="F270" s="3">
        <f t="shared" si="123"/>
        <v>26870.7</v>
      </c>
      <c r="G270" s="1">
        <v>31655</v>
      </c>
      <c r="H270" s="4">
        <v>41127.5</v>
      </c>
      <c r="I270" s="4">
        <v>1355.9</v>
      </c>
      <c r="J270" s="4">
        <v>46785.6</v>
      </c>
      <c r="K270" s="3">
        <f t="shared" si="124"/>
        <v>18058</v>
      </c>
      <c r="L270" s="5">
        <v>64843.6</v>
      </c>
      <c r="M270" s="1">
        <f t="shared" si="122"/>
        <v>-33188.6</v>
      </c>
    </row>
    <row r="271" spans="1:13" ht="15.75" hidden="1">
      <c r="A271" s="44" t="s">
        <v>45</v>
      </c>
      <c r="B271" s="3">
        <v>1569.4</v>
      </c>
      <c r="C271" s="3">
        <v>501.2</v>
      </c>
      <c r="D271" s="4">
        <f>E271-B271-C271</f>
        <v>2666.7000000000003</v>
      </c>
      <c r="E271" s="4">
        <v>4737.3</v>
      </c>
      <c r="F271" s="3">
        <f t="shared" si="123"/>
        <v>28247.000000000004</v>
      </c>
      <c r="G271" s="1">
        <v>32984.3</v>
      </c>
      <c r="H271" s="4">
        <v>37744.6</v>
      </c>
      <c r="I271" s="4">
        <v>501.1</v>
      </c>
      <c r="J271" s="4">
        <v>41975.2</v>
      </c>
      <c r="K271" s="3">
        <f t="shared" si="124"/>
        <v>23369.100000000006</v>
      </c>
      <c r="L271" s="5">
        <v>65344.3</v>
      </c>
      <c r="M271" s="1">
        <f t="shared" si="122"/>
        <v>-32360</v>
      </c>
    </row>
    <row r="272" spans="1:13" ht="15.75" hidden="1">
      <c r="A272" s="44" t="s">
        <v>46</v>
      </c>
      <c r="B272" s="3">
        <v>1731.1</v>
      </c>
      <c r="C272" s="3">
        <v>2140.3</v>
      </c>
      <c r="D272" s="4">
        <f>E272-B272-C272</f>
        <v>249.4000000000001</v>
      </c>
      <c r="E272" s="4">
        <v>4120.8</v>
      </c>
      <c r="F272" s="3">
        <f t="shared" si="123"/>
        <v>39946.6</v>
      </c>
      <c r="G272" s="1">
        <v>44067.4</v>
      </c>
      <c r="H272" s="4">
        <v>18611</v>
      </c>
      <c r="I272" s="4">
        <v>858.9</v>
      </c>
      <c r="J272" s="4">
        <v>29329.1</v>
      </c>
      <c r="K272" s="3">
        <f t="shared" si="124"/>
        <v>21892</v>
      </c>
      <c r="L272" s="5">
        <v>51221.1</v>
      </c>
      <c r="M272" s="1">
        <f t="shared" si="122"/>
        <v>-7153.699999999997</v>
      </c>
    </row>
    <row r="273" spans="1:13" ht="15.75" hidden="1">
      <c r="A273" s="44" t="s">
        <v>47</v>
      </c>
      <c r="B273" s="3">
        <v>1875.9</v>
      </c>
      <c r="C273" s="3">
        <v>1924.7</v>
      </c>
      <c r="D273" s="4">
        <f>E273-B273-C273</f>
        <v>72.49999999999977</v>
      </c>
      <c r="E273" s="4">
        <v>3873.1</v>
      </c>
      <c r="F273" s="3">
        <f t="shared" si="123"/>
        <v>34168.6</v>
      </c>
      <c r="G273" s="1">
        <v>38041.7</v>
      </c>
      <c r="H273" s="4">
        <v>39008.7</v>
      </c>
      <c r="I273" s="4">
        <v>81.1</v>
      </c>
      <c r="J273" s="4">
        <v>44857.4</v>
      </c>
      <c r="K273" s="3">
        <f t="shared" si="124"/>
        <v>12003.599999999999</v>
      </c>
      <c r="L273" s="5">
        <v>56861</v>
      </c>
      <c r="M273" s="1">
        <f t="shared" si="122"/>
        <v>-18819.300000000003</v>
      </c>
    </row>
    <row r="274" spans="1:13" ht="15.75" hidden="1">
      <c r="A274" s="2" t="s">
        <v>37</v>
      </c>
      <c r="B274" s="4">
        <v>297</v>
      </c>
      <c r="C274" s="4">
        <v>2204.8</v>
      </c>
      <c r="D274" s="4" t="s">
        <v>72</v>
      </c>
      <c r="E274" s="4">
        <v>2501.8</v>
      </c>
      <c r="F274" s="3">
        <f t="shared" si="123"/>
        <v>29006.32</v>
      </c>
      <c r="G274" s="5">
        <v>31508.12</v>
      </c>
      <c r="H274" s="4">
        <v>46553</v>
      </c>
      <c r="I274" s="4">
        <v>5070</v>
      </c>
      <c r="J274" s="4">
        <f aca="true" t="shared" si="125" ref="J274:J279">SUM(H274:I274)</f>
        <v>51623</v>
      </c>
      <c r="K274" s="3">
        <f t="shared" si="124"/>
        <v>14537.998999999996</v>
      </c>
      <c r="L274" s="5">
        <v>66160.999</v>
      </c>
      <c r="M274" s="1">
        <f t="shared" si="122"/>
        <v>-34652.879</v>
      </c>
    </row>
    <row r="275" spans="1:13" ht="15.75" hidden="1">
      <c r="A275" s="2" t="s">
        <v>53</v>
      </c>
      <c r="B275" s="3">
        <v>885.8</v>
      </c>
      <c r="C275" s="3">
        <v>1120.4</v>
      </c>
      <c r="D275" s="4">
        <f>E275-B275-C275</f>
        <v>73.29999999999995</v>
      </c>
      <c r="E275" s="4">
        <v>2079.5</v>
      </c>
      <c r="F275" s="3">
        <f>G275-E275</f>
        <v>29803.84</v>
      </c>
      <c r="G275" s="1">
        <v>31883.34</v>
      </c>
      <c r="H275" s="4">
        <v>43677</v>
      </c>
      <c r="I275" s="4">
        <v>141</v>
      </c>
      <c r="J275" s="4">
        <f t="shared" si="125"/>
        <v>43818</v>
      </c>
      <c r="K275" s="3">
        <f t="shared" si="124"/>
        <v>19504.9</v>
      </c>
      <c r="L275" s="5">
        <v>63322.9</v>
      </c>
      <c r="M275" s="1">
        <f t="shared" si="122"/>
        <v>-31439.56</v>
      </c>
    </row>
    <row r="276" spans="1:13" ht="15.75" hidden="1">
      <c r="A276" s="2" t="s">
        <v>38</v>
      </c>
      <c r="B276" s="3">
        <v>1357.2</v>
      </c>
      <c r="C276" s="3">
        <v>348.1</v>
      </c>
      <c r="D276" s="4">
        <f>E276-B276-C276</f>
        <v>140.10000000000002</v>
      </c>
      <c r="E276" s="4">
        <v>1845.4</v>
      </c>
      <c r="F276" s="3">
        <f t="shared" si="123"/>
        <v>53499.7</v>
      </c>
      <c r="G276" s="1">
        <v>55345.1</v>
      </c>
      <c r="H276" s="4">
        <v>40047.6</v>
      </c>
      <c r="I276" s="4">
        <v>612.5</v>
      </c>
      <c r="J276" s="4">
        <f t="shared" si="125"/>
        <v>40660.1</v>
      </c>
      <c r="K276" s="3">
        <f>L276-J276</f>
        <v>11306.900000000001</v>
      </c>
      <c r="L276" s="5">
        <v>51967</v>
      </c>
      <c r="M276" s="1">
        <f>G276-L276</f>
        <v>3378.0999999999985</v>
      </c>
    </row>
    <row r="277" spans="1:13" ht="15.75" hidden="1">
      <c r="A277" s="2" t="s">
        <v>39</v>
      </c>
      <c r="B277" s="3">
        <v>2401.7</v>
      </c>
      <c r="C277" s="3">
        <v>198.5</v>
      </c>
      <c r="D277" s="4">
        <f>E277-B277-C277</f>
        <v>1051.7000000000003</v>
      </c>
      <c r="E277" s="4">
        <v>3651.9</v>
      </c>
      <c r="F277" s="3">
        <f t="shared" si="123"/>
        <v>26799</v>
      </c>
      <c r="G277" s="1">
        <v>30450.9</v>
      </c>
      <c r="H277" s="4">
        <v>53323.1</v>
      </c>
      <c r="I277" s="4">
        <v>374.6</v>
      </c>
      <c r="J277" s="4">
        <f t="shared" si="125"/>
        <v>53697.7</v>
      </c>
      <c r="K277" s="3">
        <f>L277-J277</f>
        <v>16324.900000000009</v>
      </c>
      <c r="L277" s="5">
        <v>70022.6</v>
      </c>
      <c r="M277" s="1">
        <f>G277-L277</f>
        <v>-39571.700000000004</v>
      </c>
    </row>
    <row r="278" spans="1:13" ht="15.75" hidden="1">
      <c r="A278" s="2" t="s">
        <v>40</v>
      </c>
      <c r="B278" s="3">
        <v>2574.3</v>
      </c>
      <c r="C278" s="3">
        <v>1417.1</v>
      </c>
      <c r="D278" s="4">
        <f>E278-B278-C278</f>
        <v>9.599999999999909</v>
      </c>
      <c r="E278" s="4">
        <v>4001</v>
      </c>
      <c r="F278" s="3">
        <f t="shared" si="123"/>
        <v>28143</v>
      </c>
      <c r="G278" s="1">
        <v>32144</v>
      </c>
      <c r="H278" s="4">
        <v>66770.2</v>
      </c>
      <c r="I278" s="4" t="s">
        <v>72</v>
      </c>
      <c r="J278" s="4">
        <f t="shared" si="125"/>
        <v>66770.2</v>
      </c>
      <c r="K278" s="3">
        <f>L278-J278</f>
        <v>24186.90000000001</v>
      </c>
      <c r="L278" s="5">
        <v>90957.1</v>
      </c>
      <c r="M278" s="1">
        <f>G278-L278</f>
        <v>-58813.100000000006</v>
      </c>
    </row>
    <row r="279" spans="1:13" ht="15.75" hidden="1">
      <c r="A279" s="2" t="s">
        <v>41</v>
      </c>
      <c r="B279" s="4">
        <v>3447.584001</v>
      </c>
      <c r="C279" s="4">
        <v>505.273583</v>
      </c>
      <c r="D279" s="4">
        <f>E279-B279-C279</f>
        <v>465.0424159999995</v>
      </c>
      <c r="E279" s="4">
        <v>4417.9</v>
      </c>
      <c r="F279" s="3">
        <f>G279-E279</f>
        <v>67221.8</v>
      </c>
      <c r="G279" s="5">
        <v>71639.7</v>
      </c>
      <c r="H279" s="4">
        <v>60508.7</v>
      </c>
      <c r="I279" s="4">
        <v>67.4</v>
      </c>
      <c r="J279" s="4">
        <f t="shared" si="125"/>
        <v>60576.1</v>
      </c>
      <c r="K279" s="3">
        <f>L279-J279</f>
        <v>20285.000000000007</v>
      </c>
      <c r="L279" s="5">
        <v>80861.1</v>
      </c>
      <c r="M279" s="1">
        <f>G279-L279</f>
        <v>-9221.400000000009</v>
      </c>
    </row>
    <row r="280" spans="1:13" ht="15.75" hidden="1">
      <c r="A280" s="52">
        <v>2010</v>
      </c>
      <c r="B280" s="3"/>
      <c r="C280" s="3"/>
      <c r="D280" s="4"/>
      <c r="E280" s="4"/>
      <c r="F280" s="3"/>
      <c r="G280" s="1"/>
      <c r="H280" s="4"/>
      <c r="I280" s="4"/>
      <c r="J280" s="4"/>
      <c r="K280" s="3"/>
      <c r="L280" s="5"/>
      <c r="M280" s="1"/>
    </row>
    <row r="281" spans="1:13" ht="15.75" hidden="1">
      <c r="A281" s="44" t="s">
        <v>122</v>
      </c>
      <c r="B281" s="3">
        <v>808.7</v>
      </c>
      <c r="C281" s="3">
        <v>399.2</v>
      </c>
      <c r="D281" s="4">
        <f aca="true" t="shared" si="126" ref="D281:D308">E281-B281-C281</f>
        <v>4.900000000000148</v>
      </c>
      <c r="E281" s="4">
        <f>808.7+399.2+4.9</f>
        <v>1212.8000000000002</v>
      </c>
      <c r="F281" s="3">
        <f aca="true" t="shared" si="127" ref="F281:F308">G281-E281</f>
        <v>57424.299999999996</v>
      </c>
      <c r="G281" s="1">
        <v>58637.1</v>
      </c>
      <c r="H281" s="4">
        <v>55080.4</v>
      </c>
      <c r="I281" s="4" t="s">
        <v>72</v>
      </c>
      <c r="J281" s="4">
        <f>SUM(H281:I281)</f>
        <v>55080.4</v>
      </c>
      <c r="K281" s="3">
        <f aca="true" t="shared" si="128" ref="K281:K287">L281-J281</f>
        <v>16595.799999999996</v>
      </c>
      <c r="L281" s="5">
        <v>71676.2</v>
      </c>
      <c r="M281" s="1">
        <f aca="true" t="shared" si="129" ref="M281:M308">G281-L281</f>
        <v>-13039.099999999999</v>
      </c>
    </row>
    <row r="282" spans="1:13" ht="15.75" hidden="1">
      <c r="A282" s="44" t="s">
        <v>43</v>
      </c>
      <c r="B282" s="3">
        <v>2848.8</v>
      </c>
      <c r="C282" s="3">
        <v>1647.6</v>
      </c>
      <c r="D282" s="4">
        <f t="shared" si="126"/>
        <v>69.99999999999955</v>
      </c>
      <c r="E282" s="4">
        <f>2848.8+1647.6+70</f>
        <v>4566.4</v>
      </c>
      <c r="F282" s="3">
        <f t="shared" si="127"/>
        <v>55179.5</v>
      </c>
      <c r="G282" s="1">
        <v>59745.9</v>
      </c>
      <c r="H282" s="4">
        <v>43904.5</v>
      </c>
      <c r="I282" s="4" t="s">
        <v>72</v>
      </c>
      <c r="J282" s="4">
        <f>SUM(H282:I282)</f>
        <v>43904.5</v>
      </c>
      <c r="K282" s="3">
        <f t="shared" si="128"/>
        <v>10783.199999999997</v>
      </c>
      <c r="L282" s="5">
        <v>54687.7</v>
      </c>
      <c r="M282" s="1">
        <f t="shared" si="129"/>
        <v>5058.200000000004</v>
      </c>
    </row>
    <row r="283" spans="1:13" ht="15.75" hidden="1">
      <c r="A283" s="44" t="s">
        <v>44</v>
      </c>
      <c r="B283" s="3">
        <v>613.9</v>
      </c>
      <c r="C283" s="3">
        <v>2375.7</v>
      </c>
      <c r="D283" s="4">
        <f t="shared" si="126"/>
        <v>9.400000000000091</v>
      </c>
      <c r="E283" s="4">
        <f>613.9+2375.7+9.4</f>
        <v>2999</v>
      </c>
      <c r="F283" s="3">
        <f t="shared" si="127"/>
        <v>44757.2</v>
      </c>
      <c r="G283" s="1">
        <v>47756.2</v>
      </c>
      <c r="H283" s="4">
        <v>59367.4</v>
      </c>
      <c r="I283" s="4">
        <v>1707.4</v>
      </c>
      <c r="J283" s="4">
        <f>SUM(H283:I283)</f>
        <v>61074.8</v>
      </c>
      <c r="K283" s="3">
        <f t="shared" si="128"/>
        <v>21954.59999999999</v>
      </c>
      <c r="L283" s="5">
        <v>83029.4</v>
      </c>
      <c r="M283" s="1">
        <f t="shared" si="129"/>
        <v>-35273.2</v>
      </c>
    </row>
    <row r="284" spans="1:13" ht="15.75" hidden="1">
      <c r="A284" s="44" t="s">
        <v>45</v>
      </c>
      <c r="B284" s="3" t="s">
        <v>72</v>
      </c>
      <c r="C284" s="3">
        <v>1361.6</v>
      </c>
      <c r="D284" s="4">
        <f t="shared" si="126"/>
        <v>569.2</v>
      </c>
      <c r="E284" s="4">
        <v>1930.8</v>
      </c>
      <c r="F284" s="3">
        <f t="shared" si="127"/>
        <v>31563.3</v>
      </c>
      <c r="G284" s="1">
        <v>33494.1</v>
      </c>
      <c r="H284" s="4">
        <v>46876.4</v>
      </c>
      <c r="I284" s="4">
        <v>392.2</v>
      </c>
      <c r="J284" s="4">
        <f>SUM(H284:I284)</f>
        <v>47268.6</v>
      </c>
      <c r="K284" s="3">
        <f t="shared" si="128"/>
        <v>18459.6</v>
      </c>
      <c r="L284" s="5">
        <v>65728.2</v>
      </c>
      <c r="M284" s="1">
        <f t="shared" si="129"/>
        <v>-32234.1</v>
      </c>
    </row>
    <row r="285" spans="1:13" ht="15.75" hidden="1">
      <c r="A285" s="44" t="s">
        <v>46</v>
      </c>
      <c r="B285" s="3">
        <v>55.35</v>
      </c>
      <c r="C285" s="3">
        <v>1887.82</v>
      </c>
      <c r="D285" s="4">
        <f t="shared" si="126"/>
        <v>73.83000000000015</v>
      </c>
      <c r="E285" s="4">
        <v>2017</v>
      </c>
      <c r="F285" s="3">
        <f t="shared" si="127"/>
        <v>26783.348</v>
      </c>
      <c r="G285" s="1">
        <v>28800.348</v>
      </c>
      <c r="H285" s="4">
        <v>8594.54</v>
      </c>
      <c r="I285" s="4">
        <v>603.18</v>
      </c>
      <c r="J285" s="4">
        <f>SUM(H285:I285)</f>
        <v>9197.720000000001</v>
      </c>
      <c r="K285" s="3">
        <f t="shared" si="128"/>
        <v>19371.849</v>
      </c>
      <c r="L285" s="5">
        <v>28569.569</v>
      </c>
      <c r="M285" s="1">
        <f t="shared" si="129"/>
        <v>230.77900000000227</v>
      </c>
    </row>
    <row r="286" spans="1:13" ht="15.75" hidden="1">
      <c r="A286" s="44" t="s">
        <v>47</v>
      </c>
      <c r="B286" s="3">
        <v>101.5</v>
      </c>
      <c r="C286" s="3">
        <v>1498.1</v>
      </c>
      <c r="D286" s="4">
        <f t="shared" si="126"/>
        <v>37.90000000000009</v>
      </c>
      <c r="E286" s="4">
        <v>1637.5</v>
      </c>
      <c r="F286" s="3">
        <f t="shared" si="127"/>
        <v>36251.1</v>
      </c>
      <c r="G286" s="1">
        <v>37888.6</v>
      </c>
      <c r="H286" s="4">
        <v>10575.8</v>
      </c>
      <c r="I286" s="4" t="s">
        <v>72</v>
      </c>
      <c r="J286" s="4">
        <v>16513.8</v>
      </c>
      <c r="K286" s="3">
        <f t="shared" si="128"/>
        <v>23525.100000000002</v>
      </c>
      <c r="L286" s="5">
        <v>40038.9</v>
      </c>
      <c r="M286" s="1">
        <f t="shared" si="129"/>
        <v>-2150.300000000003</v>
      </c>
    </row>
    <row r="287" spans="1:14" s="56" customFormat="1" ht="15.75" hidden="1">
      <c r="A287" s="57" t="s">
        <v>37</v>
      </c>
      <c r="B287" s="58">
        <v>4138.04</v>
      </c>
      <c r="C287" s="58">
        <v>2386.81</v>
      </c>
      <c r="D287" s="59">
        <f t="shared" si="126"/>
        <v>90.20000000000027</v>
      </c>
      <c r="E287" s="59">
        <v>6615.05</v>
      </c>
      <c r="F287" s="58">
        <f t="shared" si="127"/>
        <v>50913.799999999996</v>
      </c>
      <c r="G287" s="1">
        <v>57528.85</v>
      </c>
      <c r="H287" s="4">
        <v>14036.18</v>
      </c>
      <c r="I287" s="61" t="s">
        <v>72</v>
      </c>
      <c r="J287" s="4">
        <v>19255.8</v>
      </c>
      <c r="K287" s="3">
        <f t="shared" si="128"/>
        <v>16465.030000000002</v>
      </c>
      <c r="L287" s="5">
        <v>35720.83</v>
      </c>
      <c r="M287" s="1">
        <f t="shared" si="129"/>
        <v>21808.019999999997</v>
      </c>
      <c r="N287" s="55"/>
    </row>
    <row r="288" spans="1:13" ht="15.75" hidden="1">
      <c r="A288" s="44" t="s">
        <v>53</v>
      </c>
      <c r="B288" s="3">
        <v>7557</v>
      </c>
      <c r="C288" s="3">
        <v>2441.4</v>
      </c>
      <c r="D288" s="4">
        <f t="shared" si="126"/>
        <v>914.0999999999999</v>
      </c>
      <c r="E288" s="4">
        <v>10912.5</v>
      </c>
      <c r="F288" s="3">
        <f t="shared" si="127"/>
        <v>37069.9</v>
      </c>
      <c r="G288" s="1">
        <v>47982.4</v>
      </c>
      <c r="H288" s="4">
        <v>15359.1</v>
      </c>
      <c r="I288" s="4">
        <v>54.6</v>
      </c>
      <c r="J288" s="4">
        <v>19382.6</v>
      </c>
      <c r="K288" s="3">
        <f>L288-J288</f>
        <v>14779.200000000004</v>
      </c>
      <c r="L288" s="5">
        <v>34161.8</v>
      </c>
      <c r="M288" s="1">
        <f t="shared" si="129"/>
        <v>13820.599999999999</v>
      </c>
    </row>
    <row r="289" spans="1:13" ht="15.75" hidden="1">
      <c r="A289" s="44" t="s">
        <v>38</v>
      </c>
      <c r="B289" s="3">
        <v>9736.4</v>
      </c>
      <c r="C289" s="3">
        <v>1565.6</v>
      </c>
      <c r="D289" s="4">
        <f t="shared" si="126"/>
        <v>468.4000000000001</v>
      </c>
      <c r="E289" s="4">
        <v>11770.4</v>
      </c>
      <c r="F289" s="3">
        <f t="shared" si="127"/>
        <v>33651.7</v>
      </c>
      <c r="G289" s="1">
        <v>45422.1</v>
      </c>
      <c r="H289" s="4">
        <v>32791.4</v>
      </c>
      <c r="I289" s="4">
        <v>11.7</v>
      </c>
      <c r="J289" s="4">
        <v>35639.2</v>
      </c>
      <c r="K289" s="3">
        <f>L289-J289</f>
        <v>19207.100000000006</v>
      </c>
      <c r="L289" s="5">
        <v>54846.3</v>
      </c>
      <c r="M289" s="1">
        <f t="shared" si="129"/>
        <v>-9424.200000000004</v>
      </c>
    </row>
    <row r="290" spans="1:13" ht="15.75" hidden="1">
      <c r="A290" s="44" t="s">
        <v>39</v>
      </c>
      <c r="B290" s="3">
        <v>7717.7</v>
      </c>
      <c r="C290" s="3">
        <v>1671.2</v>
      </c>
      <c r="D290" s="4">
        <f t="shared" si="126"/>
        <v>109.10000000000014</v>
      </c>
      <c r="E290" s="4">
        <v>9498</v>
      </c>
      <c r="F290" s="3">
        <f t="shared" si="127"/>
        <v>51077.8</v>
      </c>
      <c r="G290" s="1">
        <v>60575.8</v>
      </c>
      <c r="H290" s="4">
        <v>18766.6</v>
      </c>
      <c r="I290" s="4">
        <v>1078.5</v>
      </c>
      <c r="J290" s="4">
        <v>23230.8</v>
      </c>
      <c r="K290" s="3">
        <f>L290-J290</f>
        <v>11988.100000000002</v>
      </c>
      <c r="L290" s="5">
        <v>35218.9</v>
      </c>
      <c r="M290" s="1">
        <f t="shared" si="129"/>
        <v>25356.9</v>
      </c>
    </row>
    <row r="291" spans="1:13" ht="15.75" hidden="1">
      <c r="A291" s="44" t="s">
        <v>40</v>
      </c>
      <c r="B291" s="3">
        <v>12996.7</v>
      </c>
      <c r="C291" s="3">
        <v>1050.4</v>
      </c>
      <c r="D291" s="4">
        <f t="shared" si="126"/>
        <v>339.19999999999845</v>
      </c>
      <c r="E291" s="4">
        <v>14386.3</v>
      </c>
      <c r="F291" s="3">
        <f t="shared" si="127"/>
        <v>47179.2</v>
      </c>
      <c r="G291" s="1">
        <v>61565.5</v>
      </c>
      <c r="H291" s="4">
        <v>19463</v>
      </c>
      <c r="I291" s="4">
        <v>93.2</v>
      </c>
      <c r="J291" s="4">
        <v>25274.6</v>
      </c>
      <c r="K291" s="3">
        <f>L291-J291</f>
        <v>12595.400000000001</v>
      </c>
      <c r="L291" s="5">
        <v>37870</v>
      </c>
      <c r="M291" s="1">
        <f t="shared" si="129"/>
        <v>23695.5</v>
      </c>
    </row>
    <row r="292" spans="1:13" ht="15.75" hidden="1">
      <c r="A292" s="44" t="s">
        <v>41</v>
      </c>
      <c r="B292" s="3">
        <v>9476.2</v>
      </c>
      <c r="C292" s="3">
        <v>927.7</v>
      </c>
      <c r="D292" s="4">
        <f t="shared" si="126"/>
        <v>46.59999999999923</v>
      </c>
      <c r="E292" s="4">
        <v>10450.5</v>
      </c>
      <c r="F292" s="3">
        <f t="shared" si="127"/>
        <v>122200.20000000001</v>
      </c>
      <c r="G292" s="1">
        <v>132650.7</v>
      </c>
      <c r="H292" s="4">
        <v>23363</v>
      </c>
      <c r="I292" s="4">
        <v>21.2</v>
      </c>
      <c r="J292" s="4">
        <v>31690.4</v>
      </c>
      <c r="K292" s="3">
        <f>L292-J292</f>
        <v>17965.6</v>
      </c>
      <c r="L292" s="5">
        <v>49656</v>
      </c>
      <c r="M292" s="1">
        <f t="shared" si="129"/>
        <v>82994.70000000001</v>
      </c>
    </row>
    <row r="293" spans="1:13" ht="15.75" hidden="1">
      <c r="A293" s="44"/>
      <c r="B293" s="3"/>
      <c r="C293" s="3"/>
      <c r="D293" s="4"/>
      <c r="E293" s="4"/>
      <c r="F293" s="3"/>
      <c r="G293" s="1"/>
      <c r="H293" s="4"/>
      <c r="I293" s="4"/>
      <c r="J293" s="4"/>
      <c r="K293" s="3"/>
      <c r="L293" s="5"/>
      <c r="M293" s="1"/>
    </row>
    <row r="294" spans="2:14" ht="15.75" hidden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2:14" ht="15.75" hidden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3" ht="15.75" hidden="1">
      <c r="A296" s="52">
        <v>2011</v>
      </c>
      <c r="B296" s="3"/>
      <c r="C296" s="3"/>
      <c r="D296" s="4"/>
      <c r="E296" s="4"/>
      <c r="F296" s="3"/>
      <c r="G296" s="1"/>
      <c r="H296" s="4"/>
      <c r="I296" s="4"/>
      <c r="J296" s="4"/>
      <c r="K296" s="3"/>
      <c r="L296" s="5"/>
      <c r="M296" s="1"/>
    </row>
    <row r="297" spans="1:13" ht="15.75" hidden="1">
      <c r="A297" s="54" t="s">
        <v>137</v>
      </c>
      <c r="B297" s="3">
        <v>5168.6</v>
      </c>
      <c r="C297" s="3">
        <v>1248.6</v>
      </c>
      <c r="D297" s="4">
        <f t="shared" si="126"/>
        <v>17.999999999999545</v>
      </c>
      <c r="E297" s="4">
        <v>6435.2</v>
      </c>
      <c r="F297" s="3">
        <f t="shared" si="127"/>
        <v>40288.3</v>
      </c>
      <c r="G297" s="1">
        <v>46723.5</v>
      </c>
      <c r="H297" s="4">
        <v>21742.5</v>
      </c>
      <c r="I297" s="4">
        <v>100.2</v>
      </c>
      <c r="J297" s="4">
        <v>28298.2</v>
      </c>
      <c r="K297" s="3">
        <f aca="true" t="shared" si="130" ref="K297:K308">L297-J297</f>
        <v>14692.100000000002</v>
      </c>
      <c r="L297" s="5">
        <v>42990.3</v>
      </c>
      <c r="M297" s="1">
        <f t="shared" si="129"/>
        <v>3733.199999999997</v>
      </c>
    </row>
    <row r="298" spans="1:13" ht="15.75" hidden="1">
      <c r="A298" s="44" t="s">
        <v>43</v>
      </c>
      <c r="B298" s="3">
        <v>3515.43</v>
      </c>
      <c r="C298" s="3">
        <v>1591.75</v>
      </c>
      <c r="D298" s="4">
        <f t="shared" si="126"/>
        <v>175.75999999999976</v>
      </c>
      <c r="E298" s="4">
        <v>5282.94</v>
      </c>
      <c r="F298" s="3">
        <f t="shared" si="127"/>
        <v>67231.09999999999</v>
      </c>
      <c r="G298" s="1">
        <v>72514.04</v>
      </c>
      <c r="H298" s="4">
        <v>18510.484</v>
      </c>
      <c r="I298" s="4">
        <v>80.357</v>
      </c>
      <c r="J298" s="4">
        <v>21565.38</v>
      </c>
      <c r="K298" s="3">
        <f t="shared" si="130"/>
        <v>21199.88</v>
      </c>
      <c r="L298" s="5">
        <v>42765.26</v>
      </c>
      <c r="M298" s="1">
        <f t="shared" si="129"/>
        <v>29748.77999999999</v>
      </c>
    </row>
    <row r="299" spans="1:13" ht="15.75" hidden="1">
      <c r="A299" s="44" t="s">
        <v>44</v>
      </c>
      <c r="B299" s="3">
        <v>7260.01</v>
      </c>
      <c r="C299" s="3">
        <v>1968.9</v>
      </c>
      <c r="D299" s="4">
        <f t="shared" si="126"/>
        <v>253.9600000000005</v>
      </c>
      <c r="E299" s="4">
        <v>9482.87</v>
      </c>
      <c r="F299" s="3">
        <f t="shared" si="127"/>
        <v>44931.229999999996</v>
      </c>
      <c r="G299" s="1">
        <v>54414.1</v>
      </c>
      <c r="H299" s="4">
        <v>27728.67</v>
      </c>
      <c r="I299" s="4">
        <v>358.75</v>
      </c>
      <c r="J299" s="4">
        <v>33418.08</v>
      </c>
      <c r="K299" s="3">
        <f t="shared" si="130"/>
        <v>18647.32</v>
      </c>
      <c r="L299" s="5">
        <v>52065.4</v>
      </c>
      <c r="M299" s="1">
        <f t="shared" si="129"/>
        <v>2348.699999999997</v>
      </c>
    </row>
    <row r="300" spans="1:13" ht="15.75" hidden="1">
      <c r="A300" s="44" t="s">
        <v>45</v>
      </c>
      <c r="B300" s="3">
        <v>3023.5</v>
      </c>
      <c r="C300" s="3">
        <v>1858.4</v>
      </c>
      <c r="D300" s="4">
        <f t="shared" si="126"/>
        <v>969.4999999999995</v>
      </c>
      <c r="E300" s="4">
        <v>5851.4</v>
      </c>
      <c r="F300" s="3">
        <f t="shared" si="127"/>
        <v>52671.1</v>
      </c>
      <c r="G300" s="1">
        <v>58522.5</v>
      </c>
      <c r="H300" s="4">
        <v>18558.8</v>
      </c>
      <c r="I300" s="4">
        <v>96.1</v>
      </c>
      <c r="J300" s="4">
        <v>24017.8</v>
      </c>
      <c r="K300" s="3">
        <f t="shared" si="130"/>
        <v>15708.2</v>
      </c>
      <c r="L300" s="5">
        <v>39726</v>
      </c>
      <c r="M300" s="1">
        <f t="shared" si="129"/>
        <v>18796.5</v>
      </c>
    </row>
    <row r="301" spans="1:13" ht="15.75" hidden="1">
      <c r="A301" s="44" t="s">
        <v>46</v>
      </c>
      <c r="B301" s="3">
        <v>2234.4</v>
      </c>
      <c r="C301" s="3">
        <v>1347.7</v>
      </c>
      <c r="D301" s="4">
        <f t="shared" si="126"/>
        <v>869.2</v>
      </c>
      <c r="E301" s="4">
        <v>4451.3</v>
      </c>
      <c r="F301" s="3">
        <f t="shared" si="127"/>
        <v>57644.2</v>
      </c>
      <c r="G301" s="1">
        <v>62095.5</v>
      </c>
      <c r="H301" s="60">
        <v>28382.6</v>
      </c>
      <c r="I301" s="61" t="s">
        <v>72</v>
      </c>
      <c r="J301" s="4">
        <v>32703.6</v>
      </c>
      <c r="K301" s="3">
        <f t="shared" si="130"/>
        <v>16881.5</v>
      </c>
      <c r="L301" s="5">
        <v>49585.1</v>
      </c>
      <c r="M301" s="1">
        <f t="shared" si="129"/>
        <v>12510.400000000001</v>
      </c>
    </row>
    <row r="302" spans="1:13" ht="15.75" hidden="1">
      <c r="A302" s="44" t="s">
        <v>47</v>
      </c>
      <c r="B302" s="3">
        <v>4384.4</v>
      </c>
      <c r="C302" s="3">
        <v>2607.7</v>
      </c>
      <c r="D302" s="4">
        <f t="shared" si="126"/>
        <v>1215.6999999999998</v>
      </c>
      <c r="E302" s="4">
        <v>8207.8</v>
      </c>
      <c r="F302" s="3">
        <f t="shared" si="127"/>
        <v>60397</v>
      </c>
      <c r="G302" s="1">
        <v>68604.8</v>
      </c>
      <c r="H302" s="60">
        <v>27571.5</v>
      </c>
      <c r="I302" s="61">
        <v>835</v>
      </c>
      <c r="J302" s="4">
        <v>32068.5</v>
      </c>
      <c r="K302" s="3">
        <f t="shared" si="130"/>
        <v>30988</v>
      </c>
      <c r="L302" s="5">
        <v>63056.5</v>
      </c>
      <c r="M302" s="1">
        <f t="shared" si="129"/>
        <v>5548.300000000003</v>
      </c>
    </row>
    <row r="303" spans="1:13" ht="15.75" hidden="1">
      <c r="A303" s="44" t="s">
        <v>37</v>
      </c>
      <c r="B303" s="3">
        <v>11202</v>
      </c>
      <c r="C303" s="3">
        <v>2351.5</v>
      </c>
      <c r="D303" s="4">
        <f t="shared" si="126"/>
        <v>651.6000000000004</v>
      </c>
      <c r="E303" s="4">
        <v>14205.1</v>
      </c>
      <c r="F303" s="3">
        <f t="shared" si="127"/>
        <v>49029.1</v>
      </c>
      <c r="G303" s="1">
        <v>63234.2</v>
      </c>
      <c r="H303" s="60">
        <v>20286.3</v>
      </c>
      <c r="I303" s="61" t="s">
        <v>72</v>
      </c>
      <c r="J303" s="4">
        <v>29373.3</v>
      </c>
      <c r="K303" s="3">
        <f t="shared" si="130"/>
        <v>15513.500000000004</v>
      </c>
      <c r="L303" s="5">
        <v>44886.8</v>
      </c>
      <c r="M303" s="1">
        <f>G303-L303</f>
        <v>18347.399999999994</v>
      </c>
    </row>
    <row r="304" spans="1:13" ht="15.75" hidden="1">
      <c r="A304" s="44" t="s">
        <v>53</v>
      </c>
      <c r="B304" s="3">
        <v>9904.6</v>
      </c>
      <c r="C304" s="3">
        <v>1800.2</v>
      </c>
      <c r="D304" s="4">
        <f t="shared" si="126"/>
        <v>1497.9000000000003</v>
      </c>
      <c r="E304" s="4">
        <v>13202.7</v>
      </c>
      <c r="F304" s="3">
        <f t="shared" si="127"/>
        <v>54675.3</v>
      </c>
      <c r="G304" s="1">
        <v>67878</v>
      </c>
      <c r="H304" s="60">
        <v>30863.3</v>
      </c>
      <c r="I304" s="61" t="s">
        <v>72</v>
      </c>
      <c r="J304" s="4">
        <v>32843.2</v>
      </c>
      <c r="K304" s="3">
        <f t="shared" si="130"/>
        <v>15293</v>
      </c>
      <c r="L304" s="5">
        <v>48136.2</v>
      </c>
      <c r="M304" s="1">
        <f t="shared" si="129"/>
        <v>19741.800000000003</v>
      </c>
    </row>
    <row r="305" spans="1:13" ht="15.75" hidden="1">
      <c r="A305" s="44" t="s">
        <v>38</v>
      </c>
      <c r="B305" s="3">
        <v>11474.4</v>
      </c>
      <c r="C305" s="3">
        <v>1771.5</v>
      </c>
      <c r="D305" s="4">
        <f t="shared" si="126"/>
        <v>1033.8999999999996</v>
      </c>
      <c r="E305" s="4">
        <v>14279.8</v>
      </c>
      <c r="F305" s="3">
        <f t="shared" si="127"/>
        <v>46090.5</v>
      </c>
      <c r="G305" s="1">
        <v>60370.3</v>
      </c>
      <c r="H305" s="60">
        <v>37533.2</v>
      </c>
      <c r="I305" s="61">
        <v>1.6</v>
      </c>
      <c r="J305" s="4">
        <v>48046.1</v>
      </c>
      <c r="K305" s="3">
        <f t="shared" si="130"/>
        <v>21211.9</v>
      </c>
      <c r="L305" s="5">
        <v>69258</v>
      </c>
      <c r="M305" s="1">
        <f t="shared" si="129"/>
        <v>-8887.699999999997</v>
      </c>
    </row>
    <row r="306" spans="1:13" ht="15.75" hidden="1">
      <c r="A306" s="44" t="s">
        <v>39</v>
      </c>
      <c r="B306" s="3">
        <v>6460.6</v>
      </c>
      <c r="C306" s="3">
        <v>618.4</v>
      </c>
      <c r="D306" s="4">
        <f t="shared" si="126"/>
        <v>1334.6</v>
      </c>
      <c r="E306" s="4">
        <v>8413.6</v>
      </c>
      <c r="F306" s="3">
        <f t="shared" si="127"/>
        <v>52920.9</v>
      </c>
      <c r="G306" s="1">
        <v>61334.5</v>
      </c>
      <c r="H306" s="60">
        <v>34236.2</v>
      </c>
      <c r="I306" s="61">
        <v>17.6</v>
      </c>
      <c r="J306" s="4">
        <v>36318.7</v>
      </c>
      <c r="K306" s="3">
        <f t="shared" si="130"/>
        <v>17997.100000000006</v>
      </c>
      <c r="L306" s="5">
        <v>54315.8</v>
      </c>
      <c r="M306" s="1">
        <f t="shared" si="129"/>
        <v>7018.699999999997</v>
      </c>
    </row>
    <row r="307" spans="1:13" ht="15.75" hidden="1">
      <c r="A307" s="44" t="s">
        <v>40</v>
      </c>
      <c r="B307" s="3">
        <v>3601.9</v>
      </c>
      <c r="C307" s="3">
        <v>1427.9</v>
      </c>
      <c r="D307" s="4">
        <f t="shared" si="126"/>
        <v>2829.1</v>
      </c>
      <c r="E307" s="4">
        <v>7858.9</v>
      </c>
      <c r="F307" s="3">
        <f t="shared" si="127"/>
        <v>86761</v>
      </c>
      <c r="G307" s="1">
        <v>94619.9</v>
      </c>
      <c r="H307" s="60">
        <v>29298.6</v>
      </c>
      <c r="I307" s="61" t="s">
        <v>72</v>
      </c>
      <c r="J307" s="4">
        <v>47101.5</v>
      </c>
      <c r="K307" s="3">
        <f t="shared" si="130"/>
        <v>22545.100000000006</v>
      </c>
      <c r="L307" s="5">
        <v>69646.6</v>
      </c>
      <c r="M307" s="1">
        <f t="shared" si="129"/>
        <v>24973.29999999999</v>
      </c>
    </row>
    <row r="308" spans="1:13" ht="15.75" hidden="1">
      <c r="A308" s="44" t="s">
        <v>41</v>
      </c>
      <c r="B308" s="3">
        <v>9516.6</v>
      </c>
      <c r="C308" s="3">
        <v>1135.6</v>
      </c>
      <c r="D308" s="4">
        <f t="shared" si="126"/>
        <v>2501.2999999999997</v>
      </c>
      <c r="E308" s="4">
        <v>13153.5</v>
      </c>
      <c r="F308" s="3">
        <f t="shared" si="127"/>
        <v>97380.2</v>
      </c>
      <c r="G308" s="1">
        <v>110533.7</v>
      </c>
      <c r="H308" s="60">
        <v>43156.9</v>
      </c>
      <c r="I308" s="61">
        <v>630.9</v>
      </c>
      <c r="J308" s="4">
        <v>54664.2</v>
      </c>
      <c r="K308" s="3">
        <f t="shared" si="130"/>
        <v>27207.699999999997</v>
      </c>
      <c r="L308" s="5">
        <v>81871.9</v>
      </c>
      <c r="M308" s="1">
        <f t="shared" si="129"/>
        <v>28661.800000000003</v>
      </c>
    </row>
    <row r="309" spans="1:13" ht="15.75" hidden="1">
      <c r="A309" s="44"/>
      <c r="B309" s="3"/>
      <c r="C309" s="3"/>
      <c r="D309" s="4"/>
      <c r="E309" s="4"/>
      <c r="F309" s="3"/>
      <c r="G309" s="1"/>
      <c r="H309" s="60"/>
      <c r="I309" s="61"/>
      <c r="J309" s="4"/>
      <c r="K309" s="3"/>
      <c r="L309" s="5"/>
      <c r="M309" s="1"/>
    </row>
    <row r="310" spans="2:13" ht="15.75" hidden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5.75" hidden="1">
      <c r="A311" s="52">
        <v>2012</v>
      </c>
      <c r="B311" s="3"/>
      <c r="C311" s="3"/>
      <c r="D311" s="4"/>
      <c r="E311" s="4"/>
      <c r="F311" s="3"/>
      <c r="G311" s="1"/>
      <c r="H311" s="60"/>
      <c r="I311" s="61"/>
      <c r="J311" s="4"/>
      <c r="K311" s="3"/>
      <c r="L311" s="5"/>
      <c r="M311" s="1"/>
    </row>
    <row r="312" spans="1:13" ht="15.75" hidden="1">
      <c r="A312" s="54" t="s">
        <v>151</v>
      </c>
      <c r="B312" s="3">
        <v>4929.2</v>
      </c>
      <c r="C312" s="3">
        <v>1744.1</v>
      </c>
      <c r="D312" s="4">
        <f aca="true" t="shared" si="131" ref="D312:D318">+E312-C312-B312</f>
        <v>1244.5999999999995</v>
      </c>
      <c r="E312" s="4">
        <v>7917.9</v>
      </c>
      <c r="F312" s="3">
        <f aca="true" t="shared" si="132" ref="F312:F318">+G312-E312</f>
        <v>84400.6</v>
      </c>
      <c r="G312" s="1">
        <v>92318.5</v>
      </c>
      <c r="H312" s="60">
        <v>29427.1</v>
      </c>
      <c r="I312" s="61">
        <v>30</v>
      </c>
      <c r="J312" s="4">
        <v>39090.1</v>
      </c>
      <c r="K312" s="3">
        <f aca="true" t="shared" si="133" ref="K312:K318">+L312-J312</f>
        <v>15185.099999999999</v>
      </c>
      <c r="L312" s="5">
        <v>54275.2</v>
      </c>
      <c r="M312" s="1">
        <f aca="true" t="shared" si="134" ref="M312:M318">+G312-L312</f>
        <v>38043.3</v>
      </c>
    </row>
    <row r="313" spans="1:13" ht="15.75" hidden="1">
      <c r="A313" s="54" t="s">
        <v>43</v>
      </c>
      <c r="B313" s="3">
        <v>3634.6</v>
      </c>
      <c r="C313" s="3">
        <v>2359.5</v>
      </c>
      <c r="D313" s="4">
        <f t="shared" si="131"/>
        <v>2277.600000000001</v>
      </c>
      <c r="E313" s="4">
        <v>8271.7</v>
      </c>
      <c r="F313" s="3">
        <f t="shared" si="132"/>
        <v>41889.7</v>
      </c>
      <c r="G313" s="1">
        <v>50161.4</v>
      </c>
      <c r="H313" s="60">
        <v>23894.7</v>
      </c>
      <c r="I313" s="61">
        <v>2088.9</v>
      </c>
      <c r="J313" s="4">
        <v>33544.1</v>
      </c>
      <c r="K313" s="3">
        <f t="shared" si="133"/>
        <v>25624.6</v>
      </c>
      <c r="L313" s="5">
        <v>59168.7</v>
      </c>
      <c r="M313" s="1">
        <f t="shared" si="134"/>
        <v>-9007.299999999996</v>
      </c>
    </row>
    <row r="314" spans="1:13" ht="15.75" hidden="1">
      <c r="A314" s="54" t="s">
        <v>44</v>
      </c>
      <c r="B314" s="58">
        <v>1372.5</v>
      </c>
      <c r="C314" s="58">
        <v>2562.6</v>
      </c>
      <c r="D314" s="4">
        <f t="shared" si="131"/>
        <v>2098.1</v>
      </c>
      <c r="E314" s="59">
        <v>6033.2</v>
      </c>
      <c r="F314" s="3">
        <f t="shared" si="132"/>
        <v>43804.200000000004</v>
      </c>
      <c r="G314" s="1">
        <v>49837.4</v>
      </c>
      <c r="H314" s="60">
        <v>31421.6</v>
      </c>
      <c r="I314" s="61">
        <v>1196.4</v>
      </c>
      <c r="J314" s="59">
        <v>38579.7</v>
      </c>
      <c r="K314" s="3">
        <f t="shared" si="133"/>
        <v>18318</v>
      </c>
      <c r="L314" s="5">
        <v>56897.7</v>
      </c>
      <c r="M314" s="1">
        <f t="shared" si="134"/>
        <v>-7060.299999999996</v>
      </c>
    </row>
    <row r="315" spans="1:13" ht="15.75" hidden="1">
      <c r="A315" s="54" t="s">
        <v>45</v>
      </c>
      <c r="B315" s="58">
        <v>1556.1</v>
      </c>
      <c r="C315" s="58">
        <v>2080.4</v>
      </c>
      <c r="D315" s="4">
        <f t="shared" si="131"/>
        <v>1959.8999999999996</v>
      </c>
      <c r="E315" s="59">
        <v>5596.4</v>
      </c>
      <c r="F315" s="3">
        <f t="shared" si="132"/>
        <v>47086.83</v>
      </c>
      <c r="G315" s="1">
        <v>52683.23</v>
      </c>
      <c r="H315" s="60">
        <v>29632.2</v>
      </c>
      <c r="I315" s="61">
        <v>1356.7</v>
      </c>
      <c r="J315" s="59">
        <v>36446.2</v>
      </c>
      <c r="K315" s="3">
        <f t="shared" si="133"/>
        <v>25136.100000000006</v>
      </c>
      <c r="L315" s="5">
        <v>61582.3</v>
      </c>
      <c r="M315" s="1">
        <f t="shared" si="134"/>
        <v>-8899.07</v>
      </c>
    </row>
    <row r="316" spans="1:13" ht="15.75" hidden="1">
      <c r="A316" s="54" t="s">
        <v>46</v>
      </c>
      <c r="B316" s="58">
        <v>1584.5</v>
      </c>
      <c r="C316" s="58">
        <v>1840.7</v>
      </c>
      <c r="D316" s="4">
        <f t="shared" si="131"/>
        <v>2040.4000000000005</v>
      </c>
      <c r="E316" s="59">
        <v>5465.6</v>
      </c>
      <c r="F316" s="3">
        <f t="shared" si="132"/>
        <v>57818.4</v>
      </c>
      <c r="G316" s="1">
        <v>63284</v>
      </c>
      <c r="H316" s="60">
        <v>30558.9</v>
      </c>
      <c r="I316" s="61" t="s">
        <v>72</v>
      </c>
      <c r="J316" s="60">
        <v>39927.8</v>
      </c>
      <c r="K316" s="60">
        <f t="shared" si="133"/>
        <v>18288.1</v>
      </c>
      <c r="L316" s="5">
        <v>58215.9</v>
      </c>
      <c r="M316" s="1">
        <f t="shared" si="134"/>
        <v>5068.0999999999985</v>
      </c>
    </row>
    <row r="317" spans="1:13" ht="15.75" hidden="1">
      <c r="A317" s="54" t="s">
        <v>47</v>
      </c>
      <c r="B317" s="58">
        <v>9229.5</v>
      </c>
      <c r="C317" s="58">
        <v>3033.4</v>
      </c>
      <c r="D317" s="4">
        <f t="shared" si="131"/>
        <v>724.7000000000007</v>
      </c>
      <c r="E317" s="58">
        <v>12987.6</v>
      </c>
      <c r="F317" s="3">
        <f t="shared" si="132"/>
        <v>39627</v>
      </c>
      <c r="G317" s="1">
        <f>+'[1]A'!$G$281</f>
        <v>52614.6</v>
      </c>
      <c r="H317" s="60">
        <v>38183.5</v>
      </c>
      <c r="I317" s="60">
        <v>2740.9</v>
      </c>
      <c r="J317" s="60">
        <v>51167.9</v>
      </c>
      <c r="K317" s="60">
        <f t="shared" si="133"/>
        <v>30378.499999999993</v>
      </c>
      <c r="L317" s="5">
        <v>81546.4</v>
      </c>
      <c r="M317" s="1">
        <f t="shared" si="134"/>
        <v>-28931.799999999996</v>
      </c>
    </row>
    <row r="318" spans="1:13" ht="15.75" hidden="1">
      <c r="A318" s="54" t="s">
        <v>37</v>
      </c>
      <c r="B318" s="62">
        <v>16433</v>
      </c>
      <c r="C318" s="58">
        <v>2786.9</v>
      </c>
      <c r="D318" s="4">
        <f t="shared" si="131"/>
        <v>1700.7999999999993</v>
      </c>
      <c r="E318" s="58">
        <v>20920.7</v>
      </c>
      <c r="F318" s="3">
        <f t="shared" si="132"/>
        <v>47389.04000000001</v>
      </c>
      <c r="G318" s="1">
        <v>68309.74</v>
      </c>
      <c r="H318" s="58">
        <v>27566.3</v>
      </c>
      <c r="I318" s="58">
        <v>3676.7</v>
      </c>
      <c r="J318" s="63">
        <v>39363.3</v>
      </c>
      <c r="K318" s="60">
        <f t="shared" si="133"/>
        <v>19990.799999999996</v>
      </c>
      <c r="L318" s="5">
        <v>59354.1</v>
      </c>
      <c r="M318" s="1">
        <f t="shared" si="134"/>
        <v>8955.640000000007</v>
      </c>
    </row>
    <row r="319" spans="1:13" ht="15.75" hidden="1">
      <c r="A319" s="54" t="s">
        <v>53</v>
      </c>
      <c r="B319" s="62">
        <v>8500.6</v>
      </c>
      <c r="C319" s="58">
        <v>1517</v>
      </c>
      <c r="D319" s="4">
        <f>+E319-C319-B319</f>
        <v>1518.1000000000004</v>
      </c>
      <c r="E319" s="58">
        <v>11535.7</v>
      </c>
      <c r="F319" s="3">
        <f>+G319-E319</f>
        <v>53071.39</v>
      </c>
      <c r="G319" s="1">
        <v>64607.09</v>
      </c>
      <c r="H319" s="58">
        <v>43319.1</v>
      </c>
      <c r="I319" s="58">
        <v>1554.7</v>
      </c>
      <c r="J319" s="63">
        <v>54137.2</v>
      </c>
      <c r="K319" s="60">
        <f>+L319-J319</f>
        <v>21675.100000000006</v>
      </c>
      <c r="L319" s="5">
        <v>75812.3</v>
      </c>
      <c r="M319" s="1">
        <f>+G319-L319</f>
        <v>-11205.210000000006</v>
      </c>
    </row>
    <row r="320" spans="1:13" ht="15.75" hidden="1">
      <c r="A320" s="54" t="s">
        <v>38</v>
      </c>
      <c r="B320" s="62">
        <v>21804.8</v>
      </c>
      <c r="C320" s="58">
        <v>2112.7</v>
      </c>
      <c r="D320" s="4">
        <f>+E320-C320-B320</f>
        <v>1199.5</v>
      </c>
      <c r="E320" s="58">
        <v>25117</v>
      </c>
      <c r="F320" s="3">
        <f>+G320-E320</f>
        <v>64366.399999999994</v>
      </c>
      <c r="G320" s="1">
        <v>89483.4</v>
      </c>
      <c r="H320" s="58">
        <v>26530.9</v>
      </c>
      <c r="I320" s="64" t="s">
        <v>72</v>
      </c>
      <c r="J320" s="63">
        <v>36828.8</v>
      </c>
      <c r="K320" s="60">
        <f>+L320-J320</f>
        <v>22668.149999999994</v>
      </c>
      <c r="L320" s="5">
        <v>59496.95</v>
      </c>
      <c r="M320" s="1">
        <f>+G320-L320</f>
        <v>29986.449999999997</v>
      </c>
    </row>
    <row r="321" spans="1:13" ht="15.75" hidden="1">
      <c r="A321" s="54" t="s">
        <v>39</v>
      </c>
      <c r="B321" s="62">
        <v>12497.2</v>
      </c>
      <c r="C321" s="58">
        <v>2017.8</v>
      </c>
      <c r="D321" s="4">
        <f>+E321-C321-B321</f>
        <v>1154.1000000000004</v>
      </c>
      <c r="E321" s="58">
        <v>15669.1</v>
      </c>
      <c r="F321" s="3">
        <f>+G321-E321</f>
        <v>50100.9</v>
      </c>
      <c r="G321" s="1">
        <v>65770</v>
      </c>
      <c r="H321" s="58">
        <v>43118.1</v>
      </c>
      <c r="I321" s="58">
        <v>22</v>
      </c>
      <c r="J321" s="63">
        <v>53924</v>
      </c>
      <c r="K321" s="60">
        <f>+L321-J321</f>
        <v>25130.5</v>
      </c>
      <c r="L321" s="5">
        <v>79054.5</v>
      </c>
      <c r="M321" s="1">
        <f>+G321-L321</f>
        <v>-13284.5</v>
      </c>
    </row>
    <row r="322" spans="1:13" ht="15.75" hidden="1">
      <c r="A322" s="54" t="s">
        <v>40</v>
      </c>
      <c r="B322" s="62">
        <v>9525.3</v>
      </c>
      <c r="C322" s="58">
        <v>1548.1</v>
      </c>
      <c r="D322" s="4">
        <f>+E322-C322-B322</f>
        <v>1808.2000000000007</v>
      </c>
      <c r="E322" s="58">
        <v>12881.6</v>
      </c>
      <c r="F322" s="3">
        <f>+G322-E322</f>
        <v>58021.1</v>
      </c>
      <c r="G322" s="1">
        <v>70902.7</v>
      </c>
      <c r="H322" s="58">
        <v>29916.8</v>
      </c>
      <c r="I322" s="58">
        <v>45.3</v>
      </c>
      <c r="J322" s="63">
        <v>40423.2</v>
      </c>
      <c r="K322" s="60">
        <f>+L322-J322</f>
        <v>22696.04</v>
      </c>
      <c r="L322" s="5">
        <v>63119.24</v>
      </c>
      <c r="M322" s="1">
        <f>+G322-L322</f>
        <v>7783.459999999999</v>
      </c>
    </row>
    <row r="323" spans="1:13" ht="15.75" hidden="1">
      <c r="A323" s="54" t="s">
        <v>41</v>
      </c>
      <c r="B323" s="62">
        <v>4606</v>
      </c>
      <c r="C323" s="58">
        <v>3011.6</v>
      </c>
      <c r="D323" s="4">
        <f>+E323-C323-B323</f>
        <v>1807.2999999999993</v>
      </c>
      <c r="E323" s="58">
        <v>9424.9</v>
      </c>
      <c r="F323" s="3">
        <f>+G323-E323</f>
        <v>126955.76000000001</v>
      </c>
      <c r="G323" s="1">
        <v>136380.66</v>
      </c>
      <c r="H323" s="58">
        <v>34679.2</v>
      </c>
      <c r="I323" s="58">
        <v>3530.5</v>
      </c>
      <c r="J323" s="63">
        <v>43391.5</v>
      </c>
      <c r="K323" s="60">
        <f>+L323-J323</f>
        <v>26374.300000000003</v>
      </c>
      <c r="L323" s="5">
        <v>69765.8</v>
      </c>
      <c r="M323" s="1">
        <f>+G323-L323</f>
        <v>66614.86</v>
      </c>
    </row>
    <row r="324" spans="1:13" ht="15.75">
      <c r="A324" s="54"/>
      <c r="B324" s="62"/>
      <c r="C324" s="58"/>
      <c r="D324" s="4"/>
      <c r="E324" s="3"/>
      <c r="F324" s="3"/>
      <c r="G324" s="1"/>
      <c r="H324" s="58"/>
      <c r="I324" s="58"/>
      <c r="J324" s="63"/>
      <c r="K324" s="60"/>
      <c r="L324" s="5"/>
      <c r="M324" s="1"/>
    </row>
    <row r="325" spans="1:13" ht="15.75">
      <c r="A325" s="79">
        <v>2013</v>
      </c>
      <c r="B325" s="62"/>
      <c r="C325" s="58"/>
      <c r="D325" s="4"/>
      <c r="E325" s="58"/>
      <c r="F325" s="3"/>
      <c r="G325" s="1"/>
      <c r="H325" s="58"/>
      <c r="I325" s="58"/>
      <c r="J325" s="63"/>
      <c r="K325" s="60"/>
      <c r="L325" s="5"/>
      <c r="M325" s="1"/>
    </row>
    <row r="326" spans="1:17" ht="15.75" hidden="1">
      <c r="A326" s="78" t="s">
        <v>151</v>
      </c>
      <c r="B326" s="59">
        <v>3899.7</v>
      </c>
      <c r="C326" s="60">
        <v>1934.7</v>
      </c>
      <c r="D326" s="60">
        <f aca="true" t="shared" si="135" ref="D326:D332">+E326-C326-B326</f>
        <v>937.5</v>
      </c>
      <c r="E326" s="60">
        <v>6771.9</v>
      </c>
      <c r="F326" s="60">
        <f aca="true" t="shared" si="136" ref="F326:F332">+G326-E326</f>
        <v>49648.351686250084</v>
      </c>
      <c r="G326" s="5">
        <v>56420.251686250085</v>
      </c>
      <c r="H326" s="60">
        <v>32165.2</v>
      </c>
      <c r="I326" s="60">
        <v>3225</v>
      </c>
      <c r="J326" s="60">
        <v>45743.1</v>
      </c>
      <c r="K326" s="60">
        <f aca="true" t="shared" si="137" ref="K326:K332">+L326-J326</f>
        <v>15677.062870895017</v>
      </c>
      <c r="L326" s="5">
        <v>61420.162870895016</v>
      </c>
      <c r="M326" s="1">
        <f aca="true" t="shared" si="138" ref="M326:M337">+G326-L326</f>
        <v>-4999.9111846449305</v>
      </c>
      <c r="O326" s="84"/>
      <c r="Q326" s="80"/>
    </row>
    <row r="327" spans="1:17" ht="15.75" hidden="1">
      <c r="A327" s="54" t="s">
        <v>43</v>
      </c>
      <c r="B327" s="62">
        <v>3713.6</v>
      </c>
      <c r="C327" s="58">
        <v>1535.9</v>
      </c>
      <c r="D327" s="4">
        <f t="shared" si="135"/>
        <v>1020.7999999999997</v>
      </c>
      <c r="E327" s="58">
        <v>6270.3</v>
      </c>
      <c r="F327" s="3">
        <f t="shared" si="136"/>
        <v>87501.69365392414</v>
      </c>
      <c r="G327" s="1">
        <v>93771.99365392415</v>
      </c>
      <c r="H327" s="58">
        <v>32738.2</v>
      </c>
      <c r="I327" s="77" t="s">
        <v>72</v>
      </c>
      <c r="J327" s="63">
        <v>39615.9</v>
      </c>
      <c r="K327" s="60">
        <f t="shared" si="137"/>
        <v>18422.98417190397</v>
      </c>
      <c r="L327" s="5">
        <v>58038.88417190397</v>
      </c>
      <c r="M327" s="1">
        <f t="shared" si="138"/>
        <v>35733.109482020176</v>
      </c>
      <c r="O327" s="80"/>
      <c r="Q327" s="80"/>
    </row>
    <row r="328" spans="1:17" ht="15.75" hidden="1">
      <c r="A328" s="54" t="s">
        <v>44</v>
      </c>
      <c r="B328" s="62">
        <v>2848.2</v>
      </c>
      <c r="C328" s="58">
        <v>2762.7</v>
      </c>
      <c r="D328" s="4">
        <f t="shared" si="135"/>
        <v>940.8000000000011</v>
      </c>
      <c r="E328" s="58">
        <v>6551.700000000001</v>
      </c>
      <c r="F328" s="3">
        <f t="shared" si="136"/>
        <v>35896.40000000001</v>
      </c>
      <c r="G328" s="1">
        <v>42448.100000000006</v>
      </c>
      <c r="H328" s="58">
        <v>42014.1</v>
      </c>
      <c r="I328" s="58">
        <v>856</v>
      </c>
      <c r="J328" s="63">
        <v>50282.399999999994</v>
      </c>
      <c r="K328" s="60">
        <f t="shared" si="137"/>
        <v>27201.70000000001</v>
      </c>
      <c r="L328" s="5">
        <v>77484.1</v>
      </c>
      <c r="M328" s="1">
        <f t="shared" si="138"/>
        <v>-35036</v>
      </c>
      <c r="O328" s="80"/>
      <c r="P328" s="80"/>
      <c r="Q328" s="80"/>
    </row>
    <row r="329" spans="1:17" ht="15.75" hidden="1">
      <c r="A329" s="54" t="s">
        <v>45</v>
      </c>
      <c r="B329" s="62">
        <v>1695</v>
      </c>
      <c r="C329" s="58">
        <v>1682.5</v>
      </c>
      <c r="D329" s="4">
        <f t="shared" si="135"/>
        <v>174.4000000000001</v>
      </c>
      <c r="E329" s="58">
        <v>3551.9</v>
      </c>
      <c r="F329" s="3">
        <f t="shared" si="136"/>
        <v>58215.799999999996</v>
      </c>
      <c r="G329" s="1">
        <v>61767.7</v>
      </c>
      <c r="H329" s="58">
        <v>33610.7</v>
      </c>
      <c r="I329" s="58">
        <v>68.6</v>
      </c>
      <c r="J329" s="63">
        <v>41120.5</v>
      </c>
      <c r="K329" s="60">
        <f>+L329-J329</f>
        <v>28553.59999999999</v>
      </c>
      <c r="L329" s="5">
        <v>69674.09999999999</v>
      </c>
      <c r="M329" s="1">
        <f t="shared" si="138"/>
        <v>-7906.399999999994</v>
      </c>
      <c r="O329" s="80"/>
      <c r="Q329" s="80"/>
    </row>
    <row r="330" spans="1:17" ht="15.75" hidden="1">
      <c r="A330" s="54" t="s">
        <v>46</v>
      </c>
      <c r="B330" s="65">
        <v>2630.7</v>
      </c>
      <c r="C330" s="58">
        <v>1650.4</v>
      </c>
      <c r="D330" s="4">
        <f t="shared" si="135"/>
        <v>618.0000000000005</v>
      </c>
      <c r="E330" s="58">
        <v>4899.1</v>
      </c>
      <c r="F330" s="3">
        <f t="shared" si="136"/>
        <v>91506.3</v>
      </c>
      <c r="G330" s="1">
        <v>96405.40000000001</v>
      </c>
      <c r="H330" s="59">
        <v>35534.7</v>
      </c>
      <c r="I330" s="58">
        <v>2074.6</v>
      </c>
      <c r="J330" s="58">
        <v>50383.799999999996</v>
      </c>
      <c r="K330" s="60">
        <f t="shared" si="137"/>
        <v>27723.80000000001</v>
      </c>
      <c r="L330" s="1">
        <v>78107.6</v>
      </c>
      <c r="M330" s="1">
        <f t="shared" si="138"/>
        <v>18297.800000000003</v>
      </c>
      <c r="O330" s="80"/>
      <c r="Q330" s="80"/>
    </row>
    <row r="331" spans="1:17" ht="15.75" hidden="1">
      <c r="A331" s="54" t="s">
        <v>47</v>
      </c>
      <c r="B331" s="65">
        <v>430.9</v>
      </c>
      <c r="C331" s="58">
        <v>1903.2</v>
      </c>
      <c r="D331" s="4">
        <f t="shared" si="135"/>
        <v>1168.3000000000002</v>
      </c>
      <c r="E331" s="58">
        <v>3502.4</v>
      </c>
      <c r="F331" s="3">
        <f>+G331-E331</f>
        <v>48453.2</v>
      </c>
      <c r="G331" s="1">
        <v>51955.6</v>
      </c>
      <c r="H331" s="59">
        <v>35950.5</v>
      </c>
      <c r="I331" s="58">
        <v>539.1</v>
      </c>
      <c r="J331" s="58">
        <v>48537.2</v>
      </c>
      <c r="K331" s="60">
        <f t="shared" si="137"/>
        <v>22716.699999999997</v>
      </c>
      <c r="L331" s="1">
        <v>71253.9</v>
      </c>
      <c r="M331" s="1">
        <f t="shared" si="138"/>
        <v>-19298.299999999996</v>
      </c>
      <c r="O331" s="80"/>
      <c r="Q331" s="80"/>
    </row>
    <row r="332" spans="1:17" ht="15.75" hidden="1">
      <c r="A332" s="54" t="s">
        <v>37</v>
      </c>
      <c r="B332" s="3">
        <v>4441.505891275</v>
      </c>
      <c r="C332" s="3">
        <v>1394.020682236</v>
      </c>
      <c r="D332" s="4">
        <f t="shared" si="135"/>
        <v>307.35400000000027</v>
      </c>
      <c r="E332" s="58">
        <v>6142.880573511</v>
      </c>
      <c r="F332" s="3">
        <f t="shared" si="136"/>
        <v>58820.25196242191</v>
      </c>
      <c r="G332" s="3">
        <v>64963.13253593291</v>
      </c>
      <c r="H332" s="3">
        <v>45341.6190056476</v>
      </c>
      <c r="I332" s="3">
        <v>10922.307823652858</v>
      </c>
      <c r="J332" s="58">
        <v>56263.92</v>
      </c>
      <c r="K332" s="60">
        <f t="shared" si="137"/>
        <v>19824.71972966446</v>
      </c>
      <c r="L332" s="3">
        <v>76088.63972966446</v>
      </c>
      <c r="M332" s="1">
        <f t="shared" si="138"/>
        <v>-11125.507193731544</v>
      </c>
      <c r="O332" s="74"/>
      <c r="Q332" s="80"/>
    </row>
    <row r="333" spans="1:17" ht="15.75" hidden="1">
      <c r="A333" s="54" t="s">
        <v>53</v>
      </c>
      <c r="B333" s="65">
        <v>527.2</v>
      </c>
      <c r="C333" s="58">
        <v>2954.5</v>
      </c>
      <c r="D333" s="4">
        <f>+E333-C333-B333</f>
        <v>318.79999999999995</v>
      </c>
      <c r="E333" s="58">
        <v>3800.5</v>
      </c>
      <c r="F333" s="3">
        <f>+G333-E333</f>
        <v>72130.1504211106</v>
      </c>
      <c r="G333" s="1">
        <v>75930.6504211106</v>
      </c>
      <c r="H333" s="59">
        <v>30557.9</v>
      </c>
      <c r="I333" s="58">
        <v>2413.5</v>
      </c>
      <c r="J333" s="58">
        <v>40140.5</v>
      </c>
      <c r="K333" s="60">
        <f>+L333-J333</f>
        <v>22007.35042111059</v>
      </c>
      <c r="L333" s="1">
        <v>62147.85042111059</v>
      </c>
      <c r="M333" s="1">
        <f t="shared" si="138"/>
        <v>13782.800000000003</v>
      </c>
      <c r="O333" s="80"/>
      <c r="Q333" s="80"/>
    </row>
    <row r="334" spans="1:17" ht="15.75" hidden="1">
      <c r="A334" s="54" t="s">
        <v>145</v>
      </c>
      <c r="B334" s="65">
        <v>5037.8</v>
      </c>
      <c r="C334" s="58">
        <v>1668.1</v>
      </c>
      <c r="D334" s="4">
        <f>+E334-C334-B334</f>
        <v>38.49999999999909</v>
      </c>
      <c r="E334" s="58">
        <v>6744.4</v>
      </c>
      <c r="F334" s="3">
        <f>+G334-E334</f>
        <v>55600.36690977014</v>
      </c>
      <c r="G334" s="1">
        <v>62344.766909770144</v>
      </c>
      <c r="H334" s="59">
        <v>37514.5</v>
      </c>
      <c r="I334" s="75">
        <v>0</v>
      </c>
      <c r="J334" s="58">
        <v>39142.4</v>
      </c>
      <c r="K334" s="4">
        <f>+L334-J334</f>
        <v>26403.666909770145</v>
      </c>
      <c r="L334" s="1">
        <v>65546.06690977015</v>
      </c>
      <c r="M334" s="1">
        <f t="shared" si="138"/>
        <v>-3201.300000000003</v>
      </c>
      <c r="O334" s="80"/>
      <c r="Q334" s="80"/>
    </row>
    <row r="335" spans="1:17" ht="15.75" hidden="1">
      <c r="A335" s="68" t="s">
        <v>146</v>
      </c>
      <c r="B335" s="58">
        <v>3515.5</v>
      </c>
      <c r="C335" s="58">
        <v>1698.3</v>
      </c>
      <c r="D335" s="58">
        <v>90.9</v>
      </c>
      <c r="E335" s="58">
        <v>5304.7</v>
      </c>
      <c r="F335" s="4">
        <f>+G335-E335</f>
        <v>93584.6</v>
      </c>
      <c r="G335" s="1">
        <v>98889.3</v>
      </c>
      <c r="H335" s="59">
        <v>42363.1</v>
      </c>
      <c r="I335" s="75">
        <v>0</v>
      </c>
      <c r="J335" s="58">
        <v>53869.8</v>
      </c>
      <c r="K335" s="4">
        <f>+L335-J335</f>
        <v>26454.300000000003</v>
      </c>
      <c r="L335" s="1">
        <v>80324.1</v>
      </c>
      <c r="M335" s="1">
        <f t="shared" si="138"/>
        <v>18565.199999999997</v>
      </c>
      <c r="O335" s="80"/>
      <c r="Q335" s="80"/>
    </row>
    <row r="336" spans="1:17" s="66" customFormat="1" ht="15.75">
      <c r="A336" s="54" t="s">
        <v>147</v>
      </c>
      <c r="B336" s="4">
        <v>2813.1</v>
      </c>
      <c r="C336" s="4">
        <v>506.2</v>
      </c>
      <c r="D336" s="4">
        <v>1675.6</v>
      </c>
      <c r="E336" s="4">
        <v>4994.9</v>
      </c>
      <c r="F336" s="3">
        <f>+G336-E336</f>
        <v>110163.70000000001</v>
      </c>
      <c r="G336" s="1">
        <v>115158.6</v>
      </c>
      <c r="H336" s="4">
        <v>46092.1</v>
      </c>
      <c r="I336" s="75">
        <v>0</v>
      </c>
      <c r="J336" s="4">
        <v>56235.4</v>
      </c>
      <c r="K336" s="4">
        <f>+L336-J336</f>
        <v>32100.700000000004</v>
      </c>
      <c r="L336" s="1">
        <v>88336.1</v>
      </c>
      <c r="M336" s="1">
        <f t="shared" si="138"/>
        <v>26822.5</v>
      </c>
      <c r="N336" s="21"/>
      <c r="O336" s="80"/>
      <c r="P336" s="7"/>
      <c r="Q336" s="80"/>
    </row>
    <row r="337" spans="1:17" s="66" customFormat="1" ht="15.75">
      <c r="A337" s="54" t="s">
        <v>148</v>
      </c>
      <c r="B337" s="4">
        <v>2892</v>
      </c>
      <c r="C337" s="4">
        <v>624.3</v>
      </c>
      <c r="D337" s="4">
        <v>1697.1</v>
      </c>
      <c r="E337" s="4">
        <v>5213.4</v>
      </c>
      <c r="F337" s="3">
        <f>+G337-E337</f>
        <v>123171.5</v>
      </c>
      <c r="G337" s="1">
        <v>128384.9</v>
      </c>
      <c r="H337" s="4">
        <v>45774.6</v>
      </c>
      <c r="I337" s="76">
        <v>0</v>
      </c>
      <c r="J337" s="4">
        <v>50980.5</v>
      </c>
      <c r="K337" s="4">
        <f>+L337-J337</f>
        <v>26665.699999999997</v>
      </c>
      <c r="L337" s="1">
        <v>77646.2</v>
      </c>
      <c r="M337" s="1">
        <f t="shared" si="138"/>
        <v>50738.7</v>
      </c>
      <c r="N337" s="21"/>
      <c r="O337" s="80"/>
      <c r="P337" s="7"/>
      <c r="Q337" s="80"/>
    </row>
    <row r="338" spans="1:14" s="66" customFormat="1" ht="15.75">
      <c r="A338" s="54"/>
      <c r="B338" s="4"/>
      <c r="C338" s="4"/>
      <c r="D338" s="4"/>
      <c r="E338" s="4"/>
      <c r="F338" s="47"/>
      <c r="G338" s="1"/>
      <c r="H338" s="4"/>
      <c r="I338" s="4"/>
      <c r="J338" s="4"/>
      <c r="K338" s="4"/>
      <c r="L338" s="1"/>
      <c r="M338" s="1"/>
      <c r="N338" s="21"/>
    </row>
    <row r="339" spans="1:15" s="66" customFormat="1" ht="15.75">
      <c r="A339" s="69" t="s">
        <v>149</v>
      </c>
      <c r="B339" s="4">
        <v>1359.5</v>
      </c>
      <c r="C339" s="4">
        <v>1249.7</v>
      </c>
      <c r="D339" s="4">
        <v>204.1</v>
      </c>
      <c r="E339" s="4">
        <v>2813.3</v>
      </c>
      <c r="F339" s="4">
        <v>42836.5</v>
      </c>
      <c r="G339" s="5">
        <v>45649.8</v>
      </c>
      <c r="H339" s="4">
        <v>50885.8</v>
      </c>
      <c r="I339" s="4">
        <v>1080.5</v>
      </c>
      <c r="J339" s="4">
        <v>63228.2</v>
      </c>
      <c r="K339" s="4">
        <v>21001.199999999997</v>
      </c>
      <c r="L339" s="5">
        <v>84229.4</v>
      </c>
      <c r="M339" s="1">
        <f aca="true" t="shared" si="139" ref="M339:M375">+G339-L339</f>
        <v>-38579.59999999999</v>
      </c>
      <c r="N339" s="21"/>
      <c r="O339" s="85"/>
    </row>
    <row r="340" spans="1:15" ht="15.75">
      <c r="A340" s="70" t="s">
        <v>99</v>
      </c>
      <c r="B340" s="4">
        <v>1202.2</v>
      </c>
      <c r="C340" s="4">
        <v>2085.6</v>
      </c>
      <c r="D340" s="4">
        <v>410.6</v>
      </c>
      <c r="E340" s="4">
        <v>3698.4</v>
      </c>
      <c r="F340" s="4">
        <v>69838.90000000001</v>
      </c>
      <c r="G340" s="5">
        <v>73537.3</v>
      </c>
      <c r="H340" s="4">
        <v>39851.7</v>
      </c>
      <c r="I340" s="4">
        <v>11.6</v>
      </c>
      <c r="J340" s="4">
        <v>43195.6</v>
      </c>
      <c r="K340" s="4">
        <v>24161.700000000004</v>
      </c>
      <c r="L340" s="5">
        <v>67357.3</v>
      </c>
      <c r="M340" s="1">
        <f t="shared" si="139"/>
        <v>6180</v>
      </c>
      <c r="N340" s="21"/>
      <c r="O340" s="85"/>
    </row>
    <row r="341" spans="1:15" ht="15.75">
      <c r="A341" s="54" t="s">
        <v>44</v>
      </c>
      <c r="B341" s="62">
        <v>2079.2</v>
      </c>
      <c r="C341" s="4">
        <v>1298.7</v>
      </c>
      <c r="D341" s="4">
        <v>1552.6</v>
      </c>
      <c r="E341" s="4">
        <v>4930.5</v>
      </c>
      <c r="F341" s="4">
        <v>52647.2</v>
      </c>
      <c r="G341" s="5">
        <v>57577.7</v>
      </c>
      <c r="H341" s="4">
        <v>39744.6</v>
      </c>
      <c r="I341" s="4">
        <v>3036.4</v>
      </c>
      <c r="J341" s="4">
        <v>51862.9</v>
      </c>
      <c r="K341" s="4">
        <v>22835.299999999996</v>
      </c>
      <c r="L341" s="5">
        <v>74698.2</v>
      </c>
      <c r="M341" s="1">
        <f t="shared" si="139"/>
        <v>-17120.5</v>
      </c>
      <c r="N341" s="21"/>
      <c r="O341" s="85"/>
    </row>
    <row r="342" spans="1:15" ht="15.75">
      <c r="A342" s="69" t="s">
        <v>150</v>
      </c>
      <c r="B342" s="4">
        <v>4244.2</v>
      </c>
      <c r="C342" s="4">
        <v>1993.1</v>
      </c>
      <c r="D342" s="4">
        <v>1214.3</v>
      </c>
      <c r="E342" s="4">
        <v>7451.6</v>
      </c>
      <c r="F342" s="4">
        <v>84971.79999999999</v>
      </c>
      <c r="G342" s="5">
        <v>92423.4</v>
      </c>
      <c r="H342" s="4">
        <v>47109.7</v>
      </c>
      <c r="I342" s="4">
        <v>3275.8</v>
      </c>
      <c r="J342" s="4">
        <v>59285.8</v>
      </c>
      <c r="K342" s="4">
        <v>26340.899999999994</v>
      </c>
      <c r="L342" s="5">
        <v>85626.7</v>
      </c>
      <c r="M342" s="1">
        <f t="shared" si="139"/>
        <v>6796.699999999997</v>
      </c>
      <c r="N342" s="21"/>
      <c r="O342" s="85"/>
    </row>
    <row r="343" spans="1:15" ht="15.75">
      <c r="A343" s="69" t="s">
        <v>67</v>
      </c>
      <c r="B343" s="4">
        <v>3466.8</v>
      </c>
      <c r="C343" s="4">
        <v>1727.6</v>
      </c>
      <c r="D343" s="4">
        <v>1880.1</v>
      </c>
      <c r="E343" s="4">
        <v>7074.5</v>
      </c>
      <c r="F343" s="4">
        <v>53152.4</v>
      </c>
      <c r="G343" s="5">
        <v>60226.9</v>
      </c>
      <c r="H343" s="4">
        <v>42677.9</v>
      </c>
      <c r="I343" s="4">
        <v>9859.7</v>
      </c>
      <c r="J343" s="4">
        <v>60470.6</v>
      </c>
      <c r="K343" s="4">
        <v>29055.9</v>
      </c>
      <c r="L343" s="5">
        <v>89526.5</v>
      </c>
      <c r="M343" s="1">
        <f t="shared" si="139"/>
        <v>-29299.6</v>
      </c>
      <c r="N343" s="21"/>
      <c r="O343" s="85"/>
    </row>
    <row r="344" spans="1:15" ht="15.75">
      <c r="A344" s="69" t="s">
        <v>66</v>
      </c>
      <c r="B344" s="4">
        <v>3836.9</v>
      </c>
      <c r="C344" s="4">
        <v>1995.5</v>
      </c>
      <c r="D344" s="4">
        <v>1633</v>
      </c>
      <c r="E344" s="4">
        <v>7465.4</v>
      </c>
      <c r="F344" s="4">
        <v>72416</v>
      </c>
      <c r="G344" s="5">
        <v>79881.4</v>
      </c>
      <c r="H344" s="4">
        <v>37770.1</v>
      </c>
      <c r="I344" s="4">
        <v>5199</v>
      </c>
      <c r="J344" s="4">
        <v>48537.4</v>
      </c>
      <c r="K344" s="4">
        <v>25847.1</v>
      </c>
      <c r="L344" s="5">
        <v>74384.5</v>
      </c>
      <c r="M344" s="1">
        <f t="shared" si="139"/>
        <v>5496.899999999994</v>
      </c>
      <c r="N344" s="21"/>
      <c r="O344" s="85"/>
    </row>
    <row r="345" spans="1:15" ht="15.75">
      <c r="A345" s="69" t="s">
        <v>65</v>
      </c>
      <c r="B345" s="4">
        <v>7332.2280376173</v>
      </c>
      <c r="C345" s="4">
        <v>1647.2111760751002</v>
      </c>
      <c r="D345" s="4">
        <v>1759.9522561200008</v>
      </c>
      <c r="E345" s="4">
        <v>10739.3914698124</v>
      </c>
      <c r="F345" s="4">
        <v>66613.8085301876</v>
      </c>
      <c r="G345" s="5">
        <v>77353.2</v>
      </c>
      <c r="H345" s="4">
        <v>52583.1</v>
      </c>
      <c r="I345" s="4">
        <v>0</v>
      </c>
      <c r="J345" s="4">
        <v>62382.8</v>
      </c>
      <c r="K345" s="4">
        <v>32958.59999999999</v>
      </c>
      <c r="L345" s="5">
        <v>95341.4</v>
      </c>
      <c r="M345" s="1">
        <f t="shared" si="139"/>
        <v>-17988.199999999997</v>
      </c>
      <c r="N345" s="21"/>
      <c r="O345" s="85"/>
    </row>
    <row r="346" spans="1:15" ht="15.75">
      <c r="A346" s="69" t="s">
        <v>152</v>
      </c>
      <c r="B346" s="4">
        <v>10293.3</v>
      </c>
      <c r="C346" s="4">
        <v>686.8</v>
      </c>
      <c r="D346" s="4">
        <v>697.9</v>
      </c>
      <c r="E346" s="4">
        <v>11678</v>
      </c>
      <c r="F346" s="4">
        <v>46712.1</v>
      </c>
      <c r="G346" s="5">
        <v>58390.1</v>
      </c>
      <c r="H346" s="4">
        <v>54381.2</v>
      </c>
      <c r="I346" s="4">
        <v>3160.6</v>
      </c>
      <c r="J346" s="4">
        <v>64325.7</v>
      </c>
      <c r="K346" s="4">
        <v>28995.199999999997</v>
      </c>
      <c r="L346" s="5">
        <v>93320.9</v>
      </c>
      <c r="M346" s="1">
        <f t="shared" si="139"/>
        <v>-34930.799999999996</v>
      </c>
      <c r="N346" s="21"/>
      <c r="O346" s="85"/>
    </row>
    <row r="347" spans="1:15" ht="15.75">
      <c r="A347" s="69" t="s">
        <v>153</v>
      </c>
      <c r="B347" s="4">
        <v>9258.1</v>
      </c>
      <c r="C347" s="4">
        <v>2038.8</v>
      </c>
      <c r="D347" s="4">
        <v>1593.3</v>
      </c>
      <c r="E347" s="4">
        <v>12890.2</v>
      </c>
      <c r="F347" s="4">
        <v>121054.8</v>
      </c>
      <c r="G347" s="5">
        <v>133945</v>
      </c>
      <c r="H347" s="4">
        <v>49466</v>
      </c>
      <c r="I347" s="4">
        <v>933.4</v>
      </c>
      <c r="J347" s="4">
        <v>64714.8</v>
      </c>
      <c r="K347" s="4">
        <v>40939.09999999999</v>
      </c>
      <c r="L347" s="5">
        <v>105653.9</v>
      </c>
      <c r="M347" s="1">
        <f t="shared" si="139"/>
        <v>28291.100000000006</v>
      </c>
      <c r="N347" s="21"/>
      <c r="O347" s="85"/>
    </row>
    <row r="348" spans="1:15" ht="15.75">
      <c r="A348" s="69" t="s">
        <v>154</v>
      </c>
      <c r="B348" s="4">
        <v>6334.6</v>
      </c>
      <c r="C348" s="4">
        <v>713.6</v>
      </c>
      <c r="D348" s="4">
        <v>2303.4</v>
      </c>
      <c r="E348" s="4">
        <v>9351.4</v>
      </c>
      <c r="F348" s="4">
        <v>70147.40000000001</v>
      </c>
      <c r="G348" s="5">
        <v>79498.8</v>
      </c>
      <c r="H348" s="4">
        <v>56998.5</v>
      </c>
      <c r="I348" s="4">
        <v>1699.4</v>
      </c>
      <c r="J348" s="4">
        <v>68392.5</v>
      </c>
      <c r="K348" s="4">
        <v>38758.7</v>
      </c>
      <c r="L348" s="5">
        <v>107151.2</v>
      </c>
      <c r="M348" s="1">
        <f t="shared" si="139"/>
        <v>-27652.399999999994</v>
      </c>
      <c r="N348" s="21"/>
      <c r="O348" s="85"/>
    </row>
    <row r="349" spans="1:15" ht="15.75">
      <c r="A349" s="69" t="s">
        <v>155</v>
      </c>
      <c r="B349" s="4">
        <v>5554.5</v>
      </c>
      <c r="C349" s="4">
        <v>1216.9</v>
      </c>
      <c r="D349" s="4">
        <v>689.7</v>
      </c>
      <c r="E349" s="4">
        <v>7461.1</v>
      </c>
      <c r="F349" s="4">
        <v>60020.1</v>
      </c>
      <c r="G349" s="5">
        <v>67481.2</v>
      </c>
      <c r="H349" s="4">
        <v>43438.5</v>
      </c>
      <c r="I349" s="4">
        <v>1177.6</v>
      </c>
      <c r="J349" s="4">
        <v>50048.5</v>
      </c>
      <c r="K349" s="4">
        <v>33659.399999999994</v>
      </c>
      <c r="L349" s="5">
        <v>83707.9</v>
      </c>
      <c r="M349" s="1">
        <f t="shared" si="139"/>
        <v>-16226.699999999997</v>
      </c>
      <c r="N349" s="21"/>
      <c r="O349" s="85"/>
    </row>
    <row r="350" spans="1:15" ht="15.75">
      <c r="A350" s="69" t="s">
        <v>156</v>
      </c>
      <c r="B350" s="4">
        <v>4726.1</v>
      </c>
      <c r="C350" s="4">
        <v>2435.4</v>
      </c>
      <c r="D350" s="4">
        <v>1441.6</v>
      </c>
      <c r="E350" s="4">
        <v>8603.1</v>
      </c>
      <c r="F350" s="4">
        <v>82245.2</v>
      </c>
      <c r="G350" s="5">
        <v>90848.3</v>
      </c>
      <c r="H350" s="4">
        <v>53578.1</v>
      </c>
      <c r="I350" s="4">
        <v>33314.3</v>
      </c>
      <c r="J350" s="4">
        <v>91960.6</v>
      </c>
      <c r="K350" s="4">
        <v>27527.59999999999</v>
      </c>
      <c r="L350" s="5">
        <v>119488.2</v>
      </c>
      <c r="M350" s="1">
        <f t="shared" si="139"/>
        <v>-28639.899999999994</v>
      </c>
      <c r="N350" s="21"/>
      <c r="O350" s="85"/>
    </row>
    <row r="351" spans="1:14" ht="15.75">
      <c r="A351" s="69"/>
      <c r="B351" s="4"/>
      <c r="C351" s="4"/>
      <c r="D351" s="4"/>
      <c r="E351" s="4"/>
      <c r="F351" s="4"/>
      <c r="G351" s="5"/>
      <c r="H351" s="4"/>
      <c r="I351" s="4"/>
      <c r="J351" s="4"/>
      <c r="K351" s="4"/>
      <c r="L351" s="5"/>
      <c r="M351" s="1"/>
      <c r="N351" s="7"/>
    </row>
    <row r="352" spans="1:15" ht="15.75">
      <c r="A352" s="69" t="s">
        <v>157</v>
      </c>
      <c r="B352" s="4">
        <v>3515.5</v>
      </c>
      <c r="C352" s="4">
        <v>2263.1</v>
      </c>
      <c r="D352" s="4">
        <v>931.1</v>
      </c>
      <c r="E352" s="4">
        <v>6709.7</v>
      </c>
      <c r="F352" s="4">
        <v>86766.90000000001</v>
      </c>
      <c r="G352" s="5">
        <v>93476.6</v>
      </c>
      <c r="H352" s="4">
        <v>42417.55325609868</v>
      </c>
      <c r="I352" s="4">
        <v>435.96059067956</v>
      </c>
      <c r="J352" s="4">
        <f>+H352+I352</f>
        <v>42853.513846778245</v>
      </c>
      <c r="K352" s="4">
        <f>+L352-J352</f>
        <v>32450.88615322175</v>
      </c>
      <c r="L352" s="5">
        <v>75304.4</v>
      </c>
      <c r="M352" s="1">
        <f t="shared" si="139"/>
        <v>18172.20000000001</v>
      </c>
      <c r="N352" s="7"/>
      <c r="O352" s="80"/>
    </row>
    <row r="353" spans="1:15" ht="15.75">
      <c r="A353" s="69" t="s">
        <v>158</v>
      </c>
      <c r="B353" s="4">
        <v>1322.8</v>
      </c>
      <c r="C353" s="4">
        <v>1591.4</v>
      </c>
      <c r="D353" s="4">
        <v>1386.6</v>
      </c>
      <c r="E353" s="4">
        <v>4300.8</v>
      </c>
      <c r="F353" s="4">
        <v>52302.5</v>
      </c>
      <c r="G353" s="5">
        <v>56603.3</v>
      </c>
      <c r="H353" s="4">
        <v>52812.49403729328</v>
      </c>
      <c r="I353" s="4">
        <v>1702.8907709147952</v>
      </c>
      <c r="J353" s="4">
        <f aca="true" t="shared" si="140" ref="J353:J363">+H353+I353</f>
        <v>54515.38480820808</v>
      </c>
      <c r="K353" s="4">
        <f aca="true" t="shared" si="141" ref="K353:K362">+L353-J353</f>
        <v>23104.315191791917</v>
      </c>
      <c r="L353" s="5">
        <v>77619.7</v>
      </c>
      <c r="M353" s="1">
        <f t="shared" si="139"/>
        <v>-21016.399999999994</v>
      </c>
      <c r="N353" s="7"/>
      <c r="O353" s="80"/>
    </row>
    <row r="354" spans="1:15" ht="15.75">
      <c r="A354" s="69" t="s">
        <v>159</v>
      </c>
      <c r="B354" s="4">
        <v>1816.7</v>
      </c>
      <c r="C354" s="81">
        <v>2262.6</v>
      </c>
      <c r="D354" s="4">
        <v>1999.4</v>
      </c>
      <c r="E354" s="4">
        <v>6078.7</v>
      </c>
      <c r="F354" s="4">
        <v>109122.1</v>
      </c>
      <c r="G354" s="5">
        <v>115200.8</v>
      </c>
      <c r="H354" s="4">
        <v>63296.55516348129</v>
      </c>
      <c r="I354" s="4">
        <v>2547.2525685722103</v>
      </c>
      <c r="J354" s="4">
        <f t="shared" si="140"/>
        <v>65843.8077320535</v>
      </c>
      <c r="K354" s="4">
        <f t="shared" si="141"/>
        <v>29094.49226794651</v>
      </c>
      <c r="L354" s="5">
        <v>94938.3</v>
      </c>
      <c r="M354" s="1">
        <f t="shared" si="139"/>
        <v>20262.5</v>
      </c>
      <c r="N354" s="7"/>
      <c r="O354" s="80"/>
    </row>
    <row r="355" spans="1:15" ht="15.75">
      <c r="A355" s="69" t="s">
        <v>150</v>
      </c>
      <c r="B355" s="4">
        <v>8627.6</v>
      </c>
      <c r="C355" s="81">
        <v>1735.8</v>
      </c>
      <c r="D355" s="4">
        <v>1348.8</v>
      </c>
      <c r="E355" s="4">
        <v>11712.2</v>
      </c>
      <c r="F355" s="4">
        <v>67030.7</v>
      </c>
      <c r="G355" s="5">
        <v>78742.9</v>
      </c>
      <c r="H355" s="4">
        <v>42189.85015395563</v>
      </c>
      <c r="I355" s="4">
        <v>11170.561564761587</v>
      </c>
      <c r="J355" s="4">
        <f t="shared" si="140"/>
        <v>53360.411718717216</v>
      </c>
      <c r="K355" s="4">
        <f t="shared" si="141"/>
        <v>27217.388281282787</v>
      </c>
      <c r="L355" s="5">
        <v>80577.8</v>
      </c>
      <c r="M355" s="1">
        <f t="shared" si="139"/>
        <v>-1834.9000000000087</v>
      </c>
      <c r="N355" s="7"/>
      <c r="O355" s="80"/>
    </row>
    <row r="356" spans="1:15" ht="15.75">
      <c r="A356" s="69" t="s">
        <v>67</v>
      </c>
      <c r="B356" s="4">
        <v>4346.4</v>
      </c>
      <c r="C356" s="81">
        <v>869.3</v>
      </c>
      <c r="D356" s="4">
        <v>172.3</v>
      </c>
      <c r="E356" s="4">
        <v>5388</v>
      </c>
      <c r="F356" s="4">
        <v>59619.3</v>
      </c>
      <c r="G356" s="5">
        <v>65007.3</v>
      </c>
      <c r="H356" s="4">
        <v>23948.28852474</v>
      </c>
      <c r="I356" s="4">
        <v>947.567449080119</v>
      </c>
      <c r="J356" s="4">
        <f t="shared" si="140"/>
        <v>24895.85597382012</v>
      </c>
      <c r="K356" s="4">
        <f t="shared" si="141"/>
        <v>26461.444026179885</v>
      </c>
      <c r="L356" s="5">
        <v>51357.3</v>
      </c>
      <c r="M356" s="1">
        <f t="shared" si="139"/>
        <v>13650</v>
      </c>
      <c r="N356" s="7"/>
      <c r="O356" s="80"/>
    </row>
    <row r="357" spans="1:15" ht="15.75">
      <c r="A357" s="69" t="s">
        <v>47</v>
      </c>
      <c r="B357" s="4">
        <v>2335.912651481</v>
      </c>
      <c r="C357" s="81">
        <v>1476.032369373</v>
      </c>
      <c r="D357" s="4">
        <v>871.6702862136317</v>
      </c>
      <c r="E357" s="4">
        <v>4350.4499103288</v>
      </c>
      <c r="F357" s="4">
        <f>+G357-E357</f>
        <v>37082.729622160754</v>
      </c>
      <c r="G357" s="5">
        <v>41433.17953248956</v>
      </c>
      <c r="H357" s="4">
        <v>55084.86233801144</v>
      </c>
      <c r="I357" s="4">
        <v>2969.2692409152837</v>
      </c>
      <c r="J357" s="4">
        <f t="shared" si="140"/>
        <v>58054.13157892672</v>
      </c>
      <c r="K357" s="4">
        <f t="shared" si="141"/>
        <v>24962.220673124968</v>
      </c>
      <c r="L357" s="5">
        <v>83016.35225205169</v>
      </c>
      <c r="M357" s="1">
        <f t="shared" si="139"/>
        <v>-41583.17271956213</v>
      </c>
      <c r="N357" s="7"/>
      <c r="O357" s="80"/>
    </row>
    <row r="358" spans="1:15" ht="15.75">
      <c r="A358" s="69" t="s">
        <v>37</v>
      </c>
      <c r="B358" s="63">
        <v>489.4512037542</v>
      </c>
      <c r="C358" s="7">
        <v>4980.531270898499</v>
      </c>
      <c r="D358" s="4">
        <v>545.821081416332</v>
      </c>
      <c r="E358" s="4">
        <v>6341.652760866331</v>
      </c>
      <c r="F358" s="4">
        <v>41261.322142504614</v>
      </c>
      <c r="G358" s="5">
        <v>47277.12569857365</v>
      </c>
      <c r="H358" s="4">
        <v>54589.413096333825</v>
      </c>
      <c r="I358" s="4">
        <v>1818.6773368725758</v>
      </c>
      <c r="J358" s="4">
        <f t="shared" si="140"/>
        <v>56408.0904332064</v>
      </c>
      <c r="K358" s="4">
        <f t="shared" si="141"/>
        <v>22474.035079105008</v>
      </c>
      <c r="L358" s="5">
        <v>78882.12551231141</v>
      </c>
      <c r="M358" s="1">
        <f t="shared" si="139"/>
        <v>-31604.999813737762</v>
      </c>
      <c r="N358" s="7"/>
      <c r="O358" s="80"/>
    </row>
    <row r="359" spans="1:15" ht="15.75">
      <c r="A359" s="69" t="s">
        <v>53</v>
      </c>
      <c r="B359" s="4">
        <v>2634.38431536</v>
      </c>
      <c r="C359" s="81">
        <v>3413.2295539705</v>
      </c>
      <c r="D359" s="4">
        <v>784.5046480544997</v>
      </c>
      <c r="E359" s="4">
        <v>6832.118517385</v>
      </c>
      <c r="F359" s="4">
        <v>41798.1217931191</v>
      </c>
      <c r="G359" s="5">
        <v>48630.2403105041</v>
      </c>
      <c r="H359" s="4">
        <v>59141.73515940645</v>
      </c>
      <c r="I359" s="4">
        <v>3120.8854480202</v>
      </c>
      <c r="J359" s="4">
        <f t="shared" si="140"/>
        <v>62262.62060742665</v>
      </c>
      <c r="K359" s="4">
        <f t="shared" si="141"/>
        <v>25130.890517485008</v>
      </c>
      <c r="L359" s="5">
        <v>87393.51112491166</v>
      </c>
      <c r="M359" s="1">
        <f t="shared" si="139"/>
        <v>-38763.27081440756</v>
      </c>
      <c r="N359" s="7"/>
      <c r="O359" s="80"/>
    </row>
    <row r="360" spans="1:15" ht="15.75">
      <c r="A360" s="69" t="s">
        <v>38</v>
      </c>
      <c r="B360" s="4">
        <v>6409.870707458999</v>
      </c>
      <c r="C360" s="4">
        <v>1313.4640692430999</v>
      </c>
      <c r="D360" s="4">
        <f>+E360-B360-C360</f>
        <v>505.93202444490225</v>
      </c>
      <c r="E360" s="4">
        <v>8229.266801147001</v>
      </c>
      <c r="F360" s="4">
        <f>+G360-E360</f>
        <v>40610.23749365268</v>
      </c>
      <c r="G360" s="5">
        <v>48839.504294799684</v>
      </c>
      <c r="H360" s="4">
        <v>53152.23257611656</v>
      </c>
      <c r="I360" s="4">
        <v>2759.9386387413915</v>
      </c>
      <c r="J360" s="4">
        <f t="shared" si="140"/>
        <v>55912.17121485795</v>
      </c>
      <c r="K360" s="4">
        <f t="shared" si="141"/>
        <v>28016.171675176884</v>
      </c>
      <c r="L360" s="5">
        <v>83928.34289003484</v>
      </c>
      <c r="M360" s="1">
        <f t="shared" si="139"/>
        <v>-35088.83859523515</v>
      </c>
      <c r="N360" s="7"/>
      <c r="O360" s="80"/>
    </row>
    <row r="361" spans="1:15" ht="15.75">
      <c r="A361" s="69" t="s">
        <v>39</v>
      </c>
      <c r="B361" s="4">
        <v>5320.200332823301</v>
      </c>
      <c r="C361" s="4">
        <v>2196.1082642615</v>
      </c>
      <c r="D361" s="4">
        <f>+E361-C361-B361</f>
        <v>29.831989927490213</v>
      </c>
      <c r="E361" s="4">
        <v>7546.140587012292</v>
      </c>
      <c r="F361" s="4">
        <f>+G361-E361</f>
        <v>64422.859461217704</v>
      </c>
      <c r="G361" s="5">
        <v>71969.00004823</v>
      </c>
      <c r="H361" s="4">
        <v>41983.54197282352</v>
      </c>
      <c r="I361" s="4">
        <v>4472.981699082306</v>
      </c>
      <c r="J361" s="4">
        <f t="shared" si="140"/>
        <v>46456.52367190583</v>
      </c>
      <c r="K361" s="4">
        <f t="shared" si="141"/>
        <v>32884.48533327748</v>
      </c>
      <c r="L361" s="5">
        <v>79341.00900518331</v>
      </c>
      <c r="M361" s="1">
        <f t="shared" si="139"/>
        <v>-7372.008956953316</v>
      </c>
      <c r="N361" s="7"/>
      <c r="O361" s="80"/>
    </row>
    <row r="362" spans="1:15" ht="15.75">
      <c r="A362" s="69" t="s">
        <v>40</v>
      </c>
      <c r="B362" s="4">
        <v>7425.921014930299</v>
      </c>
      <c r="C362" s="4">
        <v>1075.7958187955</v>
      </c>
      <c r="D362" s="4">
        <v>293.23603413585164</v>
      </c>
      <c r="E362" s="4">
        <v>8794.95286786165</v>
      </c>
      <c r="F362" s="4">
        <v>46560.982359822185</v>
      </c>
      <c r="G362" s="5">
        <v>55355.93522768383</v>
      </c>
      <c r="H362" s="4">
        <v>50161.16822139548</v>
      </c>
      <c r="I362" s="4">
        <v>2498.047861347748</v>
      </c>
      <c r="J362" s="4">
        <f t="shared" si="140"/>
        <v>52659.21608274322</v>
      </c>
      <c r="K362" s="4">
        <f t="shared" si="141"/>
        <v>38417.69072899097</v>
      </c>
      <c r="L362" s="5">
        <v>91076.9068117342</v>
      </c>
      <c r="M362" s="1">
        <f t="shared" si="139"/>
        <v>-35720.97158405036</v>
      </c>
      <c r="N362" s="7"/>
      <c r="O362" s="80"/>
    </row>
    <row r="363" spans="1:15" ht="15.75">
      <c r="A363" s="69" t="s">
        <v>41</v>
      </c>
      <c r="B363" s="4">
        <v>6396.404474084799</v>
      </c>
      <c r="C363" s="4">
        <v>1982.2045353153003</v>
      </c>
      <c r="D363" s="4">
        <v>533.591257160285</v>
      </c>
      <c r="E363" s="4">
        <v>8912.200266560385</v>
      </c>
      <c r="F363" s="4">
        <v>79382.23851778574</v>
      </c>
      <c r="G363" s="5">
        <v>88294.43878434612</v>
      </c>
      <c r="H363" s="4">
        <v>50767.47154693583</v>
      </c>
      <c r="I363" s="4">
        <v>1313.339806721477</v>
      </c>
      <c r="J363" s="4">
        <f t="shared" si="140"/>
        <v>52080.81135365731</v>
      </c>
      <c r="K363" s="4">
        <f>+L363-J363</f>
        <v>22747.6115692248</v>
      </c>
      <c r="L363" s="5">
        <v>74828.4229228821</v>
      </c>
      <c r="M363" s="1">
        <f t="shared" si="139"/>
        <v>13466.01586146401</v>
      </c>
      <c r="N363" s="7"/>
      <c r="O363" s="80"/>
    </row>
    <row r="364" spans="1:14" ht="15.75">
      <c r="A364" s="69"/>
      <c r="B364" s="4"/>
      <c r="C364" s="81"/>
      <c r="D364" s="4"/>
      <c r="E364" s="4"/>
      <c r="F364" s="4"/>
      <c r="G364" s="5"/>
      <c r="H364" s="4"/>
      <c r="I364" s="4"/>
      <c r="J364" s="81"/>
      <c r="K364" s="4"/>
      <c r="L364" s="5"/>
      <c r="M364" s="1"/>
      <c r="N364" s="7"/>
    </row>
    <row r="365" spans="1:14" ht="15.75">
      <c r="A365" s="69" t="s">
        <v>165</v>
      </c>
      <c r="B365" s="4">
        <v>2784.1977555725</v>
      </c>
      <c r="C365" s="74">
        <v>831.3966339549</v>
      </c>
      <c r="D365" s="4">
        <f aca="true" t="shared" si="142" ref="D365:D370">+E365-C365-B365</f>
        <v>151.03070117259995</v>
      </c>
      <c r="E365" s="4">
        <v>3766.6250907</v>
      </c>
      <c r="F365" s="4">
        <f aca="true" t="shared" si="143" ref="F365:F370">+G365-E365</f>
        <v>28720.914825839474</v>
      </c>
      <c r="G365" s="5">
        <v>32487.539916539474</v>
      </c>
      <c r="H365" s="4">
        <v>50702.45338121494</v>
      </c>
      <c r="I365" s="4">
        <v>2351.151414349638</v>
      </c>
      <c r="J365" s="4">
        <f>I365+H365</f>
        <v>53053.60479556458</v>
      </c>
      <c r="K365" s="4">
        <f aca="true" t="shared" si="144" ref="K365:K370">+L365-J365</f>
        <v>25739.941246581788</v>
      </c>
      <c r="L365" s="5">
        <v>78793.54604214636</v>
      </c>
      <c r="M365" s="1">
        <f>+G365-L365</f>
        <v>-46306.00612560689</v>
      </c>
      <c r="N365" s="80"/>
    </row>
    <row r="366" spans="1:14" ht="15.75">
      <c r="A366" s="69" t="s">
        <v>158</v>
      </c>
      <c r="B366" s="4">
        <v>5502.5000019045</v>
      </c>
      <c r="C366" s="74">
        <v>14.666830267199998</v>
      </c>
      <c r="D366" s="4">
        <f t="shared" si="142"/>
        <v>1090.6084575643454</v>
      </c>
      <c r="E366" s="4">
        <v>6607.775289736045</v>
      </c>
      <c r="F366" s="4">
        <f t="shared" si="143"/>
        <v>38098.856265043665</v>
      </c>
      <c r="G366" s="5">
        <v>44706.63155477971</v>
      </c>
      <c r="H366" s="4">
        <v>39429.864357752755</v>
      </c>
      <c r="I366" s="4">
        <v>909.1472329412302</v>
      </c>
      <c r="J366" s="4">
        <f>I366+H366</f>
        <v>40339.01159069398</v>
      </c>
      <c r="K366" s="4">
        <f t="shared" si="144"/>
        <v>28646.79824547348</v>
      </c>
      <c r="L366" s="5">
        <v>68985.80983616746</v>
      </c>
      <c r="M366" s="1">
        <f t="shared" si="139"/>
        <v>-24279.17828138775</v>
      </c>
      <c r="N366" s="80"/>
    </row>
    <row r="367" spans="1:14" ht="15.75">
      <c r="A367" s="69" t="s">
        <v>159</v>
      </c>
      <c r="B367" s="4">
        <v>3368.4914341002</v>
      </c>
      <c r="C367" s="74">
        <v>204.58765356889998</v>
      </c>
      <c r="D367" s="4">
        <f t="shared" si="142"/>
        <v>201.4799775641104</v>
      </c>
      <c r="E367" s="4">
        <v>3774.5590652332103</v>
      </c>
      <c r="F367" s="4">
        <f t="shared" si="143"/>
        <v>59533.20768171866</v>
      </c>
      <c r="G367" s="5">
        <v>63307.76674695187</v>
      </c>
      <c r="H367" s="4">
        <v>55985.34498004116</v>
      </c>
      <c r="I367" s="4">
        <v>1322.7674433256961</v>
      </c>
      <c r="J367" s="4">
        <f>I367+H367</f>
        <v>57308.11242336686</v>
      </c>
      <c r="K367" s="4">
        <f t="shared" si="144"/>
        <v>25490.018451727206</v>
      </c>
      <c r="L367" s="5">
        <v>82798.13087509407</v>
      </c>
      <c r="M367" s="1">
        <f t="shared" si="139"/>
        <v>-19490.364128142195</v>
      </c>
      <c r="N367" s="80"/>
    </row>
    <row r="368" spans="1:14" ht="15.75">
      <c r="A368" s="69" t="s">
        <v>150</v>
      </c>
      <c r="B368" s="4">
        <v>6363.5854664336</v>
      </c>
      <c r="C368" s="74">
        <v>2787.9709129893</v>
      </c>
      <c r="D368" s="4">
        <f t="shared" si="142"/>
        <v>107.92437948371662</v>
      </c>
      <c r="E368" s="4">
        <v>9259.480758906617</v>
      </c>
      <c r="F368" s="4">
        <f t="shared" si="143"/>
        <v>42481.54284686625</v>
      </c>
      <c r="G368" s="5">
        <v>51741.02360577287</v>
      </c>
      <c r="H368" s="4">
        <v>39023.57980046343</v>
      </c>
      <c r="I368" s="4">
        <v>401.72267994358</v>
      </c>
      <c r="J368" s="4">
        <f>I368+H368</f>
        <v>39425.30248040701</v>
      </c>
      <c r="K368" s="4">
        <f t="shared" si="144"/>
        <v>25353.264307732104</v>
      </c>
      <c r="L368" s="5">
        <v>64778.56678813911</v>
      </c>
      <c r="M368" s="1">
        <f t="shared" si="139"/>
        <v>-13037.543182366244</v>
      </c>
      <c r="N368" s="80"/>
    </row>
    <row r="369" spans="1:14" ht="15.75">
      <c r="A369" s="69" t="s">
        <v>67</v>
      </c>
      <c r="B369" s="4">
        <v>6935.596668995</v>
      </c>
      <c r="C369" s="74">
        <v>673.705044475</v>
      </c>
      <c r="D369" s="4">
        <f t="shared" si="142"/>
        <v>766.4274346027541</v>
      </c>
      <c r="E369" s="4">
        <v>8375.729148072754</v>
      </c>
      <c r="F369" s="4">
        <f t="shared" si="143"/>
        <v>41723.03918380698</v>
      </c>
      <c r="G369" s="5">
        <v>50098.768331879735</v>
      </c>
      <c r="H369" s="4">
        <v>44797.895141372384</v>
      </c>
      <c r="I369" s="4">
        <f>(+'[2]ALLBANKM....'!$M$33+'[2]ALLBANKM....'!$M$34)/1000000</f>
        <v>4176.911147492711</v>
      </c>
      <c r="J369" s="4">
        <f>I369+H369</f>
        <v>48974.8062888651</v>
      </c>
      <c r="K369" s="4">
        <f t="shared" si="144"/>
        <v>29690.236464739944</v>
      </c>
      <c r="L369" s="5">
        <v>78665.04275360504</v>
      </c>
      <c r="M369" s="1">
        <f t="shared" si="139"/>
        <v>-28566.274421725306</v>
      </c>
      <c r="N369" s="80"/>
    </row>
    <row r="370" spans="1:14" ht="15.75">
      <c r="A370" s="69" t="s">
        <v>66</v>
      </c>
      <c r="B370" s="4">
        <v>795.9757042668999</v>
      </c>
      <c r="C370" s="74">
        <v>1478.1570424480997</v>
      </c>
      <c r="D370" s="4">
        <f t="shared" si="142"/>
        <v>69.41128571588422</v>
      </c>
      <c r="E370" s="4">
        <v>2343.544032430884</v>
      </c>
      <c r="F370" s="4">
        <f t="shared" si="143"/>
        <v>82851.69589484604</v>
      </c>
      <c r="G370" s="5">
        <v>85195.23992727693</v>
      </c>
      <c r="H370" s="4">
        <v>43786.406270034866</v>
      </c>
      <c r="I370" s="4">
        <v>628.0442803846599</v>
      </c>
      <c r="J370" s="4">
        <v>44414.450550419526</v>
      </c>
      <c r="K370" s="4">
        <f t="shared" si="144"/>
        <v>23457.115110834566</v>
      </c>
      <c r="L370" s="5">
        <v>67871.56566125409</v>
      </c>
      <c r="M370" s="1">
        <f t="shared" si="139"/>
        <v>17323.674266022834</v>
      </c>
      <c r="N370" s="80"/>
    </row>
    <row r="371" spans="1:14" ht="15.75">
      <c r="A371" s="69" t="s">
        <v>65</v>
      </c>
      <c r="B371" s="4">
        <v>5781.1320572053</v>
      </c>
      <c r="C371" s="74">
        <v>2361.0485685608</v>
      </c>
      <c r="D371" s="4">
        <f aca="true" t="shared" si="145" ref="D371:D378">+E371-C371-B371</f>
        <v>3.659471711999686</v>
      </c>
      <c r="E371" s="4">
        <v>8145.8400974781</v>
      </c>
      <c r="F371" s="4">
        <f aca="true" t="shared" si="146" ref="F371:F376">+G371-E371</f>
        <v>47289.954322689155</v>
      </c>
      <c r="G371" s="5">
        <v>55435.79442016726</v>
      </c>
      <c r="H371" s="4">
        <v>35148.75083418577</v>
      </c>
      <c r="I371" s="4">
        <v>230.77480433959002</v>
      </c>
      <c r="J371" s="4">
        <f>+H371+I371</f>
        <v>35379.52563852536</v>
      </c>
      <c r="K371" s="4">
        <f aca="true" t="shared" si="147" ref="K371:K376">+L371-J371</f>
        <v>23966.400643911948</v>
      </c>
      <c r="L371" s="5">
        <v>59345.92628243731</v>
      </c>
      <c r="M371" s="1">
        <f t="shared" si="139"/>
        <v>-3910.131862270049</v>
      </c>
      <c r="N371" s="80"/>
    </row>
    <row r="372" spans="1:14" ht="15.75">
      <c r="A372" s="69" t="s">
        <v>152</v>
      </c>
      <c r="B372" s="4">
        <v>5961.098162449702</v>
      </c>
      <c r="C372" s="74">
        <v>2641.4677154549004</v>
      </c>
      <c r="D372" s="4">
        <f t="shared" si="145"/>
        <v>1201.1249680980982</v>
      </c>
      <c r="E372" s="4">
        <v>9803.6908460027</v>
      </c>
      <c r="F372" s="4">
        <f t="shared" si="146"/>
        <v>47068.92115434319</v>
      </c>
      <c r="G372" s="5">
        <v>56872.612000345885</v>
      </c>
      <c r="H372" s="4">
        <v>52103.475434995766</v>
      </c>
      <c r="I372" s="4">
        <f>+J372-H372</f>
        <v>760.059072813674</v>
      </c>
      <c r="J372" s="4">
        <v>52863.53450780944</v>
      </c>
      <c r="K372" s="4">
        <f t="shared" si="147"/>
        <v>35834.27117369445</v>
      </c>
      <c r="L372" s="5">
        <v>88697.80568150389</v>
      </c>
      <c r="M372" s="1">
        <f t="shared" si="139"/>
        <v>-31825.193681158</v>
      </c>
      <c r="N372" s="80"/>
    </row>
    <row r="373" spans="1:14" ht="15.75">
      <c r="A373" s="69" t="s">
        <v>153</v>
      </c>
      <c r="B373" s="4">
        <v>7695.059275670401</v>
      </c>
      <c r="C373" s="74">
        <v>2027.8906285241</v>
      </c>
      <c r="D373" s="4">
        <f t="shared" si="145"/>
        <v>290.1602083862408</v>
      </c>
      <c r="E373" s="4">
        <v>10013.110112580742</v>
      </c>
      <c r="F373" s="4">
        <f t="shared" si="146"/>
        <v>61274.540441444195</v>
      </c>
      <c r="G373" s="5">
        <v>71287.65055402493</v>
      </c>
      <c r="H373" s="4">
        <v>31466.90778130086</v>
      </c>
      <c r="I373" s="4">
        <v>1193.9320900177988</v>
      </c>
      <c r="J373" s="4">
        <v>32660.839871318654</v>
      </c>
      <c r="K373" s="4">
        <f t="shared" si="147"/>
        <v>25325.880711196536</v>
      </c>
      <c r="L373" s="5">
        <v>57986.72058251519</v>
      </c>
      <c r="M373" s="1">
        <f t="shared" si="139"/>
        <v>13300.929971509744</v>
      </c>
      <c r="N373" s="80"/>
    </row>
    <row r="374" spans="1:14" ht="15.75">
      <c r="A374" s="69" t="s">
        <v>154</v>
      </c>
      <c r="B374" s="4">
        <v>5637.26289856085</v>
      </c>
      <c r="C374" s="74">
        <v>1908.6323900502</v>
      </c>
      <c r="D374" s="4">
        <f t="shared" si="145"/>
        <v>1337.3730483384998</v>
      </c>
      <c r="E374" s="4">
        <v>8883.26833694955</v>
      </c>
      <c r="F374" s="4">
        <f t="shared" si="146"/>
        <v>66888.47205934212</v>
      </c>
      <c r="G374" s="5">
        <v>75771.74039629167</v>
      </c>
      <c r="H374" s="4">
        <f>+J374-I374</f>
        <v>52329.646562430906</v>
      </c>
      <c r="I374" s="4">
        <v>331.046816056559</v>
      </c>
      <c r="J374" s="4">
        <v>52660.69337848746</v>
      </c>
      <c r="K374" s="4">
        <f t="shared" si="147"/>
        <v>25032.624105722563</v>
      </c>
      <c r="L374" s="5">
        <v>77693.31748421003</v>
      </c>
      <c r="M374" s="1">
        <f t="shared" si="139"/>
        <v>-1921.5770879183547</v>
      </c>
      <c r="N374" s="80"/>
    </row>
    <row r="375" spans="1:14" ht="15.75">
      <c r="A375" s="69" t="s">
        <v>155</v>
      </c>
      <c r="B375" s="4">
        <v>5879.833534430901</v>
      </c>
      <c r="C375" s="74">
        <v>930.4462485646</v>
      </c>
      <c r="D375" s="4">
        <f t="shared" si="145"/>
        <v>530.2688823701992</v>
      </c>
      <c r="E375" s="4">
        <v>7340.5486653657</v>
      </c>
      <c r="F375" s="4">
        <f t="shared" si="146"/>
        <v>67805.02335836286</v>
      </c>
      <c r="G375" s="5">
        <v>75145.57202372856</v>
      </c>
      <c r="H375" s="4">
        <v>28078.20020646037</v>
      </c>
      <c r="I375" s="4">
        <f>(+'[3]ALLBANKM....'!$M$34+'[3]ALLBANKM....'!$M$33)/1000000</f>
        <v>1414.523061776885</v>
      </c>
      <c r="J375" s="4">
        <v>32549.415288182092</v>
      </c>
      <c r="K375" s="4">
        <f t="shared" si="147"/>
        <v>24451.10064189782</v>
      </c>
      <c r="L375" s="5">
        <v>57000.51593007991</v>
      </c>
      <c r="M375" s="1">
        <f t="shared" si="139"/>
        <v>18145.056093648644</v>
      </c>
      <c r="N375" s="80"/>
    </row>
    <row r="376" spans="1:14" ht="15.75">
      <c r="A376" s="69" t="s">
        <v>156</v>
      </c>
      <c r="B376" s="4">
        <v>4422.4659651895</v>
      </c>
      <c r="C376" s="74">
        <v>716.4833491746</v>
      </c>
      <c r="D376" s="4">
        <f t="shared" si="145"/>
        <v>1386.9819913819993</v>
      </c>
      <c r="E376" s="4">
        <v>6525.9313057460995</v>
      </c>
      <c r="F376" s="4">
        <f t="shared" si="146"/>
        <v>75074.04608221637</v>
      </c>
      <c r="G376" s="5">
        <v>81599.97738796247</v>
      </c>
      <c r="H376" s="4">
        <v>59742.557073468575</v>
      </c>
      <c r="I376" s="4">
        <v>4506.792175347038</v>
      </c>
      <c r="J376" s="4">
        <f>H376+I376</f>
        <v>64249.34924881561</v>
      </c>
      <c r="K376" s="4">
        <f t="shared" si="147"/>
        <v>31094.1328522357</v>
      </c>
      <c r="L376" s="5">
        <v>95343.48210105131</v>
      </c>
      <c r="M376" s="1">
        <f>G376-L376</f>
        <v>-13743.504713088842</v>
      </c>
      <c r="N376" s="80"/>
    </row>
    <row r="377" spans="1:14" ht="15.75">
      <c r="A377" s="69"/>
      <c r="B377" s="4"/>
      <c r="C377" s="74"/>
      <c r="D377" s="4"/>
      <c r="E377" s="4"/>
      <c r="F377" s="4"/>
      <c r="G377" s="5"/>
      <c r="H377" s="4"/>
      <c r="I377" s="4"/>
      <c r="J377" s="4"/>
      <c r="K377" s="4"/>
      <c r="L377" s="5"/>
      <c r="M377" s="1"/>
      <c r="N377" s="80"/>
    </row>
    <row r="378" spans="1:14" ht="15.75">
      <c r="A378" s="69" t="s">
        <v>170</v>
      </c>
      <c r="B378" s="4">
        <v>5451.9883835147</v>
      </c>
      <c r="C378" s="74">
        <v>2125.0772185637</v>
      </c>
      <c r="D378" s="4">
        <f t="shared" si="145"/>
        <v>1833.1563372388</v>
      </c>
      <c r="E378" s="74">
        <v>9410.2219393172</v>
      </c>
      <c r="F378" s="4">
        <f>+G378-E378</f>
        <v>52300.250589036135</v>
      </c>
      <c r="G378" s="5">
        <v>61710.47252835333</v>
      </c>
      <c r="H378" s="4">
        <v>20721.392320780746</v>
      </c>
      <c r="I378" s="4">
        <f>+J378-H378</f>
        <v>2935.3808113420055</v>
      </c>
      <c r="J378" s="74">
        <v>23656.77313212275</v>
      </c>
      <c r="K378" s="4">
        <f>+L378-J378</f>
        <v>15836.287397110009</v>
      </c>
      <c r="L378" s="5">
        <v>39493.06052923276</v>
      </c>
      <c r="M378" s="1">
        <f>G378-L378</f>
        <v>22217.411999120573</v>
      </c>
      <c r="N378" s="80"/>
    </row>
    <row r="379" spans="1:14" ht="15.75">
      <c r="A379" s="67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7"/>
    </row>
    <row r="380" spans="1:14" ht="15.75">
      <c r="A380" s="87" t="s">
        <v>171</v>
      </c>
      <c r="B380" s="71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3"/>
      <c r="N380" s="80"/>
    </row>
    <row r="381" spans="2:14" ht="15.75">
      <c r="B381" s="7"/>
      <c r="C381" s="82"/>
      <c r="D381" s="7"/>
      <c r="E381" s="7"/>
      <c r="F381" s="7"/>
      <c r="G381" s="7"/>
      <c r="H381" s="7"/>
      <c r="I381" s="7"/>
      <c r="J381" s="7"/>
      <c r="K381" s="7"/>
      <c r="L381" s="7"/>
      <c r="M381" s="74"/>
      <c r="N381" s="7"/>
    </row>
    <row r="382" spans="2:14" ht="15.75">
      <c r="B382" s="74"/>
      <c r="C382" s="7"/>
      <c r="D382" s="74"/>
      <c r="E382" s="7"/>
      <c r="F382" s="74"/>
      <c r="G382" s="74"/>
      <c r="H382" s="7"/>
      <c r="I382" s="7"/>
      <c r="J382" s="74"/>
      <c r="K382" s="7"/>
      <c r="L382" s="7"/>
      <c r="M382" s="7"/>
      <c r="N382" s="7"/>
    </row>
    <row r="383" spans="2:14" ht="15.75">
      <c r="B383" s="7"/>
      <c r="C383" s="74"/>
      <c r="D383" s="7"/>
      <c r="E383" s="74"/>
      <c r="F383" s="7"/>
      <c r="H383" s="74"/>
      <c r="I383" s="7"/>
      <c r="J383" s="7"/>
      <c r="K383" s="7"/>
      <c r="L383" s="7"/>
      <c r="M383" s="80"/>
      <c r="N383" s="7"/>
    </row>
    <row r="384" spans="2:14" ht="15.75">
      <c r="B384" s="7"/>
      <c r="C384" s="7"/>
      <c r="D384" s="7"/>
      <c r="E384" s="7"/>
      <c r="F384" s="7"/>
      <c r="G384" s="7"/>
      <c r="H384" s="80"/>
      <c r="I384" s="7"/>
      <c r="J384" s="7"/>
      <c r="K384" s="7"/>
      <c r="L384" s="7"/>
      <c r="M384" s="7"/>
      <c r="N384" s="7"/>
    </row>
    <row r="385" spans="2:14" ht="15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5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0"/>
      <c r="N386" s="7"/>
    </row>
    <row r="387" spans="2:14" ht="15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5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5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5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5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5.75">
      <c r="B392" s="7"/>
      <c r="C392" s="7"/>
      <c r="D392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5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5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5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5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5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5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5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NDEREYIMANA FULGENCE</cp:lastModifiedBy>
  <cp:lastPrinted>2016-12-19T07:02:02Z</cp:lastPrinted>
  <dcterms:created xsi:type="dcterms:W3CDTF">2000-07-14T13:59:36Z</dcterms:created>
  <dcterms:modified xsi:type="dcterms:W3CDTF">2017-04-03T07:59:05Z</dcterms:modified>
  <cp:category/>
  <cp:version/>
  <cp:contentType/>
  <cp:contentStatus/>
</cp:coreProperties>
</file>