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90" windowWidth="7215" windowHeight="9270" activeTab="0"/>
  </bookViews>
  <sheets>
    <sheet name="A" sheetId="1" r:id="rId1"/>
  </sheets>
  <externalReferences>
    <externalReference r:id="rId4"/>
    <externalReference r:id="rId5"/>
  </externalReferences>
  <definedNames>
    <definedName name="\N">'A'!#REF!</definedName>
    <definedName name="__123Graph_B" hidden="1">'A'!$C$83:$C$83</definedName>
    <definedName name="__123Graph_D" hidden="1">'A'!$D$83:$D$83</definedName>
    <definedName name="__123Graph_F" hidden="1">'A'!$E$83:$E$83</definedName>
    <definedName name="CE">'A'!#REF!</definedName>
    <definedName name="_xlnm.Print_Area" localSheetId="0">'A'!$A$7:$IF$88</definedName>
    <definedName name="R">'A'!#REF!</definedName>
    <definedName name="Zone_impres_MI" localSheetId="0">'A'!$B$4:$K$88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8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<sst xmlns="http://schemas.openxmlformats.org/spreadsheetml/2006/main" count="1177" uniqueCount="218">
  <si>
    <t xml:space="preserve"> </t>
  </si>
  <si>
    <t xml:space="preserve">      1 9 8 3</t>
  </si>
  <si>
    <t xml:space="preserve">      1 9 8 4</t>
  </si>
  <si>
    <t xml:space="preserve">      1 9 8 5</t>
  </si>
  <si>
    <t xml:space="preserve">     1 9 8 6</t>
  </si>
  <si>
    <t xml:space="preserve">      1 9 8 7</t>
  </si>
  <si>
    <t xml:space="preserve">      1 9 8 8</t>
  </si>
  <si>
    <t xml:space="preserve">            1991</t>
  </si>
  <si>
    <t xml:space="preserve">            1992</t>
  </si>
  <si>
    <t xml:space="preserve">            1993</t>
  </si>
  <si>
    <t xml:space="preserve">            1994</t>
  </si>
  <si>
    <t xml:space="preserve">            1995</t>
  </si>
  <si>
    <t xml:space="preserve">    1999</t>
  </si>
  <si>
    <t>Févr.</t>
  </si>
  <si>
    <t>Mars</t>
  </si>
  <si>
    <t>Avril</t>
  </si>
  <si>
    <t>Mai</t>
  </si>
  <si>
    <t>Juin</t>
  </si>
  <si>
    <t>Août</t>
  </si>
  <si>
    <t>Déc.</t>
  </si>
  <si>
    <t>Janv.</t>
  </si>
  <si>
    <t xml:space="preserve">  I. EUROPE</t>
  </si>
  <si>
    <t xml:space="preserve">   1. Union Européenne</t>
  </si>
  <si>
    <t xml:space="preserve">     Belgique - Luxembourg</t>
  </si>
  <si>
    <t xml:space="preserve">     France</t>
  </si>
  <si>
    <t xml:space="preserve">     Royaume-Uni</t>
  </si>
  <si>
    <t xml:space="preserve">     Italie</t>
  </si>
  <si>
    <t xml:space="preserve">     Pays-Bas</t>
  </si>
  <si>
    <t xml:space="preserve">     Danemark</t>
  </si>
  <si>
    <t>-</t>
  </si>
  <si>
    <t xml:space="preserve">     Irlande</t>
  </si>
  <si>
    <t xml:space="preserve">     Espagne</t>
  </si>
  <si>
    <t xml:space="preserve">     Grèce</t>
  </si>
  <si>
    <t>...</t>
  </si>
  <si>
    <t xml:space="preserve">     Portugal</t>
  </si>
  <si>
    <t xml:space="preserve">   2. AUTRES</t>
  </si>
  <si>
    <t xml:space="preserve">     Suisse</t>
  </si>
  <si>
    <t xml:space="preserve">     Tchécoslovaquie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</si>
  <si>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</si>
  <si>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</si>
  <si>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</si>
  <si>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</si>
  <si>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Japon</t>
  </si>
  <si>
    <t xml:space="preserve">     Iran</t>
  </si>
  <si>
    <t xml:space="preserve">     Rép. Pop. de Chine</t>
  </si>
  <si>
    <t xml:space="preserve">     Union Indienne</t>
  </si>
  <si>
    <t xml:space="preserve">     Corée du Sud</t>
  </si>
  <si>
    <t xml:space="preserve">     Hong-Kong</t>
  </si>
  <si>
    <t xml:space="preserve">     Corée du Nord</t>
  </si>
  <si>
    <t xml:space="preserve">     Taiwan</t>
  </si>
  <si>
    <t xml:space="preserve">     Bangladesh</t>
  </si>
  <si>
    <t xml:space="preserve">     Pakistan</t>
  </si>
  <si>
    <t xml:space="preserve">     Arabie Saoudite</t>
  </si>
  <si>
    <t xml:space="preserve">     Autres pays d'Asie</t>
  </si>
  <si>
    <t>III. AFRIQUE</t>
  </si>
  <si>
    <t xml:space="preserve">     Tanzanie</t>
  </si>
  <si>
    <t xml:space="preserve">     Kenya</t>
  </si>
  <si>
    <t xml:space="preserve">     Djibouti</t>
  </si>
  <si>
    <t xml:space="preserve">     Rwanda</t>
  </si>
  <si>
    <t xml:space="preserve">     Zambie</t>
  </si>
  <si>
    <t xml:space="preserve">     Zimbabwe</t>
  </si>
  <si>
    <t xml:space="preserve">     Afrique du Sud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</si>
  <si>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</si>
  <si>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</si>
  <si>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</si>
  <si>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</si>
  <si>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</si>
  <si>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</si>
  <si>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</si>
  <si>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VI. DIVERS </t>
  </si>
  <si>
    <t>TOTAL</t>
  </si>
  <si>
    <t>juillet</t>
  </si>
  <si>
    <t>sept</t>
  </si>
  <si>
    <t>,,,</t>
  </si>
  <si>
    <t>Oct</t>
  </si>
  <si>
    <t>Nov.</t>
  </si>
  <si>
    <t xml:space="preserve">                             Période</t>
  </si>
  <si>
    <t xml:space="preserve">     Pays</t>
  </si>
  <si>
    <t xml:space="preserve">    1997</t>
  </si>
  <si>
    <t xml:space="preserve">     1996</t>
  </si>
  <si>
    <t xml:space="preserve">   1998</t>
  </si>
  <si>
    <t>…</t>
  </si>
  <si>
    <t>;;;</t>
  </si>
  <si>
    <t>Janv-Déc.</t>
  </si>
  <si>
    <t>février</t>
  </si>
  <si>
    <t>mars</t>
  </si>
  <si>
    <t>avril</t>
  </si>
  <si>
    <t>mai</t>
  </si>
  <si>
    <t>juin</t>
  </si>
  <si>
    <t>août</t>
  </si>
  <si>
    <t>septembre</t>
  </si>
  <si>
    <t>octobre</t>
  </si>
  <si>
    <t>novembre</t>
  </si>
  <si>
    <t>décembre</t>
  </si>
  <si>
    <t>Janvier</t>
  </si>
  <si>
    <t>Janvier-mai</t>
  </si>
  <si>
    <t xml:space="preserve">     Autres pays de l'Océanie</t>
  </si>
  <si>
    <t>Janvier-juin</t>
  </si>
  <si>
    <t>Janv-septembre</t>
  </si>
  <si>
    <t>Janv-octobre</t>
  </si>
  <si>
    <t>Janv-décembre</t>
  </si>
  <si>
    <t>Février</t>
  </si>
  <si>
    <t>Juillet</t>
  </si>
  <si>
    <t>Septembre</t>
  </si>
  <si>
    <t>Octobre</t>
  </si>
  <si>
    <t>Novembre</t>
  </si>
  <si>
    <t>Décembre</t>
  </si>
  <si>
    <t>Janvier-avril</t>
  </si>
  <si>
    <t xml:space="preserve">     Autres pays de l'U.E.</t>
  </si>
  <si>
    <t>Janvier-août</t>
  </si>
  <si>
    <t>(1)        : République Démocratique du Congo</t>
  </si>
  <si>
    <t>Janv-février</t>
  </si>
  <si>
    <t>Janv-mars</t>
  </si>
  <si>
    <t>Janv-avril</t>
  </si>
  <si>
    <t>Janv-mai</t>
  </si>
  <si>
    <t>Janv-juin</t>
  </si>
  <si>
    <t>Janv-juillet</t>
  </si>
  <si>
    <t>Janv-août</t>
  </si>
  <si>
    <t>janvier-février</t>
  </si>
  <si>
    <t>Janvier-mars</t>
  </si>
  <si>
    <t>Janvier-juillett</t>
  </si>
  <si>
    <t>Janvier-septembre</t>
  </si>
  <si>
    <t>Jan-novembre</t>
  </si>
  <si>
    <t>IV.5</t>
  </si>
  <si>
    <t>Jan-octobre</t>
  </si>
  <si>
    <t>Jan-décembre</t>
  </si>
  <si>
    <t>Jan-septembre</t>
  </si>
  <si>
    <t>Jan-juillet</t>
  </si>
  <si>
    <t>Jan-juin</t>
  </si>
  <si>
    <t>Jan-février</t>
  </si>
  <si>
    <t>janvier</t>
  </si>
  <si>
    <t>Source : Office Burundais des Recettes (OBR)</t>
  </si>
  <si>
    <r>
      <t xml:space="preserve">     R.D.C. </t>
    </r>
    <r>
      <rPr>
        <vertAlign val="superscript"/>
        <sz val="12"/>
        <rFont val="Calibri"/>
        <family val="2"/>
      </rPr>
      <t>(1)</t>
    </r>
  </si>
  <si>
    <t xml:space="preserve">     Allemagne</t>
  </si>
  <si>
    <t xml:space="preserve">     Ouganda</t>
  </si>
  <si>
    <t>jan-décembre</t>
  </si>
  <si>
    <t>Countries</t>
  </si>
  <si>
    <t xml:space="preserve"> I. EUROPE</t>
  </si>
  <si>
    <t>Germany</t>
  </si>
  <si>
    <t>Belgium</t>
  </si>
  <si>
    <t>Denmark</t>
  </si>
  <si>
    <t>Spain</t>
  </si>
  <si>
    <t>France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</si>
  <si>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</si>
  <si>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</si>
  <si>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</si>
  <si>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</si>
  <si>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</si>
  <si>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</si>
  <si>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</si>
  <si>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Switzerland</t>
  </si>
  <si>
    <t>Chek Republic</t>
  </si>
  <si>
    <t>Russia</t>
  </si>
  <si>
    <t>Romania</t>
  </si>
  <si>
    <t>Other European Countries</t>
  </si>
  <si>
    <t>II. ASIA</t>
  </si>
  <si>
    <t>Saudi Arabia</t>
  </si>
  <si>
    <t>North Korea</t>
  </si>
  <si>
    <t>South Korea</t>
  </si>
  <si>
    <t>Hong Kong</t>
  </si>
  <si>
    <t>Japan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</si>
  <si>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</si>
  <si>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</si>
  <si>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</si>
  <si>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</si>
  <si>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</si>
  <si>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</si>
  <si>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</si>
  <si>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Kenya</t>
  </si>
  <si>
    <t>Uganda</t>
  </si>
  <si>
    <t>D.R.C. (1)</t>
  </si>
  <si>
    <t>Tanzania</t>
  </si>
  <si>
    <t>Zambia</t>
  </si>
  <si>
    <t>Zimbabwe</t>
  </si>
  <si>
    <t>Other African Countries</t>
  </si>
  <si>
    <t>IV. AMERICA</t>
  </si>
  <si>
    <t>United States</t>
  </si>
  <si>
    <t>Canada</t>
  </si>
  <si>
    <t>Other American Countries</t>
  </si>
  <si>
    <t>V. OCEANIA</t>
  </si>
  <si>
    <t>Australia</t>
  </si>
  <si>
    <t>Other countries of Oceania</t>
  </si>
  <si>
    <t>VI. MISCELLANEOUS</t>
  </si>
  <si>
    <t>(1)        : Democratic Republic of Congo</t>
  </si>
  <si>
    <t xml:space="preserve">                                          Period</t>
  </si>
  <si>
    <t>IMPORTS BY COUNTRY OF ORIGIN</t>
  </si>
  <si>
    <t>in MBIF</t>
  </si>
  <si>
    <t>(in BIF million)</t>
  </si>
  <si>
    <t>may</t>
  </si>
  <si>
    <t>april</t>
  </si>
  <si>
    <t>march</t>
  </si>
  <si>
    <t>fefruary</t>
  </si>
  <si>
    <t>january</t>
  </si>
  <si>
    <t>june</t>
  </si>
  <si>
    <t>1. European Union</t>
  </si>
  <si>
    <t>2. Other european countries</t>
  </si>
  <si>
    <t>Bangladesh</t>
  </si>
  <si>
    <t>Iran</t>
  </si>
  <si>
    <t>Pakistan</t>
  </si>
  <si>
    <t>Rwanda</t>
  </si>
  <si>
    <t>july</t>
  </si>
  <si>
    <t>august</t>
  </si>
  <si>
    <t>september</t>
  </si>
  <si>
    <t>october</t>
  </si>
  <si>
    <t>november</t>
  </si>
  <si>
    <t>december</t>
  </si>
  <si>
    <t>Jan-december</t>
  </si>
  <si>
    <t>January</t>
  </si>
  <si>
    <t>february</t>
  </si>
  <si>
    <t>Jan-déc</t>
  </si>
  <si>
    <t>February</t>
  </si>
  <si>
    <t>March</t>
  </si>
  <si>
    <t>April</t>
  </si>
  <si>
    <t>May</t>
  </si>
  <si>
    <t>June</t>
  </si>
  <si>
    <t>July</t>
  </si>
  <si>
    <t>August</t>
  </si>
  <si>
    <t>Jan-August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</si>
</sst>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_-* #,##0.000\ _F_-;\-* #,##0.000\ _F_-;_-* &quot;-&quot;??\ _F_-;_-@_-"/>
    <numFmt numFmtId="199" formatCode="_-* #,##0.0\ _F_-;\-* #,##0.0\ _F_-;_-* &quot;-&quot;??\ _F_-;_-@_-"/>
    <numFmt numFmtId="200" formatCode="_-* #,##0\ _F_-;\-* #,##0\ _F_-;_-* &quot;-&quot;??\ _F_-;_-@_-"/>
    <numFmt numFmtId="201" formatCode="0.00_)"/>
    <numFmt numFmtId="202" formatCode="0_)"/>
    <numFmt numFmtId="203" formatCode="0.0"/>
    <numFmt numFmtId="204" formatCode="#,##0.0"/>
    <numFmt numFmtId="205" formatCode="General_)"/>
    <numFmt numFmtId="206" formatCode="0.000_)"/>
    <numFmt numFmtId="207" formatCode="#,##0.000"/>
    <numFmt numFmtId="208" formatCode="0.0000_)"/>
    <numFmt numFmtId="209" formatCode="_-* #,##0.0\ _€_-;\-* #,##0.0\ _€_-;_-* &quot;-&quot;?\ _€_-;_-@_-"/>
    <numFmt numFmtId="210" formatCode="#,##0.0000"/>
    <numFmt numFmtId="211" formatCode="_-* #,##0.0\ _€_-;\-* #,##0.0\ _€_-;_-* &quot;-&quot;??\ _€_-;_-@_-"/>
    <numFmt numFmtId="212" formatCode="#,##0.00000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vertAlign val="superscript"/>
      <sz val="12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lv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1">
    <xf numFmtId="197" fontId="0" fillId="0" borderId="0" xfId="0" applyAlignment="1">
      <alignment/>
    </xf>
    <xf numFmtId="204" fontId="7" fillId="0" borderId="0" xfId="0" applyNumberFormat="1" applyFont="1" applyFill="1" applyBorder="1" applyAlignment="1">
      <alignment/>
    </xf>
    <xf numFmtId="204" fontId="7" fillId="0" borderId="0" xfId="0" applyNumberFormat="1" applyFont="1" applyFill="1" applyBorder="1" applyAlignment="1">
      <alignment horizontal="fill"/>
    </xf>
    <xf numFmtId="204" fontId="7" fillId="0" borderId="0" xfId="0" applyNumberFormat="1" applyFont="1" applyFill="1" applyBorder="1" applyAlignment="1">
      <alignment horizontal="center"/>
    </xf>
    <xf numFmtId="204" fontId="7" fillId="0" borderId="0" xfId="0" applyNumberFormat="1" applyFont="1" applyFill="1" applyAlignment="1">
      <alignment/>
    </xf>
    <xf numFmtId="204" fontId="7" fillId="0" borderId="0" xfId="0" applyNumberFormat="1" applyFont="1" applyFill="1" applyAlignment="1">
      <alignment horizontal="right"/>
    </xf>
    <xf numFmtId="197" fontId="7" fillId="0" borderId="0" xfId="0" applyFont="1" applyFill="1" applyAlignment="1">
      <alignment horizontal="right"/>
    </xf>
    <xf numFmtId="197" fontId="7" fillId="0" borderId="0" xfId="0" applyFont="1" applyAlignment="1">
      <alignment/>
    </xf>
    <xf numFmtId="204" fontId="7" fillId="0" borderId="10" xfId="0" applyNumberFormat="1" applyFont="1" applyFill="1" applyBorder="1" applyAlignment="1">
      <alignment/>
    </xf>
    <xf numFmtId="204" fontId="7" fillId="0" borderId="10" xfId="0" applyNumberFormat="1" applyFont="1" applyFill="1" applyBorder="1" applyAlignment="1">
      <alignment horizontal="center"/>
    </xf>
    <xf numFmtId="197" fontId="7" fillId="0" borderId="10" xfId="0" applyFont="1" applyFill="1" applyBorder="1" applyAlignment="1">
      <alignment horizontal="right"/>
    </xf>
    <xf numFmtId="204" fontId="7" fillId="0" borderId="10" xfId="0" applyNumberFormat="1" applyFont="1" applyFill="1" applyBorder="1" applyAlignment="1">
      <alignment horizontal="right"/>
    </xf>
    <xf numFmtId="204" fontId="7" fillId="0" borderId="11" xfId="0" applyNumberFormat="1" applyFont="1" applyFill="1" applyBorder="1" applyAlignment="1">
      <alignment/>
    </xf>
    <xf numFmtId="204" fontId="7" fillId="0" borderId="11" xfId="0" applyNumberFormat="1" applyFont="1" applyFill="1" applyBorder="1" applyAlignment="1" applyProtection="1">
      <alignment/>
      <protection/>
    </xf>
    <xf numFmtId="204" fontId="7" fillId="0" borderId="11" xfId="0" applyNumberFormat="1" applyFont="1" applyFill="1" applyBorder="1" applyAlignment="1">
      <alignment horizontal="center"/>
    </xf>
    <xf numFmtId="204" fontId="7" fillId="0" borderId="11" xfId="0" applyNumberFormat="1" applyFont="1" applyFill="1" applyBorder="1" applyAlignment="1">
      <alignment horizontal="right"/>
    </xf>
    <xf numFmtId="197" fontId="7" fillId="0" borderId="11" xfId="0" applyFont="1" applyFill="1" applyBorder="1" applyAlignment="1">
      <alignment horizontal="right"/>
    </xf>
    <xf numFmtId="204" fontId="7" fillId="0" borderId="12" xfId="0" applyNumberFormat="1" applyFont="1" applyFill="1" applyBorder="1" applyAlignment="1">
      <alignment horizontal="fill"/>
    </xf>
    <xf numFmtId="204" fontId="7" fillId="0" borderId="10" xfId="0" applyNumberFormat="1" applyFont="1" applyFill="1" applyBorder="1" applyAlignment="1">
      <alignment horizontal="fill"/>
    </xf>
    <xf numFmtId="204" fontId="7" fillId="0" borderId="13" xfId="0" applyNumberFormat="1" applyFont="1" applyFill="1" applyBorder="1" applyAlignment="1">
      <alignment/>
    </xf>
    <xf numFmtId="204" fontId="7" fillId="0" borderId="14" xfId="0" applyNumberFormat="1" applyFont="1" applyFill="1" applyBorder="1" applyAlignment="1">
      <alignment/>
    </xf>
    <xf numFmtId="204" fontId="7" fillId="0" borderId="15" xfId="0" applyNumberFormat="1" applyFont="1" applyFill="1" applyBorder="1" applyAlignment="1">
      <alignment horizontal="right"/>
    </xf>
    <xf numFmtId="204" fontId="7" fillId="0" borderId="16" xfId="0" applyNumberFormat="1" applyFont="1" applyFill="1" applyBorder="1" applyAlignment="1">
      <alignment horizontal="right"/>
    </xf>
    <xf numFmtId="204" fontId="7" fillId="0" borderId="13" xfId="0" applyNumberFormat="1" applyFont="1" applyFill="1" applyBorder="1" applyAlignment="1">
      <alignment horizontal="right"/>
    </xf>
    <xf numFmtId="204" fontId="7" fillId="0" borderId="0" xfId="0" applyNumberFormat="1" applyFont="1" applyFill="1" applyBorder="1" applyAlignment="1">
      <alignment horizontal="right"/>
    </xf>
    <xf numFmtId="204" fontId="7" fillId="0" borderId="17" xfId="0" applyNumberFormat="1" applyFont="1" applyFill="1" applyBorder="1" applyAlignment="1">
      <alignment horizontal="right"/>
    </xf>
    <xf numFmtId="204" fontId="7" fillId="0" borderId="15" xfId="0" applyNumberFormat="1" applyFont="1" applyFill="1" applyBorder="1" applyAlignment="1" applyProtection="1">
      <alignment horizontal="right"/>
      <protection/>
    </xf>
    <xf numFmtId="197" fontId="7" fillId="0" borderId="15" xfId="0" applyFont="1" applyFill="1" applyBorder="1" applyAlignment="1">
      <alignment horizontal="right"/>
    </xf>
    <xf numFmtId="204" fontId="7" fillId="0" borderId="0" xfId="0" applyNumberFormat="1" applyFont="1" applyFill="1" applyBorder="1" applyAlignment="1">
      <alignment horizontal="left"/>
    </xf>
    <xf numFmtId="204" fontId="7" fillId="0" borderId="13" xfId="0" applyNumberFormat="1" applyFont="1" applyFill="1" applyBorder="1" applyAlignment="1">
      <alignment horizontal="left"/>
    </xf>
    <xf numFmtId="204" fontId="7" fillId="0" borderId="16" xfId="0" applyNumberFormat="1" applyFont="1" applyFill="1" applyBorder="1" applyAlignment="1">
      <alignment horizontal="center"/>
    </xf>
    <xf numFmtId="1" fontId="7" fillId="0" borderId="16" xfId="42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>
      <alignment horizontal="right"/>
    </xf>
    <xf numFmtId="1" fontId="7" fillId="0" borderId="13" xfId="0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 applyProtection="1">
      <alignment horizontal="right"/>
      <protection/>
    </xf>
    <xf numFmtId="204" fontId="7" fillId="0" borderId="12" xfId="0" applyNumberFormat="1" applyFont="1" applyFill="1" applyBorder="1" applyAlignment="1">
      <alignment horizontal="left"/>
    </xf>
    <xf numFmtId="204" fontId="7" fillId="0" borderId="18" xfId="0" applyNumberFormat="1" applyFont="1" applyFill="1" applyBorder="1" applyAlignment="1">
      <alignment horizontal="center"/>
    </xf>
    <xf numFmtId="204" fontId="7" fillId="0" borderId="18" xfId="0" applyNumberFormat="1" applyFont="1" applyFill="1" applyBorder="1" applyAlignment="1">
      <alignment horizontal="right"/>
    </xf>
    <xf numFmtId="204" fontId="7" fillId="0" borderId="12" xfId="0" applyNumberFormat="1" applyFont="1" applyFill="1" applyBorder="1" applyAlignment="1">
      <alignment horizontal="right"/>
    </xf>
    <xf numFmtId="197" fontId="7" fillId="0" borderId="18" xfId="0" applyFont="1" applyFill="1" applyBorder="1" applyAlignment="1">
      <alignment horizontal="right"/>
    </xf>
    <xf numFmtId="204" fontId="7" fillId="0" borderId="13" xfId="0" applyNumberFormat="1" applyFont="1" applyFill="1" applyBorder="1" applyAlignment="1" applyProtection="1">
      <alignment/>
      <protection/>
    </xf>
    <xf numFmtId="204" fontId="7" fillId="0" borderId="0" xfId="0" applyNumberFormat="1" applyFont="1" applyFill="1" applyBorder="1" applyAlignment="1" applyProtection="1">
      <alignment/>
      <protection/>
    </xf>
    <xf numFmtId="204" fontId="7" fillId="0" borderId="16" xfId="0" applyNumberFormat="1" applyFont="1" applyFill="1" applyBorder="1" applyAlignment="1" applyProtection="1">
      <alignment horizontal="right"/>
      <protection/>
    </xf>
    <xf numFmtId="197" fontId="7" fillId="0" borderId="16" xfId="0" applyFont="1" applyFill="1" applyBorder="1" applyAlignment="1">
      <alignment horizontal="right"/>
    </xf>
    <xf numFmtId="204" fontId="8" fillId="0" borderId="13" xfId="0" applyNumberFormat="1" applyFont="1" applyFill="1" applyBorder="1" applyAlignment="1">
      <alignment horizontal="left"/>
    </xf>
    <xf numFmtId="204" fontId="8" fillId="0" borderId="0" xfId="0" applyNumberFormat="1" applyFont="1" applyFill="1" applyBorder="1" applyAlignment="1" applyProtection="1">
      <alignment/>
      <protection/>
    </xf>
    <xf numFmtId="204" fontId="8" fillId="0" borderId="13" xfId="0" applyNumberFormat="1" applyFont="1" applyFill="1" applyBorder="1" applyAlignment="1" applyProtection="1">
      <alignment/>
      <protection/>
    </xf>
    <xf numFmtId="204" fontId="8" fillId="0" borderId="16" xfId="0" applyNumberFormat="1" applyFont="1" applyFill="1" applyBorder="1" applyAlignment="1" applyProtection="1">
      <alignment horizontal="center"/>
      <protection/>
    </xf>
    <xf numFmtId="204" fontId="8" fillId="0" borderId="16" xfId="0" applyNumberFormat="1" applyFont="1" applyFill="1" applyBorder="1" applyAlignment="1" applyProtection="1">
      <alignment horizontal="right"/>
      <protection/>
    </xf>
    <xf numFmtId="204" fontId="8" fillId="0" borderId="13" xfId="0" applyNumberFormat="1" applyFont="1" applyFill="1" applyBorder="1" applyAlignment="1">
      <alignment/>
    </xf>
    <xf numFmtId="204" fontId="8" fillId="0" borderId="0" xfId="0" applyNumberFormat="1" applyFont="1" applyFill="1" applyBorder="1" applyAlignment="1" applyProtection="1">
      <alignment horizontal="left"/>
      <protection/>
    </xf>
    <xf numFmtId="204" fontId="8" fillId="0" borderId="0" xfId="0" applyNumberFormat="1" applyFont="1" applyFill="1" applyBorder="1" applyAlignment="1">
      <alignment/>
    </xf>
    <xf numFmtId="204" fontId="8" fillId="0" borderId="16" xfId="0" applyNumberFormat="1" applyFont="1" applyFill="1" applyBorder="1" applyAlignment="1">
      <alignment horizontal="center"/>
    </xf>
    <xf numFmtId="204" fontId="8" fillId="0" borderId="16" xfId="0" applyNumberFormat="1" applyFont="1" applyFill="1" applyBorder="1" applyAlignment="1">
      <alignment horizontal="right"/>
    </xf>
    <xf numFmtId="204" fontId="8" fillId="0" borderId="13" xfId="0" applyNumberFormat="1" applyFont="1" applyFill="1" applyBorder="1" applyAlignment="1">
      <alignment horizontal="right"/>
    </xf>
    <xf numFmtId="204" fontId="8" fillId="0" borderId="16" xfId="0" applyNumberFormat="1" applyFont="1" applyFill="1" applyBorder="1" applyAlignment="1">
      <alignment/>
    </xf>
    <xf numFmtId="204" fontId="8" fillId="0" borderId="0" xfId="0" applyNumberFormat="1" applyFont="1" applyFill="1" applyAlignment="1">
      <alignment/>
    </xf>
    <xf numFmtId="204" fontId="7" fillId="0" borderId="0" xfId="0" applyNumberFormat="1" applyFont="1" applyFill="1" applyBorder="1" applyAlignment="1" applyProtection="1">
      <alignment horizontal="left"/>
      <protection/>
    </xf>
    <xf numFmtId="204" fontId="7" fillId="0" borderId="13" xfId="0" applyNumberFormat="1" applyFont="1" applyFill="1" applyBorder="1" applyAlignment="1" applyProtection="1">
      <alignment horizontal="left"/>
      <protection/>
    </xf>
    <xf numFmtId="204" fontId="7" fillId="0" borderId="16" xfId="0" applyNumberFormat="1" applyFont="1" applyFill="1" applyBorder="1" applyAlignment="1" applyProtection="1">
      <alignment horizontal="center"/>
      <protection/>
    </xf>
    <xf numFmtId="204" fontId="7" fillId="0" borderId="16" xfId="0" applyNumberFormat="1" applyFont="1" applyFill="1" applyBorder="1" applyAlignment="1">
      <alignment/>
    </xf>
    <xf numFmtId="204" fontId="7" fillId="0" borderId="17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 horizontal="right"/>
    </xf>
    <xf numFmtId="204" fontId="7" fillId="0" borderId="0" xfId="0" applyNumberFormat="1" applyFont="1" applyFill="1" applyBorder="1" applyAlignment="1" applyProtection="1">
      <alignment horizontal="right"/>
      <protection/>
    </xf>
    <xf numFmtId="3" fontId="7" fillId="0" borderId="16" xfId="0" applyNumberFormat="1" applyFont="1" applyFill="1" applyBorder="1" applyAlignment="1">
      <alignment horizontal="right"/>
    </xf>
    <xf numFmtId="204" fontId="7" fillId="0" borderId="16" xfId="0" applyNumberFormat="1" applyFont="1" applyFill="1" applyBorder="1" applyAlignment="1" quotePrefix="1">
      <alignment horizontal="right"/>
    </xf>
    <xf numFmtId="205" fontId="7" fillId="0" borderId="16" xfId="0" applyNumberFormat="1" applyFont="1" applyFill="1" applyBorder="1" applyAlignment="1">
      <alignment/>
    </xf>
    <xf numFmtId="197" fontId="8" fillId="0" borderId="16" xfId="0" applyFont="1" applyFill="1" applyBorder="1" applyAlignment="1">
      <alignment horizontal="right"/>
    </xf>
    <xf numFmtId="204" fontId="7" fillId="0" borderId="10" xfId="0" applyNumberFormat="1" applyFont="1" applyFill="1" applyBorder="1" applyAlignment="1" applyProtection="1">
      <alignment horizontal="fill"/>
      <protection/>
    </xf>
    <xf numFmtId="204" fontId="7" fillId="0" borderId="12" xfId="0" applyNumberFormat="1" applyFont="1" applyFill="1" applyBorder="1" applyAlignment="1" applyProtection="1">
      <alignment horizontal="fill"/>
      <protection/>
    </xf>
    <xf numFmtId="204" fontId="7" fillId="0" borderId="18" xfId="0" applyNumberFormat="1" applyFont="1" applyFill="1" applyBorder="1" applyAlignment="1" applyProtection="1">
      <alignment horizontal="right"/>
      <protection/>
    </xf>
    <xf numFmtId="204" fontId="7" fillId="0" borderId="18" xfId="0" applyNumberFormat="1" applyFont="1" applyFill="1" applyBorder="1" applyAlignment="1">
      <alignment/>
    </xf>
    <xf numFmtId="204" fontId="7" fillId="0" borderId="13" xfId="0" applyNumberFormat="1" applyFont="1" applyFill="1" applyBorder="1" applyAlignment="1">
      <alignment horizontal="fill"/>
    </xf>
    <xf numFmtId="204" fontId="7" fillId="0" borderId="0" xfId="0" applyNumberFormat="1" applyFont="1" applyFill="1" applyBorder="1" applyAlignment="1" applyProtection="1">
      <alignment horizontal="fill"/>
      <protection/>
    </xf>
    <xf numFmtId="204" fontId="7" fillId="0" borderId="13" xfId="0" applyNumberFormat="1" applyFont="1" applyFill="1" applyBorder="1" applyAlignment="1" applyProtection="1">
      <alignment horizontal="fill"/>
      <protection/>
    </xf>
    <xf numFmtId="197" fontId="7" fillId="0" borderId="0" xfId="0" applyFont="1" applyFill="1" applyBorder="1" applyAlignment="1">
      <alignment horizontal="right"/>
    </xf>
    <xf numFmtId="204" fontId="7" fillId="0" borderId="0" xfId="0" applyNumberFormat="1" applyFont="1" applyFill="1" applyAlignment="1" applyProtection="1">
      <alignment/>
      <protection/>
    </xf>
    <xf numFmtId="204" fontId="7" fillId="0" borderId="0" xfId="0" applyNumberFormat="1" applyFont="1" applyFill="1" applyAlignment="1">
      <alignment horizontal="center"/>
    </xf>
    <xf numFmtId="201" fontId="7" fillId="0" borderId="0" xfId="0" applyNumberFormat="1" applyFont="1" applyFill="1" applyAlignment="1">
      <alignment horizontal="right"/>
    </xf>
    <xf numFmtId="197" fontId="7" fillId="0" borderId="15" xfId="0" applyFont="1" applyBorder="1" applyAlignment="1">
      <alignment/>
    </xf>
    <xf numFmtId="197" fontId="7" fillId="0" borderId="16" xfId="0" applyFont="1" applyBorder="1" applyAlignment="1">
      <alignment/>
    </xf>
    <xf numFmtId="197" fontId="7" fillId="0" borderId="18" xfId="0" applyFont="1" applyBorder="1" applyAlignment="1">
      <alignment/>
    </xf>
    <xf numFmtId="197" fontId="7" fillId="0" borderId="0" xfId="0" applyFont="1" applyBorder="1" applyAlignment="1">
      <alignment/>
    </xf>
    <xf numFmtId="197" fontId="7" fillId="0" borderId="10" xfId="0" applyFont="1" applyBorder="1" applyAlignment="1">
      <alignment/>
    </xf>
    <xf numFmtId="197" fontId="7" fillId="0" borderId="11" xfId="0" applyFont="1" applyBorder="1" applyAlignment="1">
      <alignment/>
    </xf>
    <xf numFmtId="208" fontId="7" fillId="0" borderId="0" xfId="0" applyNumberFormat="1" applyFont="1" applyFill="1" applyAlignment="1">
      <alignment horizontal="right"/>
    </xf>
    <xf numFmtId="199" fontId="7" fillId="0" borderId="0" xfId="42" applyNumberFormat="1" applyFont="1" applyAlignment="1">
      <alignment/>
    </xf>
    <xf numFmtId="208" fontId="7" fillId="0" borderId="0" xfId="0" applyNumberFormat="1" applyFont="1" applyAlignment="1">
      <alignment/>
    </xf>
    <xf numFmtId="204" fontId="7" fillId="0" borderId="16" xfId="58" applyNumberFormat="1" applyFont="1" applyFill="1" applyBorder="1" applyAlignment="1">
      <alignment horizontal="right"/>
      <protection/>
    </xf>
    <xf numFmtId="204" fontId="7" fillId="0" borderId="16" xfId="58" applyNumberFormat="1" applyFont="1" applyFill="1" applyBorder="1">
      <alignment/>
      <protection/>
    </xf>
    <xf numFmtId="204" fontId="7" fillId="0" borderId="15" xfId="0" applyNumberFormat="1" applyFont="1" applyFill="1" applyBorder="1" applyAlignment="1">
      <alignment/>
    </xf>
    <xf numFmtId="204" fontId="7" fillId="0" borderId="19" xfId="0" applyNumberFormat="1" applyFont="1" applyFill="1" applyBorder="1" applyAlignment="1">
      <alignment/>
    </xf>
    <xf numFmtId="204" fontId="7" fillId="0" borderId="2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8" fillId="0" borderId="16" xfId="57" applyFont="1" applyBorder="1">
      <alignment/>
      <protection/>
    </xf>
    <xf numFmtId="0" fontId="7" fillId="0" borderId="16" xfId="57" applyFont="1" applyBorder="1">
      <alignment/>
      <protection/>
    </xf>
    <xf numFmtId="204" fontId="7" fillId="0" borderId="13" xfId="0" applyNumberFormat="1" applyFont="1" applyFill="1" applyBorder="1" applyAlignment="1">
      <alignment/>
    </xf>
    <xf numFmtId="204" fontId="8" fillId="0" borderId="16" xfId="0" applyNumberFormat="1" applyFont="1" applyFill="1" applyBorder="1" applyAlignment="1">
      <alignment horizontal="left"/>
    </xf>
    <xf numFmtId="204" fontId="7" fillId="0" borderId="18" xfId="0" applyNumberFormat="1" applyFont="1" applyFill="1" applyBorder="1" applyAlignment="1">
      <alignment horizontal="fill"/>
    </xf>
    <xf numFmtId="204" fontId="7" fillId="0" borderId="18" xfId="0" applyNumberFormat="1" applyFont="1" applyFill="1" applyBorder="1" applyAlignment="1">
      <alignment horizontal="left"/>
    </xf>
    <xf numFmtId="204" fontId="7" fillId="0" borderId="12" xfId="0" applyNumberFormat="1" applyFont="1" applyFill="1" applyBorder="1" applyAlignment="1">
      <alignment/>
    </xf>
    <xf numFmtId="204" fontId="8" fillId="0" borderId="19" xfId="0" applyNumberFormat="1" applyFont="1" applyFill="1" applyBorder="1" applyAlignment="1">
      <alignment horizontal="center"/>
    </xf>
    <xf numFmtId="204" fontId="7" fillId="0" borderId="11" xfId="0" applyNumberFormat="1" applyFont="1" applyFill="1" applyBorder="1" applyAlignment="1" quotePrefix="1">
      <alignment horizontal="left"/>
    </xf>
    <xf numFmtId="204" fontId="7" fillId="0" borderId="0" xfId="0" applyNumberFormat="1" applyFont="1" applyFill="1" applyBorder="1" applyAlignment="1" quotePrefix="1">
      <alignment horizontal="left"/>
    </xf>
    <xf numFmtId="204" fontId="7" fillId="0" borderId="14" xfId="0" applyNumberFormat="1" applyFont="1" applyFill="1" applyBorder="1" applyAlignment="1" quotePrefix="1">
      <alignment horizontal="left"/>
    </xf>
    <xf numFmtId="204" fontId="7" fillId="0" borderId="11" xfId="0" applyNumberFormat="1" applyFont="1" applyFill="1" applyBorder="1" applyAlignment="1">
      <alignment horizontal="left"/>
    </xf>
    <xf numFmtId="204" fontId="8" fillId="0" borderId="11" xfId="0" applyNumberFormat="1" applyFont="1" applyFill="1" applyBorder="1" applyAlignment="1">
      <alignment horizontal="center"/>
    </xf>
    <xf numFmtId="204" fontId="7" fillId="0" borderId="11" xfId="0" applyNumberFormat="1" applyFont="1" applyFill="1" applyBorder="1" applyAlignment="1" applyProtection="1">
      <alignment horizontal="center"/>
      <protection/>
    </xf>
    <xf numFmtId="204" fontId="7" fillId="0" borderId="11" xfId="0" applyNumberFormat="1" applyFont="1" applyFill="1" applyBorder="1" applyAlignment="1" applyProtection="1">
      <alignment horizontal="right"/>
      <protection/>
    </xf>
    <xf numFmtId="207" fontId="7" fillId="0" borderId="0" xfId="0" applyNumberFormat="1" applyFont="1" applyFill="1" applyAlignment="1">
      <alignment/>
    </xf>
    <xf numFmtId="210" fontId="7" fillId="0" borderId="0" xfId="0" applyNumberFormat="1" applyFont="1" applyFill="1" applyAlignment="1">
      <alignment/>
    </xf>
    <xf numFmtId="0" fontId="8" fillId="0" borderId="16" xfId="57" applyFont="1" applyBorder="1" quotePrefix="1">
      <alignment/>
      <protection/>
    </xf>
    <xf numFmtId="199" fontId="7" fillId="0" borderId="16" xfId="42" applyNumberFormat="1" applyFont="1" applyFill="1" applyBorder="1" applyAlignment="1">
      <alignment/>
    </xf>
    <xf numFmtId="201" fontId="7" fillId="0" borderId="0" xfId="0" applyNumberFormat="1" applyFont="1" applyAlignment="1">
      <alignment/>
    </xf>
    <xf numFmtId="199" fontId="7" fillId="0" borderId="16" xfId="42" applyNumberFormat="1" applyFont="1" applyFill="1" applyBorder="1" applyAlignment="1">
      <alignment horizontal="right"/>
    </xf>
    <xf numFmtId="187" fontId="7" fillId="0" borderId="16" xfId="42" applyFont="1" applyBorder="1" applyAlignment="1">
      <alignment/>
    </xf>
    <xf numFmtId="203" fontId="0" fillId="0" borderId="0" xfId="0" applyNumberFormat="1" applyFont="1" applyBorder="1" applyAlignment="1">
      <alignment/>
    </xf>
    <xf numFmtId="203" fontId="0" fillId="0" borderId="0" xfId="0" applyNumberFormat="1" applyFont="1" applyAlignment="1">
      <alignment/>
    </xf>
    <xf numFmtId="204" fontId="8" fillId="0" borderId="16" xfId="0" applyNumberFormat="1" applyFont="1" applyFill="1" applyBorder="1" applyAlignment="1" applyProtection="1">
      <alignment/>
      <protection/>
    </xf>
    <xf numFmtId="203" fontId="0" fillId="0" borderId="16" xfId="0" applyNumberFormat="1" applyFont="1" applyBorder="1" applyAlignment="1">
      <alignment/>
    </xf>
    <xf numFmtId="199" fontId="0" fillId="0" borderId="16" xfId="42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204" fontId="8" fillId="0" borderId="15" xfId="0" applyNumberFormat="1" applyFont="1" applyFill="1" applyBorder="1" applyAlignment="1" applyProtection="1">
      <alignment horizontal="right"/>
      <protection/>
    </xf>
    <xf numFmtId="204" fontId="8" fillId="0" borderId="0" xfId="0" applyNumberFormat="1" applyFont="1" applyFill="1" applyBorder="1" applyAlignment="1">
      <alignment horizontal="center"/>
    </xf>
    <xf numFmtId="204" fontId="7" fillId="0" borderId="13" xfId="58" applyNumberFormat="1" applyFont="1" applyFill="1" applyBorder="1" applyAlignment="1">
      <alignment horizontal="right"/>
      <protection/>
    </xf>
    <xf numFmtId="197" fontId="8" fillId="0" borderId="13" xfId="0" applyFont="1" applyFill="1" applyBorder="1" applyAlignment="1">
      <alignment horizontal="right"/>
    </xf>
    <xf numFmtId="204" fontId="7" fillId="0" borderId="11" xfId="0" applyNumberFormat="1" applyFont="1" applyFill="1" applyBorder="1" applyAlignment="1" applyProtection="1">
      <alignment horizontal="left"/>
      <protection/>
    </xf>
    <xf numFmtId="204" fontId="7" fillId="0" borderId="14" xfId="0" applyNumberFormat="1" applyFont="1" applyFill="1" applyBorder="1" applyAlignment="1" applyProtection="1">
      <alignment horizontal="left"/>
      <protection/>
    </xf>
    <xf numFmtId="204" fontId="7" fillId="0" borderId="15" xfId="0" applyNumberFormat="1" applyFont="1" applyFill="1" applyBorder="1" applyAlignment="1" applyProtection="1">
      <alignment horizontal="center"/>
      <protection/>
    </xf>
    <xf numFmtId="204" fontId="7" fillId="0" borderId="14" xfId="0" applyNumberFormat="1" applyFont="1" applyFill="1" applyBorder="1" applyAlignment="1" applyProtection="1">
      <alignment horizontal="right"/>
      <protection/>
    </xf>
    <xf numFmtId="204" fontId="7" fillId="0" borderId="14" xfId="0" applyNumberFormat="1" applyFont="1" applyFill="1" applyBorder="1" applyAlignment="1">
      <alignment horizontal="right"/>
    </xf>
    <xf numFmtId="204" fontId="7" fillId="0" borderId="19" xfId="0" applyNumberFormat="1" applyFont="1" applyFill="1" applyBorder="1" applyAlignment="1">
      <alignment horizontal="right"/>
    </xf>
    <xf numFmtId="187" fontId="8" fillId="0" borderId="16" xfId="42" applyFont="1" applyFill="1" applyBorder="1" applyAlignment="1" applyProtection="1">
      <alignment horizontal="right"/>
      <protection/>
    </xf>
    <xf numFmtId="199" fontId="8" fillId="0" borderId="16" xfId="42" applyNumberFormat="1" applyFont="1" applyFill="1" applyBorder="1" applyAlignment="1" applyProtection="1">
      <alignment horizontal="right"/>
      <protection/>
    </xf>
    <xf numFmtId="187" fontId="7" fillId="0" borderId="16" xfId="42" applyFont="1" applyFill="1" applyBorder="1" applyAlignment="1" applyProtection="1">
      <alignment horizontal="right"/>
      <protection/>
    </xf>
    <xf numFmtId="187" fontId="7" fillId="0" borderId="16" xfId="42" applyFont="1" applyFill="1" applyBorder="1" applyAlignment="1">
      <alignment horizontal="right"/>
    </xf>
    <xf numFmtId="187" fontId="7" fillId="0" borderId="16" xfId="42" applyFont="1" applyFill="1" applyBorder="1" applyAlignment="1">
      <alignment/>
    </xf>
    <xf numFmtId="204" fontId="7" fillId="0" borderId="13" xfId="0" applyNumberFormat="1" applyFont="1" applyFill="1" applyBorder="1" applyAlignment="1">
      <alignment horizontal="center"/>
    </xf>
    <xf numFmtId="204" fontId="7" fillId="0" borderId="0" xfId="0" applyNumberFormat="1" applyFont="1" applyFill="1" applyBorder="1" applyAlignment="1">
      <alignment horizontal="center"/>
    </xf>
    <xf numFmtId="204" fontId="7" fillId="0" borderId="17" xfId="0" applyNumberFormat="1" applyFont="1" applyFill="1" applyBorder="1" applyAlignment="1">
      <alignment horizontal="center"/>
    </xf>
    <xf numFmtId="204" fontId="7" fillId="0" borderId="13" xfId="0" applyNumberFormat="1" applyFont="1" applyFill="1" applyBorder="1" applyAlignment="1" quotePrefix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28575</xdr:rowOff>
    </xdr:from>
    <xdr:to>
      <xdr:col>17</xdr:col>
      <xdr:colOff>9525</xdr:colOff>
      <xdr:row>14</xdr:row>
      <xdr:rowOff>0</xdr:rowOff>
    </xdr:to>
    <xdr:sp>
      <xdr:nvSpPr>
        <xdr:cNvPr id="1" name="Line 3"/>
        <xdr:cNvSpPr>
          <a:spLocks/>
        </xdr:cNvSpPr>
      </xdr:nvSpPr>
      <xdr:spPr>
        <a:xfrm>
          <a:off x="2333625" y="10287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10</xdr:row>
      <xdr:rowOff>28575</xdr:rowOff>
    </xdr:from>
    <xdr:to>
      <xdr:col>1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1028700"/>
          <a:ext cx="23145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B\Desktop\Fulgence%202014\commerce%20exterieur\JANVIER%202014%20TABLEAU\Version_anglaise\Francais\Imports%20pays%20juin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VERS\Stat-novembre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2">
        <row r="4">
          <cell r="F4">
            <v>300.61043</v>
          </cell>
        </row>
        <row r="5">
          <cell r="F5">
            <v>174.556428</v>
          </cell>
        </row>
        <row r="7">
          <cell r="F7">
            <v>4846.850665</v>
          </cell>
        </row>
        <row r="8">
          <cell r="F8">
            <v>58.256454</v>
          </cell>
        </row>
        <row r="9">
          <cell r="F9">
            <v>2978.82683</v>
          </cell>
        </row>
        <row r="10">
          <cell r="F10">
            <v>60.880564</v>
          </cell>
        </row>
        <row r="11">
          <cell r="F11">
            <v>61.414132</v>
          </cell>
        </row>
        <row r="12">
          <cell r="F12">
            <v>163.649073</v>
          </cell>
        </row>
        <row r="13">
          <cell r="F13">
            <v>193.640118</v>
          </cell>
        </row>
        <row r="14">
          <cell r="F14">
            <v>2012.44619</v>
          </cell>
        </row>
        <row r="16">
          <cell r="F16">
            <v>141.648539</v>
          </cell>
        </row>
        <row r="17">
          <cell r="F17">
            <v>995.124038</v>
          </cell>
        </row>
        <row r="18">
          <cell r="F18">
            <v>866.457338</v>
          </cell>
        </row>
        <row r="19">
          <cell r="F19">
            <v>2.892324</v>
          </cell>
        </row>
        <row r="20">
          <cell r="F20">
            <v>3142.901726</v>
          </cell>
        </row>
        <row r="23">
          <cell r="F23">
            <v>408.370712</v>
          </cell>
        </row>
        <row r="24">
          <cell r="F24">
            <v>2059.091501</v>
          </cell>
        </row>
        <row r="26">
          <cell r="F26">
            <v>2362.12385</v>
          </cell>
        </row>
        <row r="28">
          <cell r="F28">
            <v>2.357805</v>
          </cell>
        </row>
        <row r="30">
          <cell r="F30">
            <v>0.611202</v>
          </cell>
        </row>
        <row r="31">
          <cell r="F31">
            <v>81.304698</v>
          </cell>
        </row>
        <row r="33">
          <cell r="F33">
            <v>1970.727742</v>
          </cell>
        </row>
        <row r="34">
          <cell r="F34">
            <v>108.52664</v>
          </cell>
        </row>
        <row r="35">
          <cell r="F35">
            <v>15.457437</v>
          </cell>
        </row>
        <row r="36">
          <cell r="F36">
            <v>162.580859</v>
          </cell>
        </row>
        <row r="37">
          <cell r="F37">
            <v>62.560805</v>
          </cell>
        </row>
        <row r="39">
          <cell r="F39">
            <v>16.236281</v>
          </cell>
        </row>
        <row r="40">
          <cell r="F40">
            <v>34.711955</v>
          </cell>
        </row>
        <row r="41">
          <cell r="F41">
            <v>10.84428</v>
          </cell>
        </row>
        <row r="42">
          <cell r="F42">
            <v>2874.799724</v>
          </cell>
        </row>
        <row r="43">
          <cell r="F43">
            <v>181.924115</v>
          </cell>
        </row>
        <row r="44">
          <cell r="F44">
            <v>204.612966</v>
          </cell>
        </row>
        <row r="45">
          <cell r="F45">
            <v>0.045772</v>
          </cell>
        </row>
        <row r="46">
          <cell r="F46">
            <v>3844.830976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Exports"/>
      <sheetName val="Feuil6"/>
      <sheetName val="Feuil2"/>
      <sheetName val="Imports"/>
      <sheetName val="EX1"/>
      <sheetName val="IM4"/>
      <sheetName val="Feuil5"/>
      <sheetName val="Country"/>
    </sheetNames>
    <sheetDataSet>
      <sheetData sheetId="8">
        <row r="7">
          <cell r="C7">
            <v>2287.639931</v>
          </cell>
        </row>
        <row r="10">
          <cell r="C10">
            <v>8922.273114</v>
          </cell>
        </row>
        <row r="17">
          <cell r="C17">
            <v>628.518469</v>
          </cell>
        </row>
        <row r="21">
          <cell r="C21">
            <v>1020.824158</v>
          </cell>
        </row>
        <row r="24">
          <cell r="C24">
            <v>3254.016436</v>
          </cell>
        </row>
        <row r="28">
          <cell r="C28">
            <v>541.068582</v>
          </cell>
        </row>
        <row r="31">
          <cell r="C31">
            <v>1055.21995</v>
          </cell>
        </row>
        <row r="42">
          <cell r="C42">
            <v>382.344141</v>
          </cell>
        </row>
        <row r="46">
          <cell r="C46">
            <v>4655.245419</v>
          </cell>
        </row>
        <row r="47">
          <cell r="C47">
            <v>222.771524</v>
          </cell>
        </row>
        <row r="48">
          <cell r="C48">
            <v>139.086793</v>
          </cell>
        </row>
        <row r="49">
          <cell r="C49">
            <v>72.203964</v>
          </cell>
        </row>
        <row r="53">
          <cell r="C53">
            <v>1363.583144</v>
          </cell>
        </row>
        <row r="56">
          <cell r="C56">
            <v>40.637599</v>
          </cell>
        </row>
        <row r="59">
          <cell r="C59">
            <v>2854.904182</v>
          </cell>
        </row>
        <row r="60">
          <cell r="C60">
            <v>891.884052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F103"/>
  <sheetViews>
    <sheetView showGridLines="0" tabSelected="1" zoomScalePageLayoutView="0" workbookViewId="0" topLeftCell="A1">
      <selection activeCell="IH20" sqref="IH20"/>
    </sheetView>
  </sheetViews>
  <sheetFormatPr defaultColWidth="9.77734375" defaultRowHeight="15.75"/>
  <cols>
    <col min="1" max="1" width="27.21484375" style="4" customWidth="1"/>
    <col min="2" max="2" width="23.21484375" style="4" hidden="1" customWidth="1"/>
    <col min="3" max="8" width="9.77734375" style="4" hidden="1" customWidth="1"/>
    <col min="9" max="9" width="10.77734375" style="4" hidden="1" customWidth="1"/>
    <col min="10" max="11" width="9.77734375" style="4" hidden="1" customWidth="1"/>
    <col min="12" max="13" width="12.77734375" style="4" hidden="1" customWidth="1"/>
    <col min="14" max="15" width="12.77734375" style="77" hidden="1" customWidth="1"/>
    <col min="16" max="18" width="11.77734375" style="77" hidden="1" customWidth="1"/>
    <col min="19" max="19" width="10.5546875" style="77" hidden="1" customWidth="1"/>
    <col min="20" max="22" width="10.5546875" style="4" hidden="1" customWidth="1"/>
    <col min="23" max="26" width="7.88671875" style="4" hidden="1" customWidth="1"/>
    <col min="27" max="27" width="8.99609375" style="4" hidden="1" customWidth="1"/>
    <col min="28" max="28" width="9.10546875" style="4" hidden="1" customWidth="1"/>
    <col min="29" max="29" width="9.5546875" style="4" customWidth="1"/>
    <col min="30" max="31" width="10.4453125" style="4" customWidth="1"/>
    <col min="32" max="33" width="9.77734375" style="4" customWidth="1"/>
    <col min="34" max="44" width="9.77734375" style="4" hidden="1" customWidth="1"/>
    <col min="45" max="45" width="6.99609375" style="4" hidden="1" customWidth="1"/>
    <col min="46" max="46" width="11.77734375" style="1" hidden="1" customWidth="1"/>
    <col min="47" max="47" width="9.77734375" style="1" hidden="1" customWidth="1"/>
    <col min="48" max="57" width="9.77734375" style="4" hidden="1" customWidth="1"/>
    <col min="58" max="70" width="9.21484375" style="4" hidden="1" customWidth="1"/>
    <col min="71" max="71" width="8.6640625" style="4" hidden="1" customWidth="1"/>
    <col min="72" max="82" width="9.21484375" style="4" hidden="1" customWidth="1"/>
    <col min="83" max="83" width="10.5546875" style="4" hidden="1" customWidth="1"/>
    <col min="84" max="94" width="9.77734375" style="4" hidden="1" customWidth="1"/>
    <col min="95" max="97" width="10.77734375" style="4" hidden="1" customWidth="1"/>
    <col min="98" max="99" width="9.77734375" style="4" hidden="1" customWidth="1"/>
    <col min="100" max="100" width="10.99609375" style="4" hidden="1" customWidth="1"/>
    <col min="101" max="101" width="11.6640625" style="4" hidden="1" customWidth="1"/>
    <col min="102" max="102" width="13.77734375" style="4" hidden="1" customWidth="1"/>
    <col min="103" max="103" width="15.6640625" style="4" hidden="1" customWidth="1"/>
    <col min="104" max="104" width="13.21484375" style="4" hidden="1" customWidth="1"/>
    <col min="105" max="105" width="11.5546875" style="4" hidden="1" customWidth="1"/>
    <col min="106" max="106" width="8.6640625" style="4" hidden="1" customWidth="1"/>
    <col min="107" max="112" width="12.10546875" style="4" hidden="1" customWidth="1"/>
    <col min="113" max="113" width="11.10546875" style="4" hidden="1" customWidth="1"/>
    <col min="114" max="114" width="13.77734375" style="4" hidden="1" customWidth="1"/>
    <col min="115" max="115" width="12.10546875" style="4" hidden="1" customWidth="1"/>
    <col min="116" max="116" width="13.21484375" style="4" hidden="1" customWidth="1"/>
    <col min="117" max="117" width="12.10546875" style="4" hidden="1" customWidth="1"/>
    <col min="118" max="118" width="9.99609375" style="4" hidden="1" customWidth="1"/>
    <col min="119" max="119" width="9.10546875" style="4" hidden="1" customWidth="1"/>
    <col min="120" max="120" width="9.6640625" style="4" hidden="1" customWidth="1"/>
    <col min="121" max="121" width="9.77734375" style="5" hidden="1" customWidth="1"/>
    <col min="122" max="123" width="11.6640625" style="5" hidden="1" customWidth="1"/>
    <col min="124" max="124" width="10.77734375" style="5" hidden="1" customWidth="1"/>
    <col min="125" max="125" width="13.77734375" style="5" hidden="1" customWidth="1"/>
    <col min="126" max="126" width="10.3359375" style="5" hidden="1" customWidth="1"/>
    <col min="127" max="127" width="12.3359375" style="5" hidden="1" customWidth="1"/>
    <col min="128" max="128" width="12.3359375" style="6" hidden="1" customWidth="1"/>
    <col min="129" max="129" width="9.77734375" style="6" hidden="1" customWidth="1"/>
    <col min="130" max="130" width="9.21484375" style="6" hidden="1" customWidth="1"/>
    <col min="131" max="131" width="11.21484375" style="6" hidden="1" customWidth="1"/>
    <col min="132" max="132" width="10.4453125" style="6" hidden="1" customWidth="1"/>
    <col min="133" max="135" width="9.99609375" style="6" hidden="1" customWidth="1"/>
    <col min="136" max="136" width="10.77734375" style="6" hidden="1" customWidth="1"/>
    <col min="137" max="137" width="12.88671875" style="6" hidden="1" customWidth="1"/>
    <col min="138" max="138" width="10.4453125" style="6" hidden="1" customWidth="1"/>
    <col min="139" max="139" width="13.77734375" style="6" hidden="1" customWidth="1"/>
    <col min="140" max="140" width="12.3359375" style="6" hidden="1" customWidth="1"/>
    <col min="141" max="141" width="8.99609375" style="6" hidden="1" customWidth="1"/>
    <col min="142" max="142" width="10.10546875" style="6" hidden="1" customWidth="1"/>
    <col min="143" max="143" width="10.99609375" style="6" hidden="1" customWidth="1"/>
    <col min="144" max="146" width="10.10546875" style="6" hidden="1" customWidth="1"/>
    <col min="147" max="147" width="10.77734375" style="6" hidden="1" customWidth="1"/>
    <col min="148" max="148" width="4.88671875" style="6" hidden="1" customWidth="1"/>
    <col min="149" max="149" width="6.6640625" style="6" hidden="1" customWidth="1"/>
    <col min="150" max="150" width="10.4453125" style="6" hidden="1" customWidth="1"/>
    <col min="151" max="151" width="12.21484375" style="6" hidden="1" customWidth="1"/>
    <col min="152" max="152" width="8.77734375" style="6" hidden="1" customWidth="1"/>
    <col min="153" max="153" width="12.3359375" style="6" hidden="1" customWidth="1"/>
    <col min="154" max="161" width="6.99609375" style="6" hidden="1" customWidth="1"/>
    <col min="162" max="162" width="8.4453125" style="6" hidden="1" customWidth="1"/>
    <col min="163" max="163" width="6.99609375" style="6" hidden="1" customWidth="1"/>
    <col min="164" max="165" width="8.10546875" style="6" hidden="1" customWidth="1"/>
    <col min="166" max="166" width="10.77734375" style="6" hidden="1" customWidth="1"/>
    <col min="167" max="174" width="6.99609375" style="6" hidden="1" customWidth="1"/>
    <col min="175" max="175" width="8.4453125" style="6" hidden="1" customWidth="1"/>
    <col min="176" max="176" width="7.88671875" style="6" hidden="1" customWidth="1"/>
    <col min="177" max="178" width="8.10546875" style="6" hidden="1" customWidth="1"/>
    <col min="179" max="179" width="10.6640625" style="5" hidden="1" customWidth="1"/>
    <col min="180" max="182" width="6.99609375" style="7" hidden="1" customWidth="1"/>
    <col min="183" max="183" width="7.88671875" style="7" hidden="1" customWidth="1"/>
    <col min="184" max="185" width="6.99609375" style="7" hidden="1" customWidth="1"/>
    <col min="186" max="186" width="7.88671875" style="7" hidden="1" customWidth="1"/>
    <col min="187" max="187" width="6.99609375" style="7" hidden="1" customWidth="1"/>
    <col min="188" max="188" width="8.4453125" style="7" hidden="1" customWidth="1"/>
    <col min="189" max="189" width="6.99609375" style="7" hidden="1" customWidth="1"/>
    <col min="190" max="190" width="7.88671875" style="7" hidden="1" customWidth="1"/>
    <col min="191" max="191" width="9.3359375" style="7" hidden="1" customWidth="1"/>
    <col min="192" max="192" width="10.77734375" style="4" hidden="1" customWidth="1"/>
    <col min="193" max="193" width="7.88671875" style="4" hidden="1" customWidth="1"/>
    <col min="194" max="194" width="6.99609375" style="4" hidden="1" customWidth="1"/>
    <col min="195" max="195" width="10.5546875" style="4" hidden="1" customWidth="1"/>
    <col min="196" max="197" width="10.6640625" style="4" hidden="1" customWidth="1"/>
    <col min="198" max="198" width="7.88671875" style="4" hidden="1" customWidth="1"/>
    <col min="199" max="199" width="6.99609375" style="4" hidden="1" customWidth="1"/>
    <col min="200" max="200" width="9.3359375" style="4" hidden="1" customWidth="1"/>
    <col min="201" max="201" width="10.6640625" style="4" hidden="1" customWidth="1"/>
    <col min="202" max="202" width="7.88671875" style="4" hidden="1" customWidth="1"/>
    <col min="203" max="204" width="9.3359375" style="4" hidden="1" customWidth="1"/>
    <col min="205" max="205" width="10.77734375" style="4" hidden="1" customWidth="1"/>
    <col min="206" max="229" width="9.77734375" style="4" hidden="1" customWidth="1"/>
    <col min="230" max="238" width="7.88671875" style="4" hidden="1" customWidth="1"/>
    <col min="239" max="240" width="8.6640625" style="4" bestFit="1" customWidth="1"/>
    <col min="241" max="16384" width="9.77734375" style="4" customWidth="1"/>
  </cols>
  <sheetData>
    <row r="1" spans="26:205" ht="15.75"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11"/>
      <c r="DR1" s="11"/>
      <c r="DS1" s="11"/>
      <c r="DT1" s="11"/>
      <c r="DU1" s="11"/>
      <c r="DV1" s="11"/>
      <c r="DW1" s="11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1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"/>
      <c r="GK1" s="8"/>
      <c r="GL1" s="8"/>
      <c r="GM1" s="8"/>
      <c r="GN1" s="8"/>
      <c r="GW1" s="8"/>
    </row>
    <row r="2" spans="1:205" ht="15.75" hidden="1">
      <c r="A2" s="20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5"/>
      <c r="DR2" s="15"/>
      <c r="DS2" s="15"/>
      <c r="DT2" s="15"/>
      <c r="DU2" s="15"/>
      <c r="DV2" s="15"/>
      <c r="DW2" s="15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5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12"/>
      <c r="GK2" s="12"/>
      <c r="GL2" s="12"/>
      <c r="GM2" s="12"/>
      <c r="GN2" s="12"/>
      <c r="GO2" s="8"/>
      <c r="GP2" s="1"/>
      <c r="GQ2" s="1"/>
      <c r="GR2" s="1"/>
      <c r="GS2" s="1"/>
      <c r="GT2" s="1"/>
      <c r="GU2" s="1"/>
      <c r="GV2" s="1"/>
      <c r="GW2" s="101" t="s">
        <v>123</v>
      </c>
    </row>
    <row r="3" spans="1:205" ht="15.75" hidden="1">
      <c r="A3" s="137" t="s">
        <v>185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9"/>
    </row>
    <row r="4" spans="1:205" ht="15.75" hidden="1">
      <c r="A4" s="137" t="s">
        <v>186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9"/>
    </row>
    <row r="5" spans="1:205" ht="15.75" hidden="1">
      <c r="A5" s="19"/>
      <c r="B5" s="3"/>
      <c r="C5" s="3"/>
      <c r="D5" s="3"/>
      <c r="E5" s="3"/>
      <c r="F5" s="3"/>
      <c r="G5" s="3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24"/>
      <c r="DR5" s="24"/>
      <c r="DS5" s="24"/>
      <c r="DT5" s="24"/>
      <c r="DU5" s="24"/>
      <c r="DV5" s="24"/>
      <c r="DW5" s="24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24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1"/>
      <c r="GK5" s="1"/>
      <c r="GL5" s="1"/>
      <c r="GM5" s="1"/>
      <c r="GN5" s="1"/>
      <c r="GW5" s="61"/>
    </row>
    <row r="6" spans="1:205" ht="15.75" hidden="1">
      <c r="A6" s="19"/>
      <c r="B6" s="1"/>
      <c r="C6" s="1"/>
      <c r="D6" s="1"/>
      <c r="E6" s="1"/>
      <c r="F6" s="1"/>
      <c r="G6" s="1"/>
      <c r="H6" s="1"/>
      <c r="I6" s="41"/>
      <c r="J6" s="1"/>
      <c r="K6" s="1"/>
      <c r="L6" s="1"/>
      <c r="M6" s="1"/>
      <c r="N6" s="123"/>
      <c r="O6" s="3"/>
      <c r="P6" s="123"/>
      <c r="Q6" s="123"/>
      <c r="R6" s="123"/>
      <c r="S6" s="123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24"/>
      <c r="DR6" s="24"/>
      <c r="DS6" s="24"/>
      <c r="DT6" s="24"/>
      <c r="DU6" s="24"/>
      <c r="DV6" s="24"/>
      <c r="DW6" s="24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24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61"/>
    </row>
    <row r="7" spans="1:240" ht="15.75">
      <c r="A7" s="20"/>
      <c r="B7" s="105" t="s">
        <v>0</v>
      </c>
      <c r="C7" s="12"/>
      <c r="D7" s="12"/>
      <c r="E7" s="12"/>
      <c r="F7" s="12"/>
      <c r="G7" s="12"/>
      <c r="H7" s="12"/>
      <c r="I7" s="13"/>
      <c r="J7" s="12"/>
      <c r="K7" s="12"/>
      <c r="L7" s="12"/>
      <c r="M7" s="12"/>
      <c r="N7" s="14"/>
      <c r="O7" s="106"/>
      <c r="P7" s="106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07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2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08"/>
      <c r="DR7" s="108"/>
      <c r="DS7" s="108"/>
      <c r="DT7" s="108"/>
      <c r="DU7" s="108"/>
      <c r="DV7" s="108"/>
      <c r="DW7" s="108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5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01" t="s">
        <v>123</v>
      </c>
    </row>
    <row r="8" spans="1:240" ht="15.75">
      <c r="A8" s="137" t="s">
        <v>185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6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61"/>
    </row>
    <row r="9" spans="1:240" ht="15.75">
      <c r="A9" s="140" t="s">
        <v>187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6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61"/>
    </row>
    <row r="10" spans="1:240" ht="15.75" customHeight="1">
      <c r="A10" s="100"/>
      <c r="B10" s="8"/>
      <c r="C10" s="9"/>
      <c r="D10" s="9"/>
      <c r="E10" s="9"/>
      <c r="F10" s="9"/>
      <c r="G10" s="9"/>
      <c r="H10" s="9"/>
      <c r="I10" s="18"/>
      <c r="J10" s="18"/>
      <c r="K10" s="18"/>
      <c r="L10" s="18"/>
      <c r="M10" s="18"/>
      <c r="N10" s="18"/>
      <c r="O10" s="9"/>
      <c r="P10" s="9"/>
      <c r="Q10" s="9"/>
      <c r="R10" s="9"/>
      <c r="S10" s="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11"/>
      <c r="DS10" s="11"/>
      <c r="DT10" s="11"/>
      <c r="DU10" s="11"/>
      <c r="DV10" s="11"/>
      <c r="DW10" s="11"/>
      <c r="DX10" s="11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1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92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92"/>
    </row>
    <row r="11" spans="1:240" ht="15.75">
      <c r="A11" s="60"/>
      <c r="B11" s="19"/>
      <c r="C11" s="1"/>
      <c r="D11" s="1"/>
      <c r="E11" s="1"/>
      <c r="F11" s="1"/>
      <c r="G11" s="1"/>
      <c r="H11" s="1"/>
      <c r="I11" s="1"/>
      <c r="J11" s="19"/>
      <c r="K11" s="1"/>
      <c r="L11" s="1"/>
      <c r="M11" s="1"/>
      <c r="N11" s="30"/>
      <c r="O11" s="22"/>
      <c r="P11" s="22"/>
      <c r="Q11" s="22"/>
      <c r="R11" s="22"/>
      <c r="S11" s="22"/>
      <c r="T11" s="22"/>
      <c r="U11" s="22"/>
      <c r="V11" s="23"/>
      <c r="W11" s="23"/>
      <c r="X11" s="22"/>
      <c r="Y11" s="22"/>
      <c r="Z11" s="22"/>
      <c r="AA11" s="25"/>
      <c r="AB11" s="21"/>
      <c r="AC11" s="13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6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6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</row>
    <row r="12" spans="1:240" ht="15.75">
      <c r="A12" s="60" t="s">
        <v>184</v>
      </c>
      <c r="B12" s="19" t="s">
        <v>76</v>
      </c>
      <c r="C12" s="28" t="s">
        <v>1</v>
      </c>
      <c r="D12" s="28" t="s">
        <v>2</v>
      </c>
      <c r="E12" s="28" t="s">
        <v>3</v>
      </c>
      <c r="F12" s="28" t="s">
        <v>4</v>
      </c>
      <c r="G12" s="28" t="s">
        <v>5</v>
      </c>
      <c r="H12" s="28" t="s">
        <v>6</v>
      </c>
      <c r="I12" s="28" t="s">
        <v>7</v>
      </c>
      <c r="J12" s="29" t="s">
        <v>8</v>
      </c>
      <c r="K12" s="28" t="s">
        <v>9</v>
      </c>
      <c r="L12" s="28" t="s">
        <v>10</v>
      </c>
      <c r="M12" s="28" t="s">
        <v>11</v>
      </c>
      <c r="N12" s="30" t="s">
        <v>79</v>
      </c>
      <c r="O12" s="22" t="s">
        <v>78</v>
      </c>
      <c r="P12" s="22" t="s">
        <v>80</v>
      </c>
      <c r="Q12" s="22" t="s">
        <v>12</v>
      </c>
      <c r="R12" s="22">
        <v>2000</v>
      </c>
      <c r="S12" s="31">
        <v>2001</v>
      </c>
      <c r="T12" s="32">
        <v>2002</v>
      </c>
      <c r="U12" s="32">
        <v>2003</v>
      </c>
      <c r="V12" s="33">
        <v>2004</v>
      </c>
      <c r="W12" s="33">
        <v>2005</v>
      </c>
      <c r="X12" s="32">
        <v>2006</v>
      </c>
      <c r="Y12" s="32">
        <v>2007</v>
      </c>
      <c r="Z12" s="32">
        <v>2008</v>
      </c>
      <c r="AA12" s="32">
        <v>2009</v>
      </c>
      <c r="AB12" s="32">
        <v>2010</v>
      </c>
      <c r="AC12" s="32">
        <v>2011</v>
      </c>
      <c r="AD12" s="32">
        <v>2012</v>
      </c>
      <c r="AE12" s="32">
        <v>2013</v>
      </c>
      <c r="AF12" s="32">
        <v>2014</v>
      </c>
      <c r="AG12" s="32">
        <v>2015</v>
      </c>
      <c r="AH12" s="32">
        <v>2006</v>
      </c>
      <c r="AI12" s="32">
        <v>2006</v>
      </c>
      <c r="AJ12" s="32">
        <v>2006</v>
      </c>
      <c r="AK12" s="32">
        <v>2006</v>
      </c>
      <c r="AL12" s="32">
        <v>2006</v>
      </c>
      <c r="AM12" s="32">
        <v>2006</v>
      </c>
      <c r="AN12" s="32">
        <v>2006</v>
      </c>
      <c r="AO12" s="32">
        <v>2006</v>
      </c>
      <c r="AP12" s="32">
        <v>2006</v>
      </c>
      <c r="AQ12" s="32">
        <v>2006</v>
      </c>
      <c r="AR12" s="32">
        <v>2006</v>
      </c>
      <c r="AS12" s="32">
        <v>2006</v>
      </c>
      <c r="AT12" s="32">
        <v>2006</v>
      </c>
      <c r="AU12" s="32">
        <v>2006</v>
      </c>
      <c r="AV12" s="32">
        <v>2006</v>
      </c>
      <c r="AW12" s="32">
        <v>2006</v>
      </c>
      <c r="AX12" s="32">
        <v>2006</v>
      </c>
      <c r="AY12" s="32">
        <v>2006</v>
      </c>
      <c r="AZ12" s="32">
        <v>2006</v>
      </c>
      <c r="BA12" s="32">
        <v>2006</v>
      </c>
      <c r="BB12" s="32">
        <v>2006</v>
      </c>
      <c r="BC12" s="32">
        <v>2006</v>
      </c>
      <c r="BD12" s="32">
        <v>2006</v>
      </c>
      <c r="BE12" s="32">
        <v>2006</v>
      </c>
      <c r="BF12" s="32">
        <v>2006</v>
      </c>
      <c r="BG12" s="32">
        <v>2006</v>
      </c>
      <c r="BH12" s="32">
        <v>2006</v>
      </c>
      <c r="BI12" s="32">
        <v>2006</v>
      </c>
      <c r="BJ12" s="32">
        <v>2006</v>
      </c>
      <c r="BK12" s="32">
        <v>2006</v>
      </c>
      <c r="BL12" s="32">
        <v>2006</v>
      </c>
      <c r="BM12" s="32">
        <v>2006</v>
      </c>
      <c r="BN12" s="32">
        <v>2006</v>
      </c>
      <c r="BO12" s="32">
        <v>2006</v>
      </c>
      <c r="BP12" s="32">
        <v>2006</v>
      </c>
      <c r="BQ12" s="32">
        <v>2006</v>
      </c>
      <c r="BR12" s="32">
        <v>2006</v>
      </c>
      <c r="BS12" s="32">
        <v>2006</v>
      </c>
      <c r="BT12" s="32">
        <v>2006</v>
      </c>
      <c r="BU12" s="32">
        <v>2006</v>
      </c>
      <c r="BV12" s="32">
        <v>2006</v>
      </c>
      <c r="BW12" s="32">
        <v>2006</v>
      </c>
      <c r="BX12" s="32">
        <v>2006</v>
      </c>
      <c r="BY12" s="32">
        <v>2006</v>
      </c>
      <c r="BZ12" s="32">
        <v>2006</v>
      </c>
      <c r="CA12" s="32">
        <v>2006</v>
      </c>
      <c r="CB12" s="32">
        <v>2006</v>
      </c>
      <c r="CC12" s="32">
        <v>2006</v>
      </c>
      <c r="CD12" s="32">
        <v>2006</v>
      </c>
      <c r="CE12" s="32">
        <v>2006</v>
      </c>
      <c r="CF12" s="32">
        <v>2006</v>
      </c>
      <c r="CG12" s="32">
        <v>2006</v>
      </c>
      <c r="CH12" s="32">
        <v>2006</v>
      </c>
      <c r="CI12" s="32">
        <v>2006</v>
      </c>
      <c r="CJ12" s="32">
        <v>2006</v>
      </c>
      <c r="CK12" s="32">
        <v>2006</v>
      </c>
      <c r="CL12" s="32">
        <v>2006</v>
      </c>
      <c r="CM12" s="32">
        <v>2006</v>
      </c>
      <c r="CN12" s="32">
        <v>2006</v>
      </c>
      <c r="CO12" s="32">
        <v>2006</v>
      </c>
      <c r="CP12" s="32">
        <v>2006</v>
      </c>
      <c r="CQ12" s="32">
        <v>2006</v>
      </c>
      <c r="CR12" s="32">
        <v>2006</v>
      </c>
      <c r="CS12" s="32">
        <v>2006</v>
      </c>
      <c r="CT12" s="32">
        <v>2006</v>
      </c>
      <c r="CU12" s="32">
        <v>2006</v>
      </c>
      <c r="CV12" s="32">
        <v>2006</v>
      </c>
      <c r="CW12" s="32">
        <v>2006</v>
      </c>
      <c r="CX12" s="32">
        <v>2006</v>
      </c>
      <c r="CY12" s="32">
        <v>2006</v>
      </c>
      <c r="CZ12" s="32">
        <v>2006</v>
      </c>
      <c r="DA12" s="32">
        <v>2006</v>
      </c>
      <c r="DB12" s="34">
        <v>2007</v>
      </c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>
        <v>2007</v>
      </c>
      <c r="DO12" s="34">
        <v>2007</v>
      </c>
      <c r="DP12" s="34">
        <v>2007</v>
      </c>
      <c r="DQ12" s="34">
        <v>2007</v>
      </c>
      <c r="DR12" s="34">
        <v>2007</v>
      </c>
      <c r="DS12" s="34">
        <v>2007</v>
      </c>
      <c r="DT12" s="34">
        <v>2007</v>
      </c>
      <c r="DU12" s="34">
        <v>2007</v>
      </c>
      <c r="DV12" s="34">
        <v>2007</v>
      </c>
      <c r="DW12" s="34">
        <v>2007</v>
      </c>
      <c r="DX12" s="34">
        <v>2007</v>
      </c>
      <c r="DY12" s="34">
        <v>2008</v>
      </c>
      <c r="DZ12" s="34">
        <v>2008</v>
      </c>
      <c r="EA12" s="34">
        <v>2008</v>
      </c>
      <c r="EB12" s="34">
        <v>2008</v>
      </c>
      <c r="EC12" s="34">
        <v>2008</v>
      </c>
      <c r="ED12" s="34">
        <v>2008</v>
      </c>
      <c r="EE12" s="34">
        <v>2008</v>
      </c>
      <c r="EF12" s="34">
        <v>2008</v>
      </c>
      <c r="EG12" s="34">
        <v>2008</v>
      </c>
      <c r="EH12" s="34">
        <v>2008</v>
      </c>
      <c r="EI12" s="34">
        <v>2008</v>
      </c>
      <c r="EJ12" s="34">
        <v>2008</v>
      </c>
      <c r="EK12" s="34">
        <v>2009</v>
      </c>
      <c r="EL12" s="34">
        <v>2009</v>
      </c>
      <c r="EM12" s="34">
        <v>2009</v>
      </c>
      <c r="EN12" s="34">
        <v>2009</v>
      </c>
      <c r="EO12" s="34">
        <v>2009</v>
      </c>
      <c r="EP12" s="34"/>
      <c r="EQ12" s="34">
        <v>2009</v>
      </c>
      <c r="ER12" s="34">
        <v>2009</v>
      </c>
      <c r="ES12" s="34">
        <v>2009</v>
      </c>
      <c r="ET12" s="34">
        <v>2009</v>
      </c>
      <c r="EU12" s="34">
        <v>2009</v>
      </c>
      <c r="EV12" s="34"/>
      <c r="EW12" s="34">
        <v>2009</v>
      </c>
      <c r="EX12" s="34">
        <v>2010</v>
      </c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>
        <v>2010</v>
      </c>
      <c r="FK12" s="34">
        <v>2011</v>
      </c>
      <c r="FL12" s="34">
        <v>2011</v>
      </c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>
        <v>2011</v>
      </c>
      <c r="FX12" s="34">
        <v>2012</v>
      </c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>
        <v>2012</v>
      </c>
      <c r="GK12" s="34">
        <v>2013</v>
      </c>
      <c r="GL12" s="34">
        <v>2013</v>
      </c>
      <c r="GM12" s="34">
        <v>2013</v>
      </c>
      <c r="GN12" s="34">
        <v>2013</v>
      </c>
      <c r="GO12" s="34">
        <v>2013</v>
      </c>
      <c r="GP12" s="34">
        <v>2013</v>
      </c>
      <c r="GQ12" s="34">
        <v>2013</v>
      </c>
      <c r="GR12" s="34">
        <v>2013</v>
      </c>
      <c r="GS12" s="34">
        <v>2013</v>
      </c>
      <c r="GT12" s="34">
        <v>2013</v>
      </c>
      <c r="GU12" s="34">
        <v>2013</v>
      </c>
      <c r="GV12" s="34">
        <v>2013</v>
      </c>
      <c r="GW12" s="34">
        <v>2013</v>
      </c>
      <c r="GX12" s="34">
        <v>2014</v>
      </c>
      <c r="GY12" s="34">
        <v>2014</v>
      </c>
      <c r="GZ12" s="34">
        <v>2014</v>
      </c>
      <c r="HA12" s="34">
        <v>2014</v>
      </c>
      <c r="HB12" s="34">
        <v>2014</v>
      </c>
      <c r="HC12" s="34">
        <v>2014</v>
      </c>
      <c r="HD12" s="34">
        <v>2014</v>
      </c>
      <c r="HE12" s="34">
        <v>2014</v>
      </c>
      <c r="HF12" s="34">
        <v>2014</v>
      </c>
      <c r="HG12" s="34">
        <v>2014</v>
      </c>
      <c r="HH12" s="34">
        <v>2014</v>
      </c>
      <c r="HI12" s="34">
        <v>2014</v>
      </c>
      <c r="HJ12" s="34">
        <v>2014</v>
      </c>
      <c r="HK12" s="34">
        <v>2015</v>
      </c>
      <c r="HL12" s="34">
        <v>2015</v>
      </c>
      <c r="HM12" s="34">
        <v>2015</v>
      </c>
      <c r="HN12" s="34">
        <v>2015</v>
      </c>
      <c r="HO12" s="34">
        <v>2015</v>
      </c>
      <c r="HP12" s="34">
        <v>2015</v>
      </c>
      <c r="HQ12" s="34">
        <v>2015</v>
      </c>
      <c r="HR12" s="34">
        <v>2015</v>
      </c>
      <c r="HS12" s="34">
        <v>2015</v>
      </c>
      <c r="HT12" s="34">
        <v>2015</v>
      </c>
      <c r="HU12" s="34">
        <v>2015</v>
      </c>
      <c r="HV12" s="34">
        <v>2015</v>
      </c>
      <c r="HW12" s="34">
        <v>2016</v>
      </c>
      <c r="HX12" s="34">
        <v>2016</v>
      </c>
      <c r="HY12" s="34">
        <v>2016</v>
      </c>
      <c r="HZ12" s="34">
        <v>2016</v>
      </c>
      <c r="IA12" s="34">
        <v>2016</v>
      </c>
      <c r="IB12" s="34">
        <v>2016</v>
      </c>
      <c r="IC12" s="34">
        <v>2016</v>
      </c>
      <c r="ID12" s="34">
        <v>2016</v>
      </c>
      <c r="IE12" s="32">
        <v>2015</v>
      </c>
      <c r="IF12" s="32">
        <v>2016</v>
      </c>
    </row>
    <row r="13" spans="1:240" ht="15.75">
      <c r="A13" s="60" t="s">
        <v>136</v>
      </c>
      <c r="B13" s="19" t="s">
        <v>77</v>
      </c>
      <c r="C13" s="1"/>
      <c r="D13" s="1"/>
      <c r="E13" s="1"/>
      <c r="F13" s="1"/>
      <c r="G13" s="1"/>
      <c r="H13" s="1"/>
      <c r="I13" s="1"/>
      <c r="J13" s="19"/>
      <c r="K13" s="1"/>
      <c r="L13" s="1"/>
      <c r="M13" s="1"/>
      <c r="N13" s="30"/>
      <c r="O13" s="22"/>
      <c r="P13" s="22"/>
      <c r="Q13" s="22"/>
      <c r="R13" s="22"/>
      <c r="S13" s="22"/>
      <c r="T13" s="22"/>
      <c r="U13" s="22"/>
      <c r="V13" s="23"/>
      <c r="W13" s="23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 t="s">
        <v>20</v>
      </c>
      <c r="AI13" s="22" t="s">
        <v>13</v>
      </c>
      <c r="AJ13" s="22" t="s">
        <v>14</v>
      </c>
      <c r="AK13" s="22" t="s">
        <v>15</v>
      </c>
      <c r="AL13" s="22" t="s">
        <v>16</v>
      </c>
      <c r="AM13" s="22" t="s">
        <v>17</v>
      </c>
      <c r="AN13" s="22" t="s">
        <v>71</v>
      </c>
      <c r="AO13" s="22" t="s">
        <v>18</v>
      </c>
      <c r="AP13" s="22" t="s">
        <v>72</v>
      </c>
      <c r="AQ13" s="22" t="s">
        <v>74</v>
      </c>
      <c r="AR13" s="22" t="s">
        <v>75</v>
      </c>
      <c r="AS13" s="22" t="s">
        <v>19</v>
      </c>
      <c r="AT13" s="30" t="s">
        <v>83</v>
      </c>
      <c r="AU13" s="22" t="s">
        <v>20</v>
      </c>
      <c r="AV13" s="22" t="s">
        <v>13</v>
      </c>
      <c r="AW13" s="22" t="s">
        <v>14</v>
      </c>
      <c r="AX13" s="22" t="s">
        <v>15</v>
      </c>
      <c r="AY13" s="22" t="s">
        <v>16</v>
      </c>
      <c r="AZ13" s="22" t="s">
        <v>17</v>
      </c>
      <c r="BA13" s="22" t="s">
        <v>71</v>
      </c>
      <c r="BB13" s="22" t="s">
        <v>18</v>
      </c>
      <c r="BC13" s="22" t="s">
        <v>72</v>
      </c>
      <c r="BD13" s="22" t="s">
        <v>74</v>
      </c>
      <c r="BE13" s="22" t="s">
        <v>75</v>
      </c>
      <c r="BF13" s="22" t="s">
        <v>19</v>
      </c>
      <c r="BG13" s="22" t="s">
        <v>20</v>
      </c>
      <c r="BH13" s="30" t="s">
        <v>84</v>
      </c>
      <c r="BI13" s="30" t="s">
        <v>85</v>
      </c>
      <c r="BJ13" s="30" t="s">
        <v>86</v>
      </c>
      <c r="BK13" s="30" t="s">
        <v>87</v>
      </c>
      <c r="BL13" s="30" t="s">
        <v>88</v>
      </c>
      <c r="BM13" s="30" t="s">
        <v>71</v>
      </c>
      <c r="BN13" s="30" t="s">
        <v>89</v>
      </c>
      <c r="BO13" s="30" t="s">
        <v>90</v>
      </c>
      <c r="BP13" s="30" t="s">
        <v>91</v>
      </c>
      <c r="BQ13" s="30" t="s">
        <v>92</v>
      </c>
      <c r="BR13" s="30" t="s">
        <v>93</v>
      </c>
      <c r="BS13" s="22" t="s">
        <v>20</v>
      </c>
      <c r="BT13" s="30" t="s">
        <v>84</v>
      </c>
      <c r="BU13" s="30" t="s">
        <v>85</v>
      </c>
      <c r="BV13" s="30" t="s">
        <v>86</v>
      </c>
      <c r="BW13" s="30" t="s">
        <v>87</v>
      </c>
      <c r="BX13" s="30" t="s">
        <v>88</v>
      </c>
      <c r="BY13" s="30" t="s">
        <v>71</v>
      </c>
      <c r="BZ13" s="30" t="s">
        <v>89</v>
      </c>
      <c r="CA13" s="30" t="s">
        <v>90</v>
      </c>
      <c r="CB13" s="30" t="s">
        <v>91</v>
      </c>
      <c r="CC13" s="30" t="s">
        <v>92</v>
      </c>
      <c r="CD13" s="30" t="s">
        <v>93</v>
      </c>
      <c r="CE13" s="22" t="s">
        <v>94</v>
      </c>
      <c r="CF13" s="22" t="s">
        <v>101</v>
      </c>
      <c r="CG13" s="22" t="s">
        <v>14</v>
      </c>
      <c r="CH13" s="22" t="s">
        <v>15</v>
      </c>
      <c r="CI13" s="22" t="s">
        <v>16</v>
      </c>
      <c r="CJ13" s="22" t="s">
        <v>17</v>
      </c>
      <c r="CK13" s="22" t="s">
        <v>102</v>
      </c>
      <c r="CL13" s="22" t="s">
        <v>18</v>
      </c>
      <c r="CM13" s="22" t="s">
        <v>103</v>
      </c>
      <c r="CN13" s="22" t="s">
        <v>104</v>
      </c>
      <c r="CO13" s="22" t="s">
        <v>105</v>
      </c>
      <c r="CP13" s="22" t="s">
        <v>106</v>
      </c>
      <c r="CQ13" s="30" t="s">
        <v>118</v>
      </c>
      <c r="CR13" s="30" t="s">
        <v>119</v>
      </c>
      <c r="CS13" s="22" t="s">
        <v>107</v>
      </c>
      <c r="CT13" s="22" t="s">
        <v>95</v>
      </c>
      <c r="CU13" s="22" t="s">
        <v>97</v>
      </c>
      <c r="CV13" s="30" t="s">
        <v>120</v>
      </c>
      <c r="CW13" s="22" t="s">
        <v>109</v>
      </c>
      <c r="CX13" s="22" t="s">
        <v>121</v>
      </c>
      <c r="CY13" s="22" t="s">
        <v>99</v>
      </c>
      <c r="CZ13" s="22" t="s">
        <v>122</v>
      </c>
      <c r="DA13" s="22" t="s">
        <v>100</v>
      </c>
      <c r="DB13" s="22" t="s">
        <v>94</v>
      </c>
      <c r="DC13" s="22" t="s">
        <v>101</v>
      </c>
      <c r="DD13" s="22" t="s">
        <v>14</v>
      </c>
      <c r="DE13" s="22" t="s">
        <v>15</v>
      </c>
      <c r="DF13" s="22" t="s">
        <v>16</v>
      </c>
      <c r="DG13" s="22" t="s">
        <v>17</v>
      </c>
      <c r="DH13" s="22" t="s">
        <v>102</v>
      </c>
      <c r="DI13" s="22" t="s">
        <v>18</v>
      </c>
      <c r="DJ13" s="22" t="s">
        <v>103</v>
      </c>
      <c r="DK13" s="22" t="s">
        <v>104</v>
      </c>
      <c r="DL13" s="22" t="s">
        <v>105</v>
      </c>
      <c r="DM13" s="22" t="s">
        <v>106</v>
      </c>
      <c r="DN13" s="22" t="s">
        <v>111</v>
      </c>
      <c r="DO13" s="22" t="s">
        <v>112</v>
      </c>
      <c r="DP13" s="22" t="s">
        <v>113</v>
      </c>
      <c r="DQ13" s="22" t="s">
        <v>114</v>
      </c>
      <c r="DR13" s="22" t="s">
        <v>115</v>
      </c>
      <c r="DS13" s="22" t="s">
        <v>116</v>
      </c>
      <c r="DT13" s="22" t="s">
        <v>117</v>
      </c>
      <c r="DU13" s="22" t="s">
        <v>98</v>
      </c>
      <c r="DV13" s="22" t="s">
        <v>124</v>
      </c>
      <c r="DW13" s="22" t="s">
        <v>122</v>
      </c>
      <c r="DX13" s="22" t="s">
        <v>125</v>
      </c>
      <c r="DY13" s="22" t="s">
        <v>94</v>
      </c>
      <c r="DZ13" s="22" t="s">
        <v>129</v>
      </c>
      <c r="EA13" s="22" t="s">
        <v>119</v>
      </c>
      <c r="EB13" s="22" t="s">
        <v>107</v>
      </c>
      <c r="EC13" s="22" t="s">
        <v>95</v>
      </c>
      <c r="ED13" s="22" t="s">
        <v>128</v>
      </c>
      <c r="EE13" s="22" t="s">
        <v>127</v>
      </c>
      <c r="EF13" s="22" t="s">
        <v>109</v>
      </c>
      <c r="EG13" s="22" t="s">
        <v>126</v>
      </c>
      <c r="EH13" s="22" t="s">
        <v>124</v>
      </c>
      <c r="EI13" s="22" t="s">
        <v>122</v>
      </c>
      <c r="EJ13" s="22" t="s">
        <v>125</v>
      </c>
      <c r="EK13" s="22" t="s">
        <v>94</v>
      </c>
      <c r="EL13" s="22" t="s">
        <v>129</v>
      </c>
      <c r="EM13" s="22" t="s">
        <v>119</v>
      </c>
      <c r="EN13" s="22" t="s">
        <v>107</v>
      </c>
      <c r="EO13" s="22" t="s">
        <v>95</v>
      </c>
      <c r="EP13" s="22" t="s">
        <v>97</v>
      </c>
      <c r="EQ13" s="22" t="s">
        <v>109</v>
      </c>
      <c r="ER13" s="22" t="s">
        <v>109</v>
      </c>
      <c r="ES13" s="22" t="s">
        <v>98</v>
      </c>
      <c r="ET13" s="22" t="s">
        <v>124</v>
      </c>
      <c r="EU13" s="22" t="s">
        <v>122</v>
      </c>
      <c r="EV13" s="22" t="s">
        <v>106</v>
      </c>
      <c r="EW13" s="22" t="s">
        <v>125</v>
      </c>
      <c r="EX13" s="22" t="s">
        <v>94</v>
      </c>
      <c r="EY13" s="22" t="s">
        <v>101</v>
      </c>
      <c r="EZ13" s="22" t="s">
        <v>14</v>
      </c>
      <c r="FA13" s="22" t="s">
        <v>15</v>
      </c>
      <c r="FB13" s="22" t="s">
        <v>16</v>
      </c>
      <c r="FC13" s="22" t="s">
        <v>17</v>
      </c>
      <c r="FD13" s="22" t="s">
        <v>102</v>
      </c>
      <c r="FE13" s="22" t="s">
        <v>18</v>
      </c>
      <c r="FF13" s="22" t="s">
        <v>103</v>
      </c>
      <c r="FG13" s="22" t="s">
        <v>104</v>
      </c>
      <c r="FH13" s="22" t="s">
        <v>105</v>
      </c>
      <c r="FI13" s="22" t="s">
        <v>106</v>
      </c>
      <c r="FJ13" s="22" t="s">
        <v>125</v>
      </c>
      <c r="FK13" s="22" t="s">
        <v>130</v>
      </c>
      <c r="FL13" s="22" t="s">
        <v>101</v>
      </c>
      <c r="FM13" s="22" t="s">
        <v>14</v>
      </c>
      <c r="FN13" s="22" t="s">
        <v>15</v>
      </c>
      <c r="FO13" s="22" t="s">
        <v>16</v>
      </c>
      <c r="FP13" s="22" t="s">
        <v>17</v>
      </c>
      <c r="FQ13" s="22" t="s">
        <v>102</v>
      </c>
      <c r="FR13" s="22" t="s">
        <v>18</v>
      </c>
      <c r="FS13" s="22" t="s">
        <v>103</v>
      </c>
      <c r="FT13" s="22" t="s">
        <v>104</v>
      </c>
      <c r="FU13" s="22" t="s">
        <v>105</v>
      </c>
      <c r="FV13" s="22" t="s">
        <v>106</v>
      </c>
      <c r="FW13" s="30" t="s">
        <v>135</v>
      </c>
      <c r="FX13" s="22" t="s">
        <v>130</v>
      </c>
      <c r="FY13" s="22" t="s">
        <v>84</v>
      </c>
      <c r="FZ13" s="22" t="s">
        <v>85</v>
      </c>
      <c r="GA13" s="22" t="s">
        <v>86</v>
      </c>
      <c r="GB13" s="22" t="s">
        <v>87</v>
      </c>
      <c r="GC13" s="22" t="s">
        <v>88</v>
      </c>
      <c r="GD13" s="22" t="s">
        <v>71</v>
      </c>
      <c r="GE13" s="22" t="s">
        <v>89</v>
      </c>
      <c r="GF13" s="22" t="s">
        <v>90</v>
      </c>
      <c r="GG13" s="22" t="s">
        <v>91</v>
      </c>
      <c r="GH13" s="22" t="s">
        <v>92</v>
      </c>
      <c r="GI13" s="22" t="s">
        <v>93</v>
      </c>
      <c r="GJ13" s="30" t="s">
        <v>206</v>
      </c>
      <c r="GK13" s="22" t="s">
        <v>192</v>
      </c>
      <c r="GL13" s="22" t="s">
        <v>191</v>
      </c>
      <c r="GM13" s="22" t="s">
        <v>190</v>
      </c>
      <c r="GN13" s="22" t="s">
        <v>189</v>
      </c>
      <c r="GO13" s="60" t="s">
        <v>188</v>
      </c>
      <c r="GP13" s="60" t="s">
        <v>193</v>
      </c>
      <c r="GQ13" s="60" t="s">
        <v>200</v>
      </c>
      <c r="GR13" s="60" t="s">
        <v>201</v>
      </c>
      <c r="GS13" s="60" t="s">
        <v>202</v>
      </c>
      <c r="GT13" s="60" t="s">
        <v>203</v>
      </c>
      <c r="GU13" s="60" t="s">
        <v>204</v>
      </c>
      <c r="GV13" s="60" t="s">
        <v>205</v>
      </c>
      <c r="GW13" s="30" t="s">
        <v>206</v>
      </c>
      <c r="GX13" s="30" t="s">
        <v>207</v>
      </c>
      <c r="GY13" s="30" t="s">
        <v>208</v>
      </c>
      <c r="GZ13" s="30" t="s">
        <v>190</v>
      </c>
      <c r="HA13" s="30" t="s">
        <v>189</v>
      </c>
      <c r="HB13" s="30" t="s">
        <v>188</v>
      </c>
      <c r="HC13" s="30" t="s">
        <v>193</v>
      </c>
      <c r="HD13" s="30" t="s">
        <v>200</v>
      </c>
      <c r="HE13" s="30" t="s">
        <v>201</v>
      </c>
      <c r="HF13" s="30" t="s">
        <v>202</v>
      </c>
      <c r="HG13" s="30" t="s">
        <v>203</v>
      </c>
      <c r="HH13" s="30" t="s">
        <v>204</v>
      </c>
      <c r="HI13" s="30" t="s">
        <v>205</v>
      </c>
      <c r="HJ13" s="30" t="s">
        <v>209</v>
      </c>
      <c r="HK13" s="30" t="s">
        <v>192</v>
      </c>
      <c r="HL13" s="30" t="s">
        <v>208</v>
      </c>
      <c r="HM13" s="30" t="s">
        <v>190</v>
      </c>
      <c r="HN13" s="30" t="s">
        <v>189</v>
      </c>
      <c r="HO13" s="30" t="s">
        <v>188</v>
      </c>
      <c r="HP13" s="30" t="s">
        <v>193</v>
      </c>
      <c r="HQ13" s="30" t="s">
        <v>200</v>
      </c>
      <c r="HR13" s="30" t="s">
        <v>201</v>
      </c>
      <c r="HS13" s="30" t="s">
        <v>202</v>
      </c>
      <c r="HT13" s="30" t="s">
        <v>203</v>
      </c>
      <c r="HU13" s="30" t="s">
        <v>204</v>
      </c>
      <c r="HV13" s="30" t="s">
        <v>205</v>
      </c>
      <c r="HW13" s="30" t="s">
        <v>207</v>
      </c>
      <c r="HX13" s="30" t="s">
        <v>210</v>
      </c>
      <c r="HY13" s="30" t="s">
        <v>211</v>
      </c>
      <c r="HZ13" s="30" t="s">
        <v>212</v>
      </c>
      <c r="IA13" s="30" t="s">
        <v>213</v>
      </c>
      <c r="IB13" s="30" t="s">
        <v>214</v>
      </c>
      <c r="IC13" s="30" t="s">
        <v>215</v>
      </c>
      <c r="ID13" s="30" t="s">
        <v>216</v>
      </c>
      <c r="IE13" s="22" t="s">
        <v>217</v>
      </c>
      <c r="IF13" s="22" t="s">
        <v>217</v>
      </c>
    </row>
    <row r="14" spans="1:240" ht="15.75">
      <c r="A14" s="99"/>
      <c r="B14" s="35"/>
      <c r="C14" s="18"/>
      <c r="D14" s="18"/>
      <c r="E14" s="18"/>
      <c r="F14" s="18"/>
      <c r="G14" s="18"/>
      <c r="H14" s="18"/>
      <c r="I14" s="18"/>
      <c r="J14" s="17"/>
      <c r="K14" s="18"/>
      <c r="L14" s="18"/>
      <c r="M14" s="18"/>
      <c r="N14" s="36"/>
      <c r="O14" s="37"/>
      <c r="P14" s="37"/>
      <c r="Q14" s="37"/>
      <c r="R14" s="37"/>
      <c r="S14" s="37"/>
      <c r="T14" s="37"/>
      <c r="U14" s="37"/>
      <c r="V14" s="38"/>
      <c r="W14" s="38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</row>
    <row r="15" spans="1:240" ht="15.75">
      <c r="A15" s="19"/>
      <c r="B15" s="19"/>
      <c r="C15" s="1"/>
      <c r="D15" s="1"/>
      <c r="E15" s="1"/>
      <c r="F15" s="1"/>
      <c r="G15" s="1"/>
      <c r="H15" s="1"/>
      <c r="I15" s="1"/>
      <c r="J15" s="40"/>
      <c r="K15" s="41"/>
      <c r="L15" s="1"/>
      <c r="M15" s="1"/>
      <c r="N15" s="30"/>
      <c r="O15" s="22"/>
      <c r="P15" s="22"/>
      <c r="Q15" s="42"/>
      <c r="R15" s="22"/>
      <c r="S15" s="22"/>
      <c r="T15" s="22"/>
      <c r="U15" s="22"/>
      <c r="V15" s="23"/>
      <c r="W15" s="23"/>
      <c r="X15" s="22"/>
      <c r="Y15" s="22"/>
      <c r="Z15" s="23"/>
      <c r="AA15" s="21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4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4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43"/>
      <c r="DS15" s="43"/>
      <c r="DT15" s="43"/>
      <c r="DU15" s="43"/>
      <c r="DV15" s="43"/>
      <c r="DW15" s="43"/>
      <c r="DX15" s="43"/>
      <c r="DY15" s="43"/>
      <c r="DZ15" s="43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90"/>
      <c r="IF15" s="90"/>
    </row>
    <row r="16" spans="1:240" ht="15.75">
      <c r="A16" s="94" t="s">
        <v>137</v>
      </c>
      <c r="B16" s="44" t="s">
        <v>21</v>
      </c>
      <c r="C16" s="45">
        <f>SUM(C18,C33)</f>
        <v>8524.7</v>
      </c>
      <c r="D16" s="45">
        <f>SUM(D18,D33)</f>
        <v>10943.199999999999</v>
      </c>
      <c r="E16" s="45">
        <f aca="true" t="shared" si="0" ref="E16:BR16">SUM(E18,E33)</f>
        <v>11351.1</v>
      </c>
      <c r="F16" s="45">
        <f t="shared" si="0"/>
        <v>13515.1</v>
      </c>
      <c r="G16" s="45">
        <f t="shared" si="0"/>
        <v>14108.999999999996</v>
      </c>
      <c r="H16" s="45">
        <f t="shared" si="0"/>
        <v>15075.8</v>
      </c>
      <c r="I16" s="45">
        <f t="shared" si="0"/>
        <v>19826.900000000005</v>
      </c>
      <c r="J16" s="45">
        <f t="shared" si="0"/>
        <v>21160.8</v>
      </c>
      <c r="K16" s="45">
        <f t="shared" si="0"/>
        <v>23873.5</v>
      </c>
      <c r="L16" s="45">
        <f t="shared" si="0"/>
        <v>26257.299999999996</v>
      </c>
      <c r="M16" s="45">
        <f t="shared" si="0"/>
        <v>29423.499999999996</v>
      </c>
      <c r="N16" s="45">
        <f t="shared" si="0"/>
        <v>17854.3</v>
      </c>
      <c r="O16" s="45">
        <f t="shared" si="0"/>
        <v>20837.199999999993</v>
      </c>
      <c r="P16" s="45">
        <f t="shared" si="0"/>
        <v>32188.9</v>
      </c>
      <c r="Q16" s="45">
        <f t="shared" si="0"/>
        <v>24911.300000000003</v>
      </c>
      <c r="R16" s="45">
        <f t="shared" si="0"/>
        <v>40306.100000000006</v>
      </c>
      <c r="S16" s="45">
        <f t="shared" si="0"/>
        <v>43750.799999999996</v>
      </c>
      <c r="T16" s="45">
        <f t="shared" si="0"/>
        <v>43808.5</v>
      </c>
      <c r="U16" s="45">
        <f t="shared" si="0"/>
        <v>56459.299999999996</v>
      </c>
      <c r="V16" s="45">
        <f t="shared" si="0"/>
        <v>66804.5</v>
      </c>
      <c r="W16" s="45">
        <f t="shared" si="0"/>
        <v>105446.79999999999</v>
      </c>
      <c r="X16" s="45">
        <f t="shared" si="0"/>
        <v>158402.2</v>
      </c>
      <c r="Y16" s="45">
        <f t="shared" si="0"/>
        <v>90740.5</v>
      </c>
      <c r="Z16" s="45">
        <f t="shared" si="0"/>
        <v>140069.5</v>
      </c>
      <c r="AA16" s="118">
        <f t="shared" si="0"/>
        <v>137451.596</v>
      </c>
      <c r="AB16" s="118">
        <f t="shared" si="0"/>
        <v>138093.589876</v>
      </c>
      <c r="AC16" s="118">
        <f t="shared" si="0"/>
        <v>246384.02476600002</v>
      </c>
      <c r="AD16" s="118">
        <f t="shared" si="0"/>
        <v>284135.363014</v>
      </c>
      <c r="AE16" s="118">
        <f t="shared" si="0"/>
        <v>273717.92913070135</v>
      </c>
      <c r="AF16" s="118">
        <f t="shared" si="0"/>
        <v>259073.552085344</v>
      </c>
      <c r="AG16" s="118">
        <f>SUM(AG18,AG33)</f>
        <v>300812.5545249634</v>
      </c>
      <c r="AH16" s="118">
        <f t="shared" si="0"/>
        <v>3524.8</v>
      </c>
      <c r="AI16" s="118">
        <f t="shared" si="0"/>
        <v>2842.7</v>
      </c>
      <c r="AJ16" s="118">
        <f t="shared" si="0"/>
        <v>4272.300000000001</v>
      </c>
      <c r="AK16" s="118">
        <f t="shared" si="0"/>
        <v>3704.4</v>
      </c>
      <c r="AL16" s="118">
        <f t="shared" si="0"/>
        <v>2360.9000000000005</v>
      </c>
      <c r="AM16" s="118">
        <f t="shared" si="0"/>
        <v>4780.500000000001</v>
      </c>
      <c r="AN16" s="118">
        <f t="shared" si="0"/>
        <v>4022.000000000001</v>
      </c>
      <c r="AO16" s="118">
        <f t="shared" si="0"/>
        <v>2755.2999999999997</v>
      </c>
      <c r="AP16" s="118">
        <f t="shared" si="0"/>
        <v>3174</v>
      </c>
      <c r="AQ16" s="118">
        <f t="shared" si="0"/>
        <v>4200.6</v>
      </c>
      <c r="AR16" s="118">
        <f t="shared" si="0"/>
        <v>4944.1</v>
      </c>
      <c r="AS16" s="118">
        <f t="shared" si="0"/>
        <v>3712.3999999999996</v>
      </c>
      <c r="AT16" s="118">
        <f t="shared" si="0"/>
        <v>44294</v>
      </c>
      <c r="AU16" s="118">
        <f t="shared" si="0"/>
        <v>5083.1</v>
      </c>
      <c r="AV16" s="118">
        <f t="shared" si="0"/>
        <v>4758.5</v>
      </c>
      <c r="AW16" s="118">
        <f t="shared" si="0"/>
        <v>3856.8</v>
      </c>
      <c r="AX16" s="118">
        <f t="shared" si="0"/>
        <v>5458.2</v>
      </c>
      <c r="AY16" s="118">
        <f t="shared" si="0"/>
        <v>4056.7999999999997</v>
      </c>
      <c r="AZ16" s="118">
        <f t="shared" si="0"/>
        <v>4694.1</v>
      </c>
      <c r="BA16" s="118">
        <f t="shared" si="0"/>
        <v>6500.799999999999</v>
      </c>
      <c r="BB16" s="118">
        <f t="shared" si="0"/>
        <v>4350.5999999999985</v>
      </c>
      <c r="BC16" s="118">
        <f t="shared" si="0"/>
        <v>4653</v>
      </c>
      <c r="BD16" s="118">
        <f t="shared" si="0"/>
        <v>4355.1</v>
      </c>
      <c r="BE16" s="118">
        <f t="shared" si="0"/>
        <v>3922.3999999999996</v>
      </c>
      <c r="BF16" s="118">
        <f t="shared" si="0"/>
        <v>3910.3</v>
      </c>
      <c r="BG16" s="118">
        <f t="shared" si="0"/>
        <v>6071.9</v>
      </c>
      <c r="BH16" s="118">
        <f t="shared" si="0"/>
        <v>4297.200000000001</v>
      </c>
      <c r="BI16" s="118">
        <f t="shared" si="0"/>
        <v>6852.9</v>
      </c>
      <c r="BJ16" s="118">
        <f t="shared" si="0"/>
        <v>4233</v>
      </c>
      <c r="BK16" s="118">
        <f t="shared" si="0"/>
        <v>3981</v>
      </c>
      <c r="BL16" s="118">
        <f t="shared" si="0"/>
        <v>4519.400000000001</v>
      </c>
      <c r="BM16" s="118">
        <f t="shared" si="0"/>
        <v>5276.3</v>
      </c>
      <c r="BN16" s="118">
        <f t="shared" si="0"/>
        <v>4405.4</v>
      </c>
      <c r="BO16" s="118">
        <f t="shared" si="0"/>
        <v>6470.700000000001</v>
      </c>
      <c r="BP16" s="118">
        <f t="shared" si="0"/>
        <v>9115.899999999998</v>
      </c>
      <c r="BQ16" s="118">
        <f t="shared" si="0"/>
        <v>4430.199999999999</v>
      </c>
      <c r="BR16" s="118">
        <f t="shared" si="0"/>
        <v>7315</v>
      </c>
      <c r="BS16" s="118">
        <f aca="true" t="shared" si="1" ref="BS16:ED16">SUM(BS18,BS33)</f>
        <v>8092.8</v>
      </c>
      <c r="BT16" s="118">
        <f t="shared" si="1"/>
        <v>5911.099999999999</v>
      </c>
      <c r="BU16" s="118">
        <f t="shared" si="1"/>
        <v>5432.400000000001</v>
      </c>
      <c r="BV16" s="118">
        <f t="shared" si="1"/>
        <v>14366.7</v>
      </c>
      <c r="BW16" s="118">
        <f t="shared" si="1"/>
        <v>7127.1</v>
      </c>
      <c r="BX16" s="118">
        <f t="shared" si="1"/>
        <v>8790.4</v>
      </c>
      <c r="BY16" s="118">
        <f t="shared" si="1"/>
        <v>5060.6</v>
      </c>
      <c r="BZ16" s="118">
        <f t="shared" si="1"/>
        <v>9284.6</v>
      </c>
      <c r="CA16" s="118">
        <f t="shared" si="1"/>
        <v>13281.2</v>
      </c>
      <c r="CB16" s="118">
        <f t="shared" si="1"/>
        <v>10570.9</v>
      </c>
      <c r="CC16" s="118">
        <f t="shared" si="1"/>
        <v>15210.699999999999</v>
      </c>
      <c r="CD16" s="118">
        <f t="shared" si="1"/>
        <v>6305.199999999999</v>
      </c>
      <c r="CE16" s="118">
        <f t="shared" si="1"/>
        <v>13754</v>
      </c>
      <c r="CF16" s="118">
        <f t="shared" si="1"/>
        <v>16849.8</v>
      </c>
      <c r="CG16" s="118">
        <f t="shared" si="1"/>
        <v>25892.25</v>
      </c>
      <c r="CH16" s="118">
        <f t="shared" si="1"/>
        <v>8963.2</v>
      </c>
      <c r="CI16" s="118">
        <f t="shared" si="1"/>
        <v>11935.600000000004</v>
      </c>
      <c r="CJ16" s="118">
        <f t="shared" si="1"/>
        <v>8178.0999999999985</v>
      </c>
      <c r="CK16" s="118">
        <f t="shared" si="1"/>
        <v>8110.54</v>
      </c>
      <c r="CL16" s="118">
        <f t="shared" si="1"/>
        <v>8834.4</v>
      </c>
      <c r="CM16" s="118">
        <f t="shared" si="1"/>
        <v>8631.000000000004</v>
      </c>
      <c r="CN16" s="118">
        <f t="shared" si="1"/>
        <v>8297.9</v>
      </c>
      <c r="CO16" s="118">
        <f t="shared" si="1"/>
        <v>16800.100000000002</v>
      </c>
      <c r="CP16" s="118">
        <f t="shared" si="1"/>
        <v>26735.000000000004</v>
      </c>
      <c r="CQ16" s="118">
        <f t="shared" si="1"/>
        <v>30259.400000000005</v>
      </c>
      <c r="CR16" s="118">
        <f t="shared" si="1"/>
        <v>56496.09999999999</v>
      </c>
      <c r="CS16" s="118">
        <f t="shared" si="1"/>
        <v>65459.3</v>
      </c>
      <c r="CT16" s="118">
        <f t="shared" si="1"/>
        <v>77394.40000000001</v>
      </c>
      <c r="CU16" s="118">
        <f t="shared" si="1"/>
        <v>85572.99999999999</v>
      </c>
      <c r="CV16" s="118">
        <f t="shared" si="1"/>
        <v>93683.5</v>
      </c>
      <c r="CW16" s="118">
        <f t="shared" si="1"/>
        <v>102517.9</v>
      </c>
      <c r="CX16" s="118">
        <f t="shared" si="1"/>
        <v>110812.6</v>
      </c>
      <c r="CY16" s="118">
        <f t="shared" si="1"/>
        <v>119446.8</v>
      </c>
      <c r="CZ16" s="118">
        <f t="shared" si="1"/>
        <v>136246.9</v>
      </c>
      <c r="DA16" s="118">
        <f t="shared" si="1"/>
        <v>162981.90000000002</v>
      </c>
      <c r="DB16" s="118">
        <f t="shared" si="1"/>
        <v>5846.55</v>
      </c>
      <c r="DC16" s="118">
        <f t="shared" si="1"/>
        <v>4914.849999999999</v>
      </c>
      <c r="DD16" s="118">
        <f t="shared" si="1"/>
        <v>11060.9</v>
      </c>
      <c r="DE16" s="118">
        <f t="shared" si="1"/>
        <v>3652.499999999999</v>
      </c>
      <c r="DF16" s="118">
        <f t="shared" si="1"/>
        <v>7191.599999999999</v>
      </c>
      <c r="DG16" s="118">
        <f t="shared" si="1"/>
        <v>11440.9</v>
      </c>
      <c r="DH16" s="118">
        <f t="shared" si="1"/>
        <v>7362.300000000001</v>
      </c>
      <c r="DI16" s="118">
        <f t="shared" si="1"/>
        <v>6696.299999999999</v>
      </c>
      <c r="DJ16" s="118">
        <f t="shared" si="1"/>
        <v>8296.9</v>
      </c>
      <c r="DK16" s="118">
        <f t="shared" si="1"/>
        <v>7897.799999999999</v>
      </c>
      <c r="DL16" s="118">
        <f t="shared" si="1"/>
        <v>10366.699999999999</v>
      </c>
      <c r="DM16" s="118">
        <f t="shared" si="1"/>
        <v>8210.1</v>
      </c>
      <c r="DN16" s="118">
        <f t="shared" si="1"/>
        <v>11065.9</v>
      </c>
      <c r="DO16" s="118">
        <f t="shared" si="1"/>
        <v>22126.8</v>
      </c>
      <c r="DP16" s="118">
        <f t="shared" si="1"/>
        <v>25779.299999999996</v>
      </c>
      <c r="DQ16" s="118">
        <f t="shared" si="1"/>
        <v>32970.899999999994</v>
      </c>
      <c r="DR16" s="118">
        <f t="shared" si="1"/>
        <v>44411.8</v>
      </c>
      <c r="DS16" s="118">
        <f t="shared" si="1"/>
        <v>51774.100000000006</v>
      </c>
      <c r="DT16" s="118">
        <f t="shared" si="1"/>
        <v>58470.4</v>
      </c>
      <c r="DU16" s="118">
        <f t="shared" si="1"/>
        <v>66767.3</v>
      </c>
      <c r="DV16" s="118">
        <f t="shared" si="1"/>
        <v>74665.09999999999</v>
      </c>
      <c r="DW16" s="118">
        <f t="shared" si="1"/>
        <v>85031.79999999999</v>
      </c>
      <c r="DX16" s="118">
        <f t="shared" si="1"/>
        <v>93241.9</v>
      </c>
      <c r="DY16" s="118">
        <f t="shared" si="1"/>
        <v>14492.500000000002</v>
      </c>
      <c r="DZ16" s="118">
        <f t="shared" si="1"/>
        <v>22641.049999999996</v>
      </c>
      <c r="EA16" s="118">
        <f t="shared" si="1"/>
        <v>34541.43</v>
      </c>
      <c r="EB16" s="118">
        <f t="shared" si="1"/>
        <v>62082.23000000001</v>
      </c>
      <c r="EC16" s="118">
        <f t="shared" si="1"/>
        <v>71523.12999999999</v>
      </c>
      <c r="ED16" s="118">
        <f t="shared" si="1"/>
        <v>79392.42999999998</v>
      </c>
      <c r="EE16" s="118">
        <f aca="true" t="shared" si="2" ref="EE16:GP16">SUM(EE18,EE33)</f>
        <v>85446</v>
      </c>
      <c r="EF16" s="118">
        <f t="shared" si="2"/>
        <v>92035.30000000002</v>
      </c>
      <c r="EG16" s="118">
        <f t="shared" si="2"/>
        <v>109680.50000000001</v>
      </c>
      <c r="EH16" s="118">
        <f t="shared" si="2"/>
        <v>119767.59999999999</v>
      </c>
      <c r="EI16" s="118">
        <f t="shared" si="2"/>
        <v>127341.19999999998</v>
      </c>
      <c r="EJ16" s="118">
        <f t="shared" si="2"/>
        <v>141017.9</v>
      </c>
      <c r="EK16" s="118">
        <f t="shared" si="2"/>
        <v>15750.2</v>
      </c>
      <c r="EL16" s="118">
        <f t="shared" si="2"/>
        <v>29598.600000000002</v>
      </c>
      <c r="EM16" s="118">
        <f t="shared" si="2"/>
        <v>43869.600000000006</v>
      </c>
      <c r="EN16" s="118">
        <f t="shared" si="2"/>
        <v>53780.10000000001</v>
      </c>
      <c r="EO16" s="118">
        <f t="shared" si="2"/>
        <v>62576.20000000001</v>
      </c>
      <c r="EP16" s="118">
        <f t="shared" si="2"/>
        <v>76714.2</v>
      </c>
      <c r="EQ16" s="118">
        <f t="shared" si="2"/>
        <v>89642.79999999999</v>
      </c>
      <c r="ER16" s="118">
        <f t="shared" si="2"/>
        <v>98371.39999999998</v>
      </c>
      <c r="ES16" s="118">
        <f t="shared" si="2"/>
        <v>111665.90000000001</v>
      </c>
      <c r="ET16" s="118">
        <f t="shared" si="2"/>
        <v>119592.2</v>
      </c>
      <c r="EU16" s="118">
        <f t="shared" si="2"/>
        <v>130187.996</v>
      </c>
      <c r="EV16" s="118">
        <f t="shared" si="2"/>
        <v>7263.599999999999</v>
      </c>
      <c r="EW16" s="118">
        <f t="shared" si="2"/>
        <v>137451.596</v>
      </c>
      <c r="EX16" s="118">
        <f t="shared" si="2"/>
        <v>10045.2</v>
      </c>
      <c r="EY16" s="118">
        <f t="shared" si="2"/>
        <v>10213.6</v>
      </c>
      <c r="EZ16" s="118">
        <f t="shared" si="2"/>
        <v>10841.3</v>
      </c>
      <c r="FA16" s="118">
        <f t="shared" si="2"/>
        <v>8141.899999999999</v>
      </c>
      <c r="FB16" s="118">
        <f t="shared" si="2"/>
        <v>5298.265907999999</v>
      </c>
      <c r="FC16" s="118">
        <f t="shared" si="2"/>
        <v>7163.071676</v>
      </c>
      <c r="FD16" s="118">
        <f t="shared" si="2"/>
        <v>7219.9</v>
      </c>
      <c r="FE16" s="118">
        <f t="shared" si="2"/>
        <v>17422.230000000007</v>
      </c>
      <c r="FF16" s="118">
        <f t="shared" si="2"/>
        <v>18098.555833</v>
      </c>
      <c r="FG16" s="118">
        <f t="shared" si="2"/>
        <v>15449.586459</v>
      </c>
      <c r="FH16" s="118">
        <f t="shared" si="2"/>
        <v>12166.429999999998</v>
      </c>
      <c r="FI16" s="118">
        <f t="shared" si="2"/>
        <v>16033.55</v>
      </c>
      <c r="FJ16" s="118">
        <f t="shared" si="2"/>
        <v>138093.589876</v>
      </c>
      <c r="FK16" s="118">
        <f t="shared" si="2"/>
        <v>13354.1</v>
      </c>
      <c r="FL16" s="118">
        <f t="shared" si="2"/>
        <v>11802.500000000004</v>
      </c>
      <c r="FM16" s="118">
        <f t="shared" si="2"/>
        <v>10282.599999999999</v>
      </c>
      <c r="FN16" s="118">
        <f t="shared" si="2"/>
        <v>19506.844949</v>
      </c>
      <c r="FO16" s="118">
        <f t="shared" si="2"/>
        <v>33123.8</v>
      </c>
      <c r="FP16" s="118">
        <f t="shared" si="2"/>
        <v>29365.300000000003</v>
      </c>
      <c r="FQ16" s="118">
        <f t="shared" si="2"/>
        <v>15400.999999999998</v>
      </c>
      <c r="FR16" s="118">
        <f t="shared" si="2"/>
        <v>27767.630546</v>
      </c>
      <c r="FS16" s="118">
        <f t="shared" si="2"/>
        <v>20400.321255999996</v>
      </c>
      <c r="FT16" s="118">
        <f t="shared" si="2"/>
        <v>18876.228015</v>
      </c>
      <c r="FU16" s="118">
        <f t="shared" si="2"/>
        <v>21245.899999999998</v>
      </c>
      <c r="FV16" s="118">
        <f t="shared" si="2"/>
        <v>25257.8</v>
      </c>
      <c r="FW16" s="118">
        <f t="shared" si="2"/>
        <v>246384.02476600002</v>
      </c>
      <c r="FX16" s="118">
        <f t="shared" si="2"/>
        <v>24749.829406000004</v>
      </c>
      <c r="FY16" s="118">
        <f t="shared" si="2"/>
        <v>21439.632096999994</v>
      </c>
      <c r="FZ16" s="118">
        <f t="shared" si="2"/>
        <v>10110.447527</v>
      </c>
      <c r="GA16" s="118">
        <f t="shared" si="2"/>
        <v>31220.460000000006</v>
      </c>
      <c r="GB16" s="118">
        <f t="shared" si="2"/>
        <v>22821.561999999998</v>
      </c>
      <c r="GC16" s="118">
        <f t="shared" si="2"/>
        <v>22115</v>
      </c>
      <c r="GD16" s="118">
        <f t="shared" si="2"/>
        <v>37181.544235</v>
      </c>
      <c r="GE16" s="118">
        <f t="shared" si="2"/>
        <v>18723.44839600001</v>
      </c>
      <c r="GF16" s="118">
        <f t="shared" si="2"/>
        <v>20604.5</v>
      </c>
      <c r="GG16" s="118">
        <f t="shared" si="2"/>
        <v>22557.131102</v>
      </c>
      <c r="GH16" s="118">
        <f t="shared" si="2"/>
        <v>28471.308250999995</v>
      </c>
      <c r="GI16" s="118">
        <f t="shared" si="2"/>
        <v>24140.5</v>
      </c>
      <c r="GJ16" s="118">
        <f t="shared" si="2"/>
        <v>284135.363014</v>
      </c>
      <c r="GK16" s="118">
        <f t="shared" si="2"/>
        <v>20792.129855</v>
      </c>
      <c r="GL16" s="118">
        <f t="shared" si="2"/>
        <v>23348.272718</v>
      </c>
      <c r="GM16" s="118">
        <f t="shared" si="2"/>
        <v>51825.498732</v>
      </c>
      <c r="GN16" s="118">
        <f t="shared" si="2"/>
        <v>13475.36210552315</v>
      </c>
      <c r="GO16" s="118">
        <f t="shared" si="2"/>
        <v>20413.604702900004</v>
      </c>
      <c r="GP16" s="118">
        <f t="shared" si="2"/>
        <v>18535.300000000003</v>
      </c>
      <c r="GQ16" s="118">
        <f aca="true" t="shared" si="3" ref="GQ16:IF16">SUM(GQ18,GQ33)</f>
        <v>14824.598372739845</v>
      </c>
      <c r="GR16" s="118">
        <f t="shared" si="3"/>
        <v>13299.059975428921</v>
      </c>
      <c r="GS16" s="118">
        <f t="shared" si="3"/>
        <v>24235.048369090804</v>
      </c>
      <c r="GT16" s="118">
        <f t="shared" si="3"/>
        <v>25494.300000000003</v>
      </c>
      <c r="GU16" s="118">
        <f t="shared" si="3"/>
        <v>24171.81862129189</v>
      </c>
      <c r="GV16" s="118">
        <f t="shared" si="3"/>
        <v>23302.93567872673</v>
      </c>
      <c r="GW16" s="118">
        <f t="shared" si="3"/>
        <v>273717.92913070135</v>
      </c>
      <c r="GX16" s="118">
        <f t="shared" si="3"/>
        <v>23214.062271214087</v>
      </c>
      <c r="GY16" s="118">
        <f t="shared" si="3"/>
        <v>21839.84560535678</v>
      </c>
      <c r="GZ16" s="118">
        <f t="shared" si="3"/>
        <v>22083.708405833127</v>
      </c>
      <c r="HA16" s="118">
        <f t="shared" si="3"/>
        <v>21672.142848329997</v>
      </c>
      <c r="HB16" s="118">
        <f t="shared" si="3"/>
        <v>21751.39949678</v>
      </c>
      <c r="HC16" s="118">
        <f t="shared" si="3"/>
        <v>21625.985899810003</v>
      </c>
      <c r="HD16" s="118">
        <f t="shared" si="3"/>
        <v>22035.780783860006</v>
      </c>
      <c r="HE16" s="118">
        <f t="shared" si="3"/>
        <v>19081.52219639</v>
      </c>
      <c r="HF16" s="118">
        <f t="shared" si="3"/>
        <v>21334.180588769985</v>
      </c>
      <c r="HG16" s="118">
        <f t="shared" si="3"/>
        <v>23486.790379000002</v>
      </c>
      <c r="HH16" s="118">
        <f t="shared" si="3"/>
        <v>20755.326336</v>
      </c>
      <c r="HI16" s="118">
        <f t="shared" si="3"/>
        <v>20192.807274000006</v>
      </c>
      <c r="HJ16" s="118">
        <f t="shared" si="3"/>
        <v>259073.552085344</v>
      </c>
      <c r="HK16" s="118">
        <f t="shared" si="3"/>
        <v>67339.18323499999</v>
      </c>
      <c r="HL16" s="118">
        <f t="shared" si="3"/>
        <v>22125.273578999997</v>
      </c>
      <c r="HM16" s="118">
        <f t="shared" si="3"/>
        <v>33707.51445</v>
      </c>
      <c r="HN16" s="118">
        <f t="shared" si="3"/>
        <v>17805.584243999998</v>
      </c>
      <c r="HO16" s="118">
        <f t="shared" si="3"/>
        <v>12427.861594999998</v>
      </c>
      <c r="HP16" s="118">
        <f t="shared" si="3"/>
        <v>18330.464157000002</v>
      </c>
      <c r="HQ16" s="118">
        <f t="shared" si="3"/>
        <v>28655.568204999996</v>
      </c>
      <c r="HR16" s="118">
        <f t="shared" si="3"/>
        <v>28860.859186</v>
      </c>
      <c r="HS16" s="118">
        <f t="shared" si="3"/>
        <v>11415.158471963327</v>
      </c>
      <c r="HT16" s="118">
        <f t="shared" si="3"/>
        <v>22806.005240000002</v>
      </c>
      <c r="HU16" s="118">
        <f t="shared" si="3"/>
        <v>18451.458292000003</v>
      </c>
      <c r="HV16" s="118">
        <f t="shared" si="3"/>
        <v>18887.62387</v>
      </c>
      <c r="HW16" s="118">
        <f aca="true" t="shared" si="4" ref="HW16:ID16">SUM(HW18,HW33)</f>
        <v>15317.851981</v>
      </c>
      <c r="HX16" s="118">
        <f t="shared" si="4"/>
        <v>23667.089185999997</v>
      </c>
      <c r="HY16" s="118">
        <f t="shared" si="4"/>
        <v>15190.615748</v>
      </c>
      <c r="HZ16" s="118">
        <f t="shared" si="4"/>
        <v>15610.395777000002</v>
      </c>
      <c r="IA16" s="118">
        <f t="shared" si="4"/>
        <v>25076.685525999997</v>
      </c>
      <c r="IB16" s="118">
        <f t="shared" si="4"/>
        <v>27472.059627530303</v>
      </c>
      <c r="IC16" s="118">
        <f t="shared" si="4"/>
        <v>17556.303101</v>
      </c>
      <c r="ID16" s="118">
        <f t="shared" si="4"/>
        <v>16925.596102</v>
      </c>
      <c r="IE16" s="118">
        <f t="shared" si="3"/>
        <v>229252.30865099997</v>
      </c>
      <c r="IF16" s="118">
        <f t="shared" si="3"/>
        <v>156816.5970485303</v>
      </c>
    </row>
    <row r="17" spans="1:240" s="56" customFormat="1" ht="15.75">
      <c r="A17" s="94"/>
      <c r="B17" s="49"/>
      <c r="C17" s="45"/>
      <c r="D17" s="45"/>
      <c r="E17" s="45"/>
      <c r="F17" s="45"/>
      <c r="G17" s="50" t="s">
        <v>0</v>
      </c>
      <c r="H17" s="45"/>
      <c r="I17" s="45"/>
      <c r="J17" s="46"/>
      <c r="K17" s="45"/>
      <c r="L17" s="51"/>
      <c r="M17" s="51"/>
      <c r="N17" s="52"/>
      <c r="O17" s="53"/>
      <c r="P17" s="53"/>
      <c r="Q17" s="48"/>
      <c r="R17" s="53"/>
      <c r="S17" s="48"/>
      <c r="T17" s="53"/>
      <c r="U17" s="53"/>
      <c r="V17" s="54"/>
      <c r="W17" s="54"/>
      <c r="X17" s="54"/>
      <c r="Y17" s="53"/>
      <c r="Z17" s="49"/>
      <c r="AA17" s="55"/>
      <c r="AB17" s="48"/>
      <c r="AC17" s="48"/>
      <c r="AD17" s="48"/>
      <c r="AE17" s="48"/>
      <c r="AF17" s="48"/>
      <c r="AG17" s="48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48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48"/>
      <c r="CR17" s="48"/>
      <c r="CS17" s="48"/>
      <c r="CT17" s="48"/>
      <c r="CU17" s="48"/>
      <c r="CV17" s="48"/>
      <c r="CW17" s="48"/>
      <c r="CX17" s="48"/>
      <c r="CY17" s="48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3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48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</row>
    <row r="18" spans="1:240" ht="15.75">
      <c r="A18" s="111" t="s">
        <v>194</v>
      </c>
      <c r="B18" s="44" t="s">
        <v>22</v>
      </c>
      <c r="C18" s="45">
        <f>SUM(C20:C30)</f>
        <v>7838.200000000001</v>
      </c>
      <c r="D18" s="45">
        <f aca="true" t="shared" si="5" ref="D18:Z18">SUM(D20:D30)</f>
        <v>10564.199999999999</v>
      </c>
      <c r="E18" s="45">
        <f t="shared" si="5"/>
        <v>11061</v>
      </c>
      <c r="F18" s="45">
        <f t="shared" si="5"/>
        <v>12886.5</v>
      </c>
      <c r="G18" s="45">
        <f t="shared" si="5"/>
        <v>13447.599999999997</v>
      </c>
      <c r="H18" s="45">
        <f t="shared" si="5"/>
        <v>14063.5</v>
      </c>
      <c r="I18" s="45">
        <f t="shared" si="5"/>
        <v>19071.200000000004</v>
      </c>
      <c r="J18" s="45">
        <f t="shared" si="5"/>
        <v>20295.3</v>
      </c>
      <c r="K18" s="45">
        <f t="shared" si="5"/>
        <v>22563.3</v>
      </c>
      <c r="L18" s="45">
        <f t="shared" si="5"/>
        <v>24098.599999999995</v>
      </c>
      <c r="M18" s="45">
        <f t="shared" si="5"/>
        <v>28471.499999999996</v>
      </c>
      <c r="N18" s="45">
        <f t="shared" si="5"/>
        <v>16885.5</v>
      </c>
      <c r="O18" s="45">
        <f t="shared" si="5"/>
        <v>20054.599999999995</v>
      </c>
      <c r="P18" s="45">
        <f t="shared" si="5"/>
        <v>30806</v>
      </c>
      <c r="Q18" s="45">
        <f t="shared" si="5"/>
        <v>23780.800000000003</v>
      </c>
      <c r="R18" s="45">
        <f t="shared" si="5"/>
        <v>38807.3</v>
      </c>
      <c r="S18" s="45">
        <f t="shared" si="5"/>
        <v>40613.299999999996</v>
      </c>
      <c r="T18" s="45">
        <f t="shared" si="5"/>
        <v>41753.8</v>
      </c>
      <c r="U18" s="45">
        <f t="shared" si="5"/>
        <v>53690.799999999996</v>
      </c>
      <c r="V18" s="45">
        <f t="shared" si="5"/>
        <v>63844.5</v>
      </c>
      <c r="W18" s="45">
        <f t="shared" si="5"/>
        <v>100343.59999999999</v>
      </c>
      <c r="X18" s="45">
        <f t="shared" si="5"/>
        <v>133178.6</v>
      </c>
      <c r="Y18" s="45">
        <f t="shared" si="5"/>
        <v>87400.1</v>
      </c>
      <c r="Z18" s="45">
        <f t="shared" si="5"/>
        <v>137759.7</v>
      </c>
      <c r="AA18" s="118">
        <f>SUM(AA20:AA31)</f>
        <v>132976.096</v>
      </c>
      <c r="AB18" s="118">
        <f aca="true" t="shared" si="6" ref="AB18:CO18">SUM(AB20:AB31)</f>
        <v>129098.61376800001</v>
      </c>
      <c r="AC18" s="118">
        <f t="shared" si="6"/>
        <v>230060.52602800002</v>
      </c>
      <c r="AD18" s="118">
        <f t="shared" si="6"/>
        <v>242032.13121199998</v>
      </c>
      <c r="AE18" s="118">
        <f t="shared" si="6"/>
        <v>238103.67395071487</v>
      </c>
      <c r="AF18" s="118">
        <f t="shared" si="6"/>
        <v>207440.74080265657</v>
      </c>
      <c r="AG18" s="118">
        <f>SUM(AG20:AG31)</f>
        <v>269454.21506691736</v>
      </c>
      <c r="AH18" s="118">
        <f t="shared" si="6"/>
        <v>3330.4</v>
      </c>
      <c r="AI18" s="118">
        <f t="shared" si="6"/>
        <v>2722.2999999999997</v>
      </c>
      <c r="AJ18" s="118">
        <f t="shared" si="6"/>
        <v>4149.700000000001</v>
      </c>
      <c r="AK18" s="118">
        <f t="shared" si="6"/>
        <v>3609.4</v>
      </c>
      <c r="AL18" s="118">
        <f t="shared" si="6"/>
        <v>2348.5000000000005</v>
      </c>
      <c r="AM18" s="118">
        <f t="shared" si="6"/>
        <v>4494.600000000001</v>
      </c>
      <c r="AN18" s="118">
        <f t="shared" si="6"/>
        <v>3821.2000000000007</v>
      </c>
      <c r="AO18" s="118">
        <f t="shared" si="6"/>
        <v>2669.7</v>
      </c>
      <c r="AP18" s="118">
        <f t="shared" si="6"/>
        <v>3001.4</v>
      </c>
      <c r="AQ18" s="118">
        <f t="shared" si="6"/>
        <v>3825.1000000000004</v>
      </c>
      <c r="AR18" s="118">
        <f t="shared" si="6"/>
        <v>4792.3</v>
      </c>
      <c r="AS18" s="118">
        <f t="shared" si="6"/>
        <v>3474.7</v>
      </c>
      <c r="AT18" s="118">
        <f t="shared" si="6"/>
        <v>42239.3</v>
      </c>
      <c r="AU18" s="118">
        <f t="shared" si="6"/>
        <v>4844.3</v>
      </c>
      <c r="AV18" s="118">
        <f t="shared" si="6"/>
        <v>4662</v>
      </c>
      <c r="AW18" s="118">
        <f t="shared" si="6"/>
        <v>3653</v>
      </c>
      <c r="AX18" s="118">
        <f t="shared" si="6"/>
        <v>4702.5</v>
      </c>
      <c r="AY18" s="118">
        <f t="shared" si="6"/>
        <v>3855.6</v>
      </c>
      <c r="AZ18" s="118">
        <f t="shared" si="6"/>
        <v>4535.3</v>
      </c>
      <c r="BA18" s="118">
        <f t="shared" si="6"/>
        <v>6396.299999999999</v>
      </c>
      <c r="BB18" s="118">
        <f t="shared" si="6"/>
        <v>4295.699999999999</v>
      </c>
      <c r="BC18" s="118">
        <f t="shared" si="6"/>
        <v>4216.3</v>
      </c>
      <c r="BD18" s="118">
        <f t="shared" si="6"/>
        <v>4227.700000000001</v>
      </c>
      <c r="BE18" s="118">
        <f t="shared" si="6"/>
        <v>3737.7</v>
      </c>
      <c r="BF18" s="118">
        <f t="shared" si="6"/>
        <v>3704.8</v>
      </c>
      <c r="BG18" s="118">
        <f t="shared" si="6"/>
        <v>5882.5</v>
      </c>
      <c r="BH18" s="118">
        <f t="shared" si="6"/>
        <v>4082.6000000000004</v>
      </c>
      <c r="BI18" s="118">
        <f t="shared" si="6"/>
        <v>6666.099999999999</v>
      </c>
      <c r="BJ18" s="118">
        <f t="shared" si="6"/>
        <v>4022.4999999999995</v>
      </c>
      <c r="BK18" s="118">
        <f t="shared" si="6"/>
        <v>3886.3</v>
      </c>
      <c r="BL18" s="118">
        <f t="shared" si="6"/>
        <v>4400.200000000001</v>
      </c>
      <c r="BM18" s="118">
        <f t="shared" si="6"/>
        <v>4492.5</v>
      </c>
      <c r="BN18" s="118">
        <f t="shared" si="6"/>
        <v>4154.9</v>
      </c>
      <c r="BO18" s="118">
        <f t="shared" si="6"/>
        <v>6265.6</v>
      </c>
      <c r="BP18" s="118">
        <f t="shared" si="6"/>
        <v>8941.999999999998</v>
      </c>
      <c r="BQ18" s="118">
        <f t="shared" si="6"/>
        <v>4251.799999999999</v>
      </c>
      <c r="BR18" s="118">
        <f t="shared" si="6"/>
        <v>6961.9</v>
      </c>
      <c r="BS18" s="118">
        <f t="shared" si="6"/>
        <v>7615.7</v>
      </c>
      <c r="BT18" s="118">
        <f t="shared" si="6"/>
        <v>5637.4</v>
      </c>
      <c r="BU18" s="118">
        <f t="shared" si="6"/>
        <v>4709.8</v>
      </c>
      <c r="BV18" s="118">
        <f t="shared" si="6"/>
        <v>13795.7</v>
      </c>
      <c r="BW18" s="118">
        <f t="shared" si="6"/>
        <v>6875.6</v>
      </c>
      <c r="BX18" s="118">
        <f t="shared" si="6"/>
        <v>8267.8</v>
      </c>
      <c r="BY18" s="118">
        <f t="shared" si="6"/>
        <v>4955</v>
      </c>
      <c r="BZ18" s="118">
        <f t="shared" si="6"/>
        <v>8828.800000000001</v>
      </c>
      <c r="CA18" s="118">
        <f t="shared" si="6"/>
        <v>12311.6</v>
      </c>
      <c r="CB18" s="118">
        <f t="shared" si="6"/>
        <v>10460.5</v>
      </c>
      <c r="CC18" s="118">
        <f t="shared" si="6"/>
        <v>15035.3</v>
      </c>
      <c r="CD18" s="118">
        <f t="shared" si="6"/>
        <v>5837.299999999999</v>
      </c>
      <c r="CE18" s="118">
        <f t="shared" si="6"/>
        <v>13536.3</v>
      </c>
      <c r="CF18" s="118">
        <f t="shared" si="6"/>
        <v>16491.5</v>
      </c>
      <c r="CG18" s="118">
        <f t="shared" si="6"/>
        <v>25008.7</v>
      </c>
      <c r="CH18" s="118">
        <f t="shared" si="6"/>
        <v>8762.800000000001</v>
      </c>
      <c r="CI18" s="118">
        <f t="shared" si="6"/>
        <v>10751.900000000003</v>
      </c>
      <c r="CJ18" s="118">
        <f t="shared" si="6"/>
        <v>8038.799999999998</v>
      </c>
      <c r="CK18" s="118">
        <f t="shared" si="6"/>
        <v>7262.8</v>
      </c>
      <c r="CL18" s="118">
        <f t="shared" si="6"/>
        <v>8690.199999999999</v>
      </c>
      <c r="CM18" s="118">
        <f t="shared" si="6"/>
        <v>8358.800000000003</v>
      </c>
      <c r="CN18" s="118">
        <f t="shared" si="6"/>
        <v>8048.6</v>
      </c>
      <c r="CO18" s="118">
        <f t="shared" si="6"/>
        <v>15876.400000000003</v>
      </c>
      <c r="CP18" s="118">
        <f aca="true" t="shared" si="7" ref="CP18:FA18">SUM(CP20:CP31)</f>
        <v>6931.500000000005</v>
      </c>
      <c r="CQ18" s="118">
        <f t="shared" si="7"/>
        <v>29662.300000000007</v>
      </c>
      <c r="CR18" s="118">
        <f t="shared" si="7"/>
        <v>55036.49999999999</v>
      </c>
      <c r="CS18" s="118">
        <f t="shared" si="7"/>
        <v>63799.3</v>
      </c>
      <c r="CT18" s="118">
        <f t="shared" si="7"/>
        <v>74551.20000000001</v>
      </c>
      <c r="CU18" s="118">
        <f t="shared" si="7"/>
        <v>82589.99999999999</v>
      </c>
      <c r="CV18" s="118">
        <f t="shared" si="7"/>
        <v>89852.8</v>
      </c>
      <c r="CW18" s="118">
        <f t="shared" si="7"/>
        <v>98543</v>
      </c>
      <c r="CX18" s="118">
        <f t="shared" si="7"/>
        <v>106671</v>
      </c>
      <c r="CY18" s="118">
        <f t="shared" si="7"/>
        <v>114950.40000000001</v>
      </c>
      <c r="CZ18" s="118">
        <f t="shared" si="7"/>
        <v>130826.79999999999</v>
      </c>
      <c r="DA18" s="118">
        <f t="shared" si="7"/>
        <v>137758.30000000002</v>
      </c>
      <c r="DB18" s="118">
        <f t="shared" si="7"/>
        <v>5740.2</v>
      </c>
      <c r="DC18" s="118">
        <f t="shared" si="7"/>
        <v>4526.299999999999</v>
      </c>
      <c r="DD18" s="118">
        <f t="shared" si="7"/>
        <v>10159.8</v>
      </c>
      <c r="DE18" s="118">
        <f t="shared" si="7"/>
        <v>3486.299999999999</v>
      </c>
      <c r="DF18" s="118">
        <f t="shared" si="7"/>
        <v>6961.799999999999</v>
      </c>
      <c r="DG18" s="118">
        <f t="shared" si="7"/>
        <v>11149.6</v>
      </c>
      <c r="DH18" s="118">
        <f t="shared" si="7"/>
        <v>6843.100000000001</v>
      </c>
      <c r="DI18" s="118">
        <f t="shared" si="7"/>
        <v>6606.9</v>
      </c>
      <c r="DJ18" s="118">
        <f t="shared" si="7"/>
        <v>7951.5</v>
      </c>
      <c r="DK18" s="118">
        <f t="shared" si="7"/>
        <v>7833.9</v>
      </c>
      <c r="DL18" s="118">
        <f t="shared" si="7"/>
        <v>10159.8</v>
      </c>
      <c r="DM18" s="118">
        <f t="shared" si="7"/>
        <v>8177.8</v>
      </c>
      <c r="DN18" s="118">
        <f t="shared" si="7"/>
        <v>10571</v>
      </c>
      <c r="DO18" s="118">
        <f t="shared" si="7"/>
        <v>20730.8</v>
      </c>
      <c r="DP18" s="118">
        <f t="shared" si="7"/>
        <v>24217.099999999995</v>
      </c>
      <c r="DQ18" s="118">
        <f t="shared" si="7"/>
        <v>31178.899999999998</v>
      </c>
      <c r="DR18" s="118">
        <f t="shared" si="7"/>
        <v>42328.5</v>
      </c>
      <c r="DS18" s="118">
        <f t="shared" si="7"/>
        <v>49171.600000000006</v>
      </c>
      <c r="DT18" s="118">
        <f t="shared" si="7"/>
        <v>55778.5</v>
      </c>
      <c r="DU18" s="118">
        <f t="shared" si="7"/>
        <v>63730.00000000001</v>
      </c>
      <c r="DV18" s="118">
        <f t="shared" si="7"/>
        <v>71563.9</v>
      </c>
      <c r="DW18" s="118">
        <f t="shared" si="7"/>
        <v>81723.69999999998</v>
      </c>
      <c r="DX18" s="118">
        <f t="shared" si="7"/>
        <v>89901.5</v>
      </c>
      <c r="DY18" s="118">
        <f t="shared" si="7"/>
        <v>13849.200000000003</v>
      </c>
      <c r="DZ18" s="118">
        <f t="shared" si="7"/>
        <v>21859.999999999996</v>
      </c>
      <c r="EA18" s="118">
        <f t="shared" si="7"/>
        <v>33663.3</v>
      </c>
      <c r="EB18" s="118">
        <f t="shared" si="7"/>
        <v>60918.00000000001</v>
      </c>
      <c r="EC18" s="118">
        <f t="shared" si="7"/>
        <v>70217.7</v>
      </c>
      <c r="ED18" s="118">
        <f t="shared" si="7"/>
        <v>77880.49999999999</v>
      </c>
      <c r="EE18" s="118">
        <f t="shared" si="7"/>
        <v>83895.1</v>
      </c>
      <c r="EF18" s="118">
        <f t="shared" si="7"/>
        <v>90309.00000000001</v>
      </c>
      <c r="EG18" s="118">
        <f t="shared" si="7"/>
        <v>107719.70000000001</v>
      </c>
      <c r="EH18" s="118">
        <f t="shared" si="7"/>
        <v>117753.79999999999</v>
      </c>
      <c r="EI18" s="118">
        <f t="shared" si="7"/>
        <v>125186.39999999998</v>
      </c>
      <c r="EJ18" s="118">
        <f t="shared" si="7"/>
        <v>138708.1</v>
      </c>
      <c r="EK18" s="118">
        <f t="shared" si="7"/>
        <v>15649.400000000001</v>
      </c>
      <c r="EL18" s="118">
        <f t="shared" si="7"/>
        <v>28599.9</v>
      </c>
      <c r="EM18" s="118">
        <f t="shared" si="7"/>
        <v>42415.600000000006</v>
      </c>
      <c r="EN18" s="118">
        <f t="shared" si="7"/>
        <v>51926.10000000001</v>
      </c>
      <c r="EO18" s="118">
        <f t="shared" si="7"/>
        <v>59916.90000000001</v>
      </c>
      <c r="EP18" s="118">
        <f t="shared" si="7"/>
        <v>73845</v>
      </c>
      <c r="EQ18" s="118">
        <f t="shared" si="7"/>
        <v>86519.49999999999</v>
      </c>
      <c r="ER18" s="118">
        <f t="shared" si="7"/>
        <v>95118.19999999998</v>
      </c>
      <c r="ES18" s="118">
        <f t="shared" si="7"/>
        <v>108253.8</v>
      </c>
      <c r="ET18" s="118">
        <f t="shared" si="7"/>
        <v>116136.3</v>
      </c>
      <c r="EU18" s="118">
        <f t="shared" si="7"/>
        <v>126310.696</v>
      </c>
      <c r="EV18" s="118">
        <f t="shared" si="7"/>
        <v>6665.4</v>
      </c>
      <c r="EW18" s="118">
        <f t="shared" si="7"/>
        <v>132976.096</v>
      </c>
      <c r="EX18" s="118">
        <f t="shared" si="7"/>
        <v>9218.800000000001</v>
      </c>
      <c r="EY18" s="118">
        <f t="shared" si="7"/>
        <v>9988.6</v>
      </c>
      <c r="EZ18" s="118">
        <f t="shared" si="7"/>
        <v>10462.099999999999</v>
      </c>
      <c r="FA18" s="118">
        <f t="shared" si="7"/>
        <v>7187.199999999999</v>
      </c>
      <c r="FB18" s="118">
        <f aca="true" t="shared" si="8" ref="FB18:IF18">SUM(FB20:FB31)</f>
        <v>5249.941953999999</v>
      </c>
      <c r="FC18" s="118">
        <f t="shared" si="8"/>
        <v>6892.007264999999</v>
      </c>
      <c r="FD18" s="118">
        <f t="shared" si="8"/>
        <v>6967</v>
      </c>
      <c r="FE18" s="118">
        <f t="shared" si="8"/>
        <v>16996.830000000005</v>
      </c>
      <c r="FF18" s="118">
        <f t="shared" si="8"/>
        <v>15773.704021999998</v>
      </c>
      <c r="FG18" s="118">
        <f t="shared" si="8"/>
        <v>15169.630527</v>
      </c>
      <c r="FH18" s="118">
        <f t="shared" si="8"/>
        <v>10367.849999999999</v>
      </c>
      <c r="FI18" s="118">
        <f t="shared" si="8"/>
        <v>14824.949999999999</v>
      </c>
      <c r="FJ18" s="118">
        <f t="shared" si="8"/>
        <v>129098.61376800001</v>
      </c>
      <c r="FK18" s="118">
        <f t="shared" si="8"/>
        <v>12952.5</v>
      </c>
      <c r="FL18" s="118">
        <f t="shared" si="8"/>
        <v>10915.300000000003</v>
      </c>
      <c r="FM18" s="118">
        <f t="shared" si="8"/>
        <v>9193.599999999999</v>
      </c>
      <c r="FN18" s="118">
        <f t="shared" si="8"/>
        <v>18930.248928999998</v>
      </c>
      <c r="FO18" s="118">
        <f t="shared" si="8"/>
        <v>32172.5</v>
      </c>
      <c r="FP18" s="118">
        <f t="shared" si="8"/>
        <v>27144.000000000004</v>
      </c>
      <c r="FQ18" s="118">
        <f t="shared" si="8"/>
        <v>14518.899999999998</v>
      </c>
      <c r="FR18" s="118">
        <f t="shared" si="8"/>
        <v>24021.435747</v>
      </c>
      <c r="FS18" s="118">
        <f t="shared" si="8"/>
        <v>19013.016487999997</v>
      </c>
      <c r="FT18" s="118">
        <f t="shared" si="8"/>
        <v>17829.224864</v>
      </c>
      <c r="FU18" s="118">
        <f t="shared" si="8"/>
        <v>19659.3</v>
      </c>
      <c r="FV18" s="118">
        <f t="shared" si="8"/>
        <v>23710.5</v>
      </c>
      <c r="FW18" s="118">
        <f t="shared" si="8"/>
        <v>230060.52602800002</v>
      </c>
      <c r="FX18" s="118">
        <f t="shared" si="8"/>
        <v>21564.338685000002</v>
      </c>
      <c r="FY18" s="118">
        <f t="shared" si="8"/>
        <v>19524.720853999996</v>
      </c>
      <c r="FZ18" s="118">
        <f t="shared" si="8"/>
        <v>9523.311746000001</v>
      </c>
      <c r="GA18" s="118">
        <f t="shared" si="8"/>
        <v>22058.750000000004</v>
      </c>
      <c r="GB18" s="118">
        <f t="shared" si="8"/>
        <v>17406.149999999998</v>
      </c>
      <c r="GC18" s="118">
        <f t="shared" si="8"/>
        <v>17086.8</v>
      </c>
      <c r="GD18" s="118">
        <f t="shared" si="8"/>
        <v>35133.067871</v>
      </c>
      <c r="GE18" s="118">
        <f t="shared" si="8"/>
        <v>16137.022105000011</v>
      </c>
      <c r="GF18" s="118">
        <f t="shared" si="8"/>
        <v>17206.9</v>
      </c>
      <c r="GG18" s="118">
        <f t="shared" si="8"/>
        <v>19051.257252</v>
      </c>
      <c r="GH18" s="118">
        <f t="shared" si="8"/>
        <v>25963.912698999997</v>
      </c>
      <c r="GI18" s="118">
        <f t="shared" si="8"/>
        <v>21375.9</v>
      </c>
      <c r="GJ18" s="118">
        <f t="shared" si="8"/>
        <v>242032.13121199998</v>
      </c>
      <c r="GK18" s="118">
        <f t="shared" si="8"/>
        <v>16294.983055</v>
      </c>
      <c r="GL18" s="118">
        <f t="shared" si="8"/>
        <v>18481.864565</v>
      </c>
      <c r="GM18" s="118">
        <f t="shared" si="8"/>
        <v>48284.175134</v>
      </c>
      <c r="GN18" s="118">
        <f t="shared" si="8"/>
        <v>12899.54714352315</v>
      </c>
      <c r="GO18" s="118">
        <f t="shared" si="8"/>
        <v>20256.152542660002</v>
      </c>
      <c r="GP18" s="118">
        <f t="shared" si="8"/>
        <v>17796.4</v>
      </c>
      <c r="GQ18" s="118">
        <f t="shared" si="8"/>
        <v>12684.495083065109</v>
      </c>
      <c r="GR18" s="118">
        <f t="shared" si="8"/>
        <v>12437.335617876348</v>
      </c>
      <c r="GS18" s="118">
        <f t="shared" si="8"/>
        <v>19799.20336552009</v>
      </c>
      <c r="GT18" s="118">
        <f t="shared" si="8"/>
        <v>23207.200000000004</v>
      </c>
      <c r="GU18" s="118">
        <f t="shared" si="8"/>
        <v>15764.420897940883</v>
      </c>
      <c r="GV18" s="118">
        <f t="shared" si="8"/>
        <v>20197.896546129265</v>
      </c>
      <c r="GW18" s="118">
        <f t="shared" si="8"/>
        <v>238103.67395071487</v>
      </c>
      <c r="GX18" s="118">
        <f t="shared" si="8"/>
        <v>16512.74533825297</v>
      </c>
      <c r="GY18" s="118">
        <f t="shared" si="8"/>
        <v>16693.351823763238</v>
      </c>
      <c r="GZ18" s="118">
        <f t="shared" si="8"/>
        <v>18583.259461240355</v>
      </c>
      <c r="HA18" s="118">
        <f t="shared" si="8"/>
        <v>19536.103823039997</v>
      </c>
      <c r="HB18" s="118">
        <f t="shared" si="8"/>
        <v>19227.360664829997</v>
      </c>
      <c r="HC18" s="118">
        <f t="shared" si="8"/>
        <v>12037.164461070002</v>
      </c>
      <c r="HD18" s="118">
        <f t="shared" si="8"/>
        <v>20817.773780770007</v>
      </c>
      <c r="HE18" s="118">
        <f t="shared" si="8"/>
        <v>15556.42818488</v>
      </c>
      <c r="HF18" s="118">
        <f t="shared" si="8"/>
        <v>16349.454588809984</v>
      </c>
      <c r="HG18" s="118">
        <f t="shared" si="8"/>
        <v>20268.814678000002</v>
      </c>
      <c r="HH18" s="118">
        <f t="shared" si="8"/>
        <v>15011.511053999999</v>
      </c>
      <c r="HI18" s="118">
        <f t="shared" si="8"/>
        <v>16846.772944000004</v>
      </c>
      <c r="HJ18" s="118">
        <f t="shared" si="8"/>
        <v>207440.74080265657</v>
      </c>
      <c r="HK18" s="118">
        <f t="shared" si="8"/>
        <v>63498.154155</v>
      </c>
      <c r="HL18" s="118">
        <f t="shared" si="8"/>
        <v>18225.771773999997</v>
      </c>
      <c r="HM18" s="118">
        <f t="shared" si="8"/>
        <v>31125.303166</v>
      </c>
      <c r="HN18" s="118">
        <f t="shared" si="8"/>
        <v>14943.892316</v>
      </c>
      <c r="HO18" s="118">
        <f t="shared" si="8"/>
        <v>11835.430956999999</v>
      </c>
      <c r="HP18" s="118">
        <f t="shared" si="8"/>
        <v>16473.450689</v>
      </c>
      <c r="HQ18" s="118">
        <f t="shared" si="8"/>
        <v>26242.525607999996</v>
      </c>
      <c r="HR18" s="118">
        <f t="shared" si="8"/>
        <v>27744.53767</v>
      </c>
      <c r="HS18" s="118">
        <f t="shared" si="8"/>
        <v>11105.019625917326</v>
      </c>
      <c r="HT18" s="118">
        <f t="shared" si="8"/>
        <v>19293.474551000003</v>
      </c>
      <c r="HU18" s="118">
        <f t="shared" si="8"/>
        <v>14119.849943000001</v>
      </c>
      <c r="HV18" s="118">
        <f t="shared" si="8"/>
        <v>14846.804612</v>
      </c>
      <c r="HW18" s="118">
        <f aca="true" t="shared" si="9" ref="HW18:ID18">SUM(HW20:HW31)</f>
        <v>13806.107825</v>
      </c>
      <c r="HX18" s="118">
        <f t="shared" si="9"/>
        <v>22101.666231</v>
      </c>
      <c r="HY18" s="118">
        <f t="shared" si="9"/>
        <v>13238.323528</v>
      </c>
      <c r="HZ18" s="118">
        <f t="shared" si="9"/>
        <v>13643.592807</v>
      </c>
      <c r="IA18" s="118">
        <f t="shared" si="9"/>
        <v>22411.754803999997</v>
      </c>
      <c r="IB18" s="118">
        <f t="shared" si="9"/>
        <v>24119.498302000004</v>
      </c>
      <c r="IC18" s="118">
        <f t="shared" si="9"/>
        <v>11983.733828000002</v>
      </c>
      <c r="ID18" s="118">
        <f t="shared" si="9"/>
        <v>14343.578619999998</v>
      </c>
      <c r="IE18" s="118">
        <f t="shared" si="8"/>
        <v>210089.06633499998</v>
      </c>
      <c r="IF18" s="118">
        <f t="shared" si="8"/>
        <v>135648.25594499998</v>
      </c>
    </row>
    <row r="19" spans="1:240" ht="15.75">
      <c r="A19" s="95"/>
      <c r="B19" s="19"/>
      <c r="C19" s="41"/>
      <c r="D19" s="41"/>
      <c r="E19" s="41"/>
      <c r="F19" s="41"/>
      <c r="G19" s="57" t="s">
        <v>0</v>
      </c>
      <c r="H19" s="1"/>
      <c r="I19" s="57" t="s">
        <v>0</v>
      </c>
      <c r="J19" s="58" t="s">
        <v>0</v>
      </c>
      <c r="K19" s="57" t="s">
        <v>0</v>
      </c>
      <c r="L19" s="1"/>
      <c r="M19" s="1"/>
      <c r="N19" s="30"/>
      <c r="O19" s="22"/>
      <c r="P19" s="22"/>
      <c r="Q19" s="42"/>
      <c r="R19" s="22"/>
      <c r="S19" s="42"/>
      <c r="T19" s="22"/>
      <c r="U19" s="22"/>
      <c r="V19" s="23"/>
      <c r="W19" s="23"/>
      <c r="X19" s="23"/>
      <c r="Y19" s="22"/>
      <c r="Z19" s="23"/>
      <c r="AA19" s="22"/>
      <c r="AB19" s="48"/>
      <c r="AC19" s="48"/>
      <c r="AD19" s="48"/>
      <c r="AE19" s="48"/>
      <c r="AF19" s="48"/>
      <c r="AG19" s="48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4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42"/>
      <c r="CR19" s="42"/>
      <c r="CS19" s="42"/>
      <c r="CT19" s="42"/>
      <c r="CU19" s="42"/>
      <c r="CV19" s="42"/>
      <c r="CW19" s="42"/>
      <c r="CX19" s="42"/>
      <c r="CY19" s="4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43"/>
      <c r="DU19" s="43"/>
      <c r="DV19" s="43"/>
      <c r="DW19" s="43"/>
      <c r="DX19" s="43"/>
      <c r="DY19" s="43"/>
      <c r="DZ19" s="43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48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48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48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48"/>
      <c r="IF19" s="48"/>
    </row>
    <row r="20" spans="1:240" ht="15.75">
      <c r="A20" s="95" t="s">
        <v>138</v>
      </c>
      <c r="B20" s="29" t="s">
        <v>133</v>
      </c>
      <c r="C20" s="41">
        <v>1493.2</v>
      </c>
      <c r="D20" s="41">
        <v>1977</v>
      </c>
      <c r="E20" s="41">
        <v>2665.5</v>
      </c>
      <c r="F20" s="41">
        <v>2729.7</v>
      </c>
      <c r="G20" s="41">
        <v>3324</v>
      </c>
      <c r="H20" s="41">
        <v>2795.2</v>
      </c>
      <c r="I20" s="41">
        <v>4078.4</v>
      </c>
      <c r="J20" s="40">
        <v>3523.1</v>
      </c>
      <c r="K20" s="41">
        <v>3377</v>
      </c>
      <c r="L20" s="41">
        <v>2936.7</v>
      </c>
      <c r="M20" s="41">
        <v>4737.5</v>
      </c>
      <c r="N20" s="59">
        <v>3295.6</v>
      </c>
      <c r="O20" s="42">
        <v>2833.6</v>
      </c>
      <c r="P20" s="42">
        <v>4291.7</v>
      </c>
      <c r="Q20" s="42">
        <v>3199.1</v>
      </c>
      <c r="R20" s="22">
        <v>3708.6</v>
      </c>
      <c r="S20" s="42">
        <v>2931.7</v>
      </c>
      <c r="T20" s="22">
        <v>3189.6</v>
      </c>
      <c r="U20" s="22">
        <v>5845.5</v>
      </c>
      <c r="V20" s="23">
        <v>7755.2</v>
      </c>
      <c r="W20" s="23">
        <v>15505.8</v>
      </c>
      <c r="X20" s="23">
        <v>10421.4</v>
      </c>
      <c r="Y20" s="22">
        <v>8928.3</v>
      </c>
      <c r="Z20" s="19">
        <v>23900.3</v>
      </c>
      <c r="AA20" s="60">
        <v>7450</v>
      </c>
      <c r="AB20" s="42">
        <v>7923.814480999999</v>
      </c>
      <c r="AC20" s="42">
        <v>30078.796012999996</v>
      </c>
      <c r="AD20" s="42">
        <v>21921.874138</v>
      </c>
      <c r="AE20" s="42">
        <v>32839.84067274983</v>
      </c>
      <c r="AF20" s="42">
        <v>21022.576459719097</v>
      </c>
      <c r="AG20" s="42">
        <v>35669.42054528133</v>
      </c>
      <c r="AH20" s="42">
        <v>140.5</v>
      </c>
      <c r="AI20" s="42">
        <v>305.4</v>
      </c>
      <c r="AJ20" s="22">
        <v>234.4</v>
      </c>
      <c r="AK20" s="22">
        <v>282.5</v>
      </c>
      <c r="AL20" s="22">
        <v>175.1</v>
      </c>
      <c r="AM20" s="22">
        <v>153.3</v>
      </c>
      <c r="AN20" s="22">
        <v>140.6</v>
      </c>
      <c r="AO20" s="22">
        <v>296.6</v>
      </c>
      <c r="AP20" s="22">
        <v>420</v>
      </c>
      <c r="AQ20" s="22">
        <v>394.7</v>
      </c>
      <c r="AR20" s="22">
        <v>407</v>
      </c>
      <c r="AS20" s="22">
        <v>239.5</v>
      </c>
      <c r="AT20" s="42">
        <v>3189.6</v>
      </c>
      <c r="AU20" s="42">
        <v>344.6</v>
      </c>
      <c r="AV20" s="42">
        <v>353.9</v>
      </c>
      <c r="AW20" s="22">
        <v>355.2</v>
      </c>
      <c r="AX20" s="22">
        <v>390.8</v>
      </c>
      <c r="AY20" s="22">
        <v>1082.8</v>
      </c>
      <c r="AZ20" s="22">
        <v>279.5</v>
      </c>
      <c r="BA20" s="22">
        <v>983.6</v>
      </c>
      <c r="BB20" s="22">
        <v>361.7</v>
      </c>
      <c r="BC20" s="22">
        <v>352.9</v>
      </c>
      <c r="BD20" s="22">
        <v>695</v>
      </c>
      <c r="BE20" s="22">
        <v>284.6</v>
      </c>
      <c r="BF20" s="22">
        <v>360.9</v>
      </c>
      <c r="BG20" s="22">
        <v>471.4</v>
      </c>
      <c r="BH20" s="22">
        <v>620.9</v>
      </c>
      <c r="BI20" s="22">
        <v>1005.2</v>
      </c>
      <c r="BJ20" s="22">
        <v>285.6</v>
      </c>
      <c r="BK20" s="22">
        <v>275.8</v>
      </c>
      <c r="BL20" s="22">
        <v>89.9</v>
      </c>
      <c r="BM20" s="22">
        <v>666.1</v>
      </c>
      <c r="BN20" s="22">
        <v>1179.4</v>
      </c>
      <c r="BO20" s="22">
        <v>322.2</v>
      </c>
      <c r="BP20" s="22">
        <v>1277.4</v>
      </c>
      <c r="BQ20" s="22">
        <v>597.3</v>
      </c>
      <c r="BR20" s="22">
        <v>964</v>
      </c>
      <c r="BS20" s="22">
        <v>3200</v>
      </c>
      <c r="BT20" s="22">
        <v>662.9</v>
      </c>
      <c r="BU20" s="22">
        <v>511.5</v>
      </c>
      <c r="BV20" s="22">
        <v>5291.1</v>
      </c>
      <c r="BW20" s="22">
        <v>962.9</v>
      </c>
      <c r="BX20" s="22">
        <v>1677.1</v>
      </c>
      <c r="BY20" s="60">
        <v>396.6</v>
      </c>
      <c r="BZ20" s="60">
        <v>590.7</v>
      </c>
      <c r="CA20" s="60">
        <v>438.1</v>
      </c>
      <c r="CB20" s="60">
        <v>776.3</v>
      </c>
      <c r="CC20" s="60">
        <v>656.4</v>
      </c>
      <c r="CD20" s="22">
        <v>342.2</v>
      </c>
      <c r="CE20" s="22">
        <v>1065.2</v>
      </c>
      <c r="CF20" s="22">
        <v>1964.3</v>
      </c>
      <c r="CG20" s="22">
        <v>395.8</v>
      </c>
      <c r="CH20" s="22">
        <v>653</v>
      </c>
      <c r="CI20" s="22">
        <v>265.5</v>
      </c>
      <c r="CJ20" s="22">
        <v>905.9</v>
      </c>
      <c r="CK20" s="22">
        <v>441.8</v>
      </c>
      <c r="CL20" s="22">
        <v>1197.4</v>
      </c>
      <c r="CM20" s="22">
        <v>489.5</v>
      </c>
      <c r="CN20" s="22">
        <v>284</v>
      </c>
      <c r="CO20" s="22">
        <v>1268.1</v>
      </c>
      <c r="CP20" s="22">
        <v>1490.9</v>
      </c>
      <c r="CQ20" s="42">
        <v>3029.5</v>
      </c>
      <c r="CR20" s="42">
        <v>3425.3</v>
      </c>
      <c r="CS20" s="42">
        <v>4078.3</v>
      </c>
      <c r="CT20" s="42">
        <v>4343.8</v>
      </c>
      <c r="CU20" s="42">
        <v>5249.7</v>
      </c>
      <c r="CV20" s="42">
        <v>5691.5</v>
      </c>
      <c r="CW20" s="42">
        <v>6888.9</v>
      </c>
      <c r="CX20" s="22">
        <v>7378.4</v>
      </c>
      <c r="CY20" s="22">
        <v>7662.4</v>
      </c>
      <c r="CZ20" s="22">
        <v>8930.5</v>
      </c>
      <c r="DA20" s="60">
        <v>10421.4</v>
      </c>
      <c r="DB20" s="22">
        <v>211.8</v>
      </c>
      <c r="DC20" s="22">
        <v>862.5</v>
      </c>
      <c r="DD20" s="22">
        <v>522.3</v>
      </c>
      <c r="DE20" s="22">
        <v>1250.9</v>
      </c>
      <c r="DF20" s="22">
        <v>588.3</v>
      </c>
      <c r="DG20" s="22">
        <v>961.7</v>
      </c>
      <c r="DH20" s="22">
        <v>371.2</v>
      </c>
      <c r="DI20" s="22">
        <v>1607.5</v>
      </c>
      <c r="DJ20" s="22">
        <v>742.7</v>
      </c>
      <c r="DK20" s="22">
        <v>389.40000000000055</v>
      </c>
      <c r="DL20" s="22">
        <v>1053.5</v>
      </c>
      <c r="DM20" s="22">
        <v>366.5</v>
      </c>
      <c r="DN20" s="22">
        <v>1074.3</v>
      </c>
      <c r="DO20" s="22">
        <v>1596.6</v>
      </c>
      <c r="DP20" s="22">
        <v>2847.5</v>
      </c>
      <c r="DQ20" s="22">
        <v>3435.8</v>
      </c>
      <c r="DR20" s="22">
        <v>4397.5</v>
      </c>
      <c r="DS20" s="60">
        <v>4768.7</v>
      </c>
      <c r="DT20" s="22">
        <v>6376.2</v>
      </c>
      <c r="DU20" s="22">
        <v>7118.9</v>
      </c>
      <c r="DV20" s="60">
        <v>7508.3</v>
      </c>
      <c r="DW20" s="60">
        <v>8561.8</v>
      </c>
      <c r="DX20" s="22">
        <v>8928.3</v>
      </c>
      <c r="DY20" s="22">
        <v>252.7</v>
      </c>
      <c r="DZ20" s="22">
        <v>966.5</v>
      </c>
      <c r="EA20" s="22">
        <v>1127.8</v>
      </c>
      <c r="EB20" s="60">
        <v>18774.5</v>
      </c>
      <c r="EC20" s="60">
        <v>20133.1</v>
      </c>
      <c r="ED20" s="60">
        <v>20539.1</v>
      </c>
      <c r="EE20" s="60">
        <v>20772.5</v>
      </c>
      <c r="EF20" s="60">
        <v>20913.3</v>
      </c>
      <c r="EG20" s="89">
        <v>21187.8</v>
      </c>
      <c r="EH20" s="60">
        <v>22248.7</v>
      </c>
      <c r="EI20" s="60">
        <v>23160.2</v>
      </c>
      <c r="EJ20" s="60">
        <v>23900.3</v>
      </c>
      <c r="EK20" s="60">
        <v>598.5</v>
      </c>
      <c r="EL20" s="60">
        <v>1562.9</v>
      </c>
      <c r="EM20" s="60">
        <v>3707</v>
      </c>
      <c r="EN20" s="60">
        <v>3877.7</v>
      </c>
      <c r="EO20" s="60">
        <v>4517.2</v>
      </c>
      <c r="EP20" s="22">
        <v>5012.3</v>
      </c>
      <c r="EQ20" s="60">
        <v>5515</v>
      </c>
      <c r="ER20" s="60">
        <v>5908.7</v>
      </c>
      <c r="ES20" s="60">
        <v>6273.6</v>
      </c>
      <c r="ET20" s="60">
        <v>6754.1</v>
      </c>
      <c r="EU20" s="60">
        <v>7176.1</v>
      </c>
      <c r="EV20" s="60">
        <v>273.9</v>
      </c>
      <c r="EW20" s="60">
        <f aca="true" t="shared" si="10" ref="EW20:EW25">EU20+EV20</f>
        <v>7450</v>
      </c>
      <c r="EX20" s="22">
        <v>246.2</v>
      </c>
      <c r="EY20" s="22">
        <v>643.5</v>
      </c>
      <c r="EZ20" s="22">
        <v>1223.4</v>
      </c>
      <c r="FA20" s="22">
        <v>551.8</v>
      </c>
      <c r="FB20" s="22">
        <v>550.884636</v>
      </c>
      <c r="FC20" s="22">
        <f>'[1]Feuil3'!$F$5</f>
        <v>174.556428</v>
      </c>
      <c r="FD20" s="22">
        <v>513.6</v>
      </c>
      <c r="FE20" s="22">
        <v>1241.8</v>
      </c>
      <c r="FF20" s="22">
        <v>247.02077</v>
      </c>
      <c r="FG20" s="22">
        <v>1307.052647</v>
      </c>
      <c r="FH20" s="22">
        <v>482.5</v>
      </c>
      <c r="FI20" s="22">
        <v>741.5</v>
      </c>
      <c r="FJ20" s="42">
        <f aca="true" t="shared" si="11" ref="FJ20:FJ28">SUM(EX20:FI20)</f>
        <v>7923.814480999999</v>
      </c>
      <c r="FK20" s="22">
        <v>289.5</v>
      </c>
      <c r="FL20" s="22">
        <v>1785.8</v>
      </c>
      <c r="FM20" s="22">
        <v>807.8</v>
      </c>
      <c r="FN20" s="22">
        <v>1191.149549</v>
      </c>
      <c r="FO20" s="22">
        <v>15435.6</v>
      </c>
      <c r="FP20" s="22">
        <v>2760.7</v>
      </c>
      <c r="FQ20" s="22">
        <v>767.6</v>
      </c>
      <c r="FR20" s="22">
        <v>479.038071</v>
      </c>
      <c r="FS20" s="22">
        <v>1295.870997</v>
      </c>
      <c r="FT20" s="22">
        <v>710.437396</v>
      </c>
      <c r="FU20" s="22">
        <v>1228</v>
      </c>
      <c r="FV20" s="22">
        <v>3327.3</v>
      </c>
      <c r="FW20" s="42">
        <f>SUM(FK20:FV20)</f>
        <v>30078.796012999996</v>
      </c>
      <c r="FX20" s="22">
        <v>1022.715101</v>
      </c>
      <c r="FY20" s="22">
        <v>912.415017</v>
      </c>
      <c r="FZ20" s="60">
        <v>807.831005</v>
      </c>
      <c r="GA20" s="60">
        <v>2135</v>
      </c>
      <c r="GB20" s="60">
        <v>1897.8</v>
      </c>
      <c r="GC20" s="60">
        <v>1537.8</v>
      </c>
      <c r="GD20" s="60">
        <v>1966.274136</v>
      </c>
      <c r="GE20" s="60">
        <v>1338.055205</v>
      </c>
      <c r="GF20" s="60">
        <v>1205.4</v>
      </c>
      <c r="GG20" s="60">
        <v>585.743743</v>
      </c>
      <c r="GH20" s="60">
        <f>'[2]Feuil5'!$C$7</f>
        <v>2287.639931</v>
      </c>
      <c r="GI20" s="60">
        <v>6225.2</v>
      </c>
      <c r="GJ20" s="60">
        <f>SUM(FX20:GC20)+GD20+GE20+GF20+GG20+GH20+GI20</f>
        <v>21921.874138</v>
      </c>
      <c r="GK20" s="60">
        <v>2774.145491</v>
      </c>
      <c r="GL20" s="119">
        <v>3782.482701</v>
      </c>
      <c r="GM20" s="120">
        <v>6398.530527</v>
      </c>
      <c r="GN20" s="66">
        <v>1233.3503298</v>
      </c>
      <c r="GO20" s="66">
        <v>1647.24899709</v>
      </c>
      <c r="GP20" s="66">
        <v>2707.6</v>
      </c>
      <c r="GQ20" s="60">
        <v>3517.6686062206277</v>
      </c>
      <c r="GR20" s="112">
        <v>2082.010349032555</v>
      </c>
      <c r="GS20" s="66">
        <v>1336.7847318787378</v>
      </c>
      <c r="GT20" s="66">
        <v>2820.7</v>
      </c>
      <c r="GU20" s="112">
        <v>2944.33902224275</v>
      </c>
      <c r="GV20" s="112">
        <v>1594.979917485152</v>
      </c>
      <c r="GW20" s="60">
        <f>GL20+GK20+GM20+GN20+GO20+GP20+GQ20+GR20+GS20+GT20+GU20+GV20</f>
        <v>32839.84067274983</v>
      </c>
      <c r="GX20" s="60">
        <v>1683.9655581355012</v>
      </c>
      <c r="GY20" s="60">
        <v>690.9665610257578</v>
      </c>
      <c r="GZ20" s="60">
        <v>1818.8888178878397</v>
      </c>
      <c r="HA20" s="60">
        <v>3042.306837530001</v>
      </c>
      <c r="HB20" s="60">
        <v>989.6686465400002</v>
      </c>
      <c r="HC20" s="60">
        <v>1038.0591227999998</v>
      </c>
      <c r="HD20" s="60">
        <v>1038.0658937399999</v>
      </c>
      <c r="HE20" s="60">
        <v>1456.1191246099997</v>
      </c>
      <c r="HF20" s="60">
        <v>3841.585092449997</v>
      </c>
      <c r="HG20" s="60">
        <v>1812.962825</v>
      </c>
      <c r="HH20" s="60">
        <v>2665.601287</v>
      </c>
      <c r="HI20" s="60">
        <v>944.386693</v>
      </c>
      <c r="HJ20" s="60">
        <f>SUM(GX20:HI20)</f>
        <v>21022.576459719097</v>
      </c>
      <c r="HK20" s="60">
        <v>13789.155324</v>
      </c>
      <c r="HL20" s="60">
        <v>1325.912839</v>
      </c>
      <c r="HM20" s="60">
        <v>8824.354198</v>
      </c>
      <c r="HN20" s="60">
        <v>886.786947</v>
      </c>
      <c r="HO20" s="60">
        <v>947.276305</v>
      </c>
      <c r="HP20" s="60">
        <v>1569.342982</v>
      </c>
      <c r="HQ20" s="60">
        <v>1476.244664</v>
      </c>
      <c r="HR20" s="60">
        <v>867.072016</v>
      </c>
      <c r="HS20" s="60">
        <v>1236.0685492813268</v>
      </c>
      <c r="HT20" s="60">
        <v>1277.43284</v>
      </c>
      <c r="HU20" s="60">
        <v>2167.246814</v>
      </c>
      <c r="HV20" s="60">
        <v>1302.527067</v>
      </c>
      <c r="HW20" s="60">
        <v>1163.881169</v>
      </c>
      <c r="HX20" s="60">
        <v>2453.226009</v>
      </c>
      <c r="HY20" s="60">
        <v>735.646495</v>
      </c>
      <c r="HZ20" s="60">
        <v>2071.692042</v>
      </c>
      <c r="IA20" s="60">
        <v>2148.184946</v>
      </c>
      <c r="IB20" s="60">
        <v>2676.012678</v>
      </c>
      <c r="IC20" s="60">
        <v>2851.158162</v>
      </c>
      <c r="ID20" s="60">
        <v>3956.421195</v>
      </c>
      <c r="IE20" s="42">
        <f>HK20+HL20+HM20+HN20+HO20+HP20+HQ20+HR20</f>
        <v>29686.145275</v>
      </c>
      <c r="IF20" s="42">
        <f>HW20+HX20+HY20+HZ20+IA20+IB20+IC20+ID20</f>
        <v>18056.222695999997</v>
      </c>
    </row>
    <row r="21" spans="1:240" ht="15.75">
      <c r="A21" s="95" t="s">
        <v>139</v>
      </c>
      <c r="B21" s="29" t="s">
        <v>23</v>
      </c>
      <c r="C21" s="41">
        <v>2634.6</v>
      </c>
      <c r="D21" s="41">
        <v>3284.9</v>
      </c>
      <c r="E21" s="41">
        <v>3550.7</v>
      </c>
      <c r="F21" s="41">
        <v>4441.4</v>
      </c>
      <c r="G21" s="41">
        <v>4823</v>
      </c>
      <c r="H21" s="41">
        <v>4852</v>
      </c>
      <c r="I21" s="41">
        <v>6535.6</v>
      </c>
      <c r="J21" s="40">
        <v>6841.4</v>
      </c>
      <c r="K21" s="41">
        <v>8237.7</v>
      </c>
      <c r="L21" s="41">
        <v>7869.4</v>
      </c>
      <c r="M21" s="41">
        <v>8962.7</v>
      </c>
      <c r="N21" s="59">
        <v>5730.7</v>
      </c>
      <c r="O21" s="42">
        <v>7877.8</v>
      </c>
      <c r="P21" s="42">
        <v>13546.9</v>
      </c>
      <c r="Q21" s="42">
        <v>11186</v>
      </c>
      <c r="R21" s="22">
        <v>13364.3</v>
      </c>
      <c r="S21" s="42">
        <v>17864.7</v>
      </c>
      <c r="T21" s="22">
        <v>19882.8</v>
      </c>
      <c r="U21" s="22">
        <v>25196.2</v>
      </c>
      <c r="V21" s="23">
        <v>26359</v>
      </c>
      <c r="W21" s="23">
        <v>35451.4</v>
      </c>
      <c r="X21" s="23">
        <v>51820.5</v>
      </c>
      <c r="Y21" s="22">
        <v>48476.2</v>
      </c>
      <c r="Z21" s="19">
        <v>61033</v>
      </c>
      <c r="AA21" s="60">
        <v>56185.2</v>
      </c>
      <c r="AB21" s="42">
        <v>59967.28875000001</v>
      </c>
      <c r="AC21" s="42">
        <v>86583.074344</v>
      </c>
      <c r="AD21" s="42">
        <v>109260.88467900001</v>
      </c>
      <c r="AE21" s="42">
        <v>99067.65391783453</v>
      </c>
      <c r="AF21" s="42">
        <v>81512.74378273783</v>
      </c>
      <c r="AG21" s="42">
        <v>82564.87903714529</v>
      </c>
      <c r="AH21" s="42">
        <v>1556.1</v>
      </c>
      <c r="AI21" s="42">
        <v>1294.2</v>
      </c>
      <c r="AJ21" s="22">
        <v>1459.2</v>
      </c>
      <c r="AK21" s="22">
        <v>1504.5</v>
      </c>
      <c r="AL21" s="22">
        <v>1349.4</v>
      </c>
      <c r="AM21" s="22">
        <v>1832.8</v>
      </c>
      <c r="AN21" s="22">
        <v>1774.1</v>
      </c>
      <c r="AO21" s="22">
        <v>1404</v>
      </c>
      <c r="AP21" s="22">
        <v>1565.9</v>
      </c>
      <c r="AQ21" s="22">
        <v>1585</v>
      </c>
      <c r="AR21" s="22">
        <v>2422.7</v>
      </c>
      <c r="AS21" s="22">
        <v>2134.9</v>
      </c>
      <c r="AT21" s="42">
        <v>19882.8</v>
      </c>
      <c r="AU21" s="42">
        <v>2304.9</v>
      </c>
      <c r="AV21" s="42">
        <v>2575.4</v>
      </c>
      <c r="AW21" s="22">
        <v>1742.9</v>
      </c>
      <c r="AX21" s="22">
        <v>2330.8</v>
      </c>
      <c r="AY21" s="22">
        <v>2008.7</v>
      </c>
      <c r="AZ21" s="22">
        <v>1959.1</v>
      </c>
      <c r="BA21" s="22">
        <v>3299.5</v>
      </c>
      <c r="BB21" s="22">
        <v>2387.1</v>
      </c>
      <c r="BC21" s="22">
        <v>2173.1</v>
      </c>
      <c r="BD21" s="22">
        <v>1662.7</v>
      </c>
      <c r="BE21" s="22">
        <v>1111.5</v>
      </c>
      <c r="BF21" s="22">
        <v>1640.5</v>
      </c>
      <c r="BG21" s="22">
        <v>2375.9</v>
      </c>
      <c r="BH21" s="22">
        <v>1871.1</v>
      </c>
      <c r="BI21" s="22">
        <v>2622.2</v>
      </c>
      <c r="BJ21" s="22">
        <v>1845.5</v>
      </c>
      <c r="BK21" s="22">
        <v>2263.3</v>
      </c>
      <c r="BL21" s="22">
        <v>2641.5</v>
      </c>
      <c r="BM21" s="22">
        <v>1329.2</v>
      </c>
      <c r="BN21" s="22">
        <v>1678.8</v>
      </c>
      <c r="BO21" s="22">
        <v>2810.4</v>
      </c>
      <c r="BP21" s="22">
        <v>2378.7</v>
      </c>
      <c r="BQ21" s="22">
        <v>1711.1</v>
      </c>
      <c r="BR21" s="22">
        <v>2831.3</v>
      </c>
      <c r="BS21" s="22">
        <v>1486.4</v>
      </c>
      <c r="BT21" s="22">
        <v>1622.4</v>
      </c>
      <c r="BU21" s="22">
        <v>1855</v>
      </c>
      <c r="BV21" s="22">
        <v>3511.8</v>
      </c>
      <c r="BW21" s="22">
        <v>3166.3</v>
      </c>
      <c r="BX21" s="22">
        <v>2689</v>
      </c>
      <c r="BY21" s="60">
        <v>3351.9</v>
      </c>
      <c r="BZ21" s="60">
        <v>4531.9</v>
      </c>
      <c r="CA21" s="60">
        <v>5261.9</v>
      </c>
      <c r="CB21" s="60">
        <v>2392.3</v>
      </c>
      <c r="CC21" s="60">
        <v>2554.8</v>
      </c>
      <c r="CD21" s="22">
        <v>3027.7</v>
      </c>
      <c r="CE21" s="22">
        <v>2440.2</v>
      </c>
      <c r="CF21" s="22">
        <v>6803.2</v>
      </c>
      <c r="CG21" s="22">
        <v>4557.8</v>
      </c>
      <c r="CH21" s="22">
        <v>4027.5</v>
      </c>
      <c r="CI21" s="22">
        <v>6305.5</v>
      </c>
      <c r="CJ21" s="22">
        <v>4091.3</v>
      </c>
      <c r="CK21" s="22">
        <v>3949</v>
      </c>
      <c r="CL21" s="22">
        <v>2655.6</v>
      </c>
      <c r="CM21" s="22">
        <v>5157.6</v>
      </c>
      <c r="CN21" s="22">
        <v>5049.4</v>
      </c>
      <c r="CO21" s="22">
        <v>4129.6</v>
      </c>
      <c r="CP21" s="22">
        <v>2653.8</v>
      </c>
      <c r="CQ21" s="42">
        <v>9243.4</v>
      </c>
      <c r="CR21" s="42">
        <v>13801.2</v>
      </c>
      <c r="CS21" s="42">
        <v>17828.7</v>
      </c>
      <c r="CT21" s="42">
        <v>24134.2</v>
      </c>
      <c r="CU21" s="42">
        <v>28225.5</v>
      </c>
      <c r="CV21" s="42">
        <v>32174.5</v>
      </c>
      <c r="CW21" s="42">
        <v>34830.1</v>
      </c>
      <c r="CX21" s="22">
        <v>39987.7</v>
      </c>
      <c r="CY21" s="22">
        <v>45037.1</v>
      </c>
      <c r="CZ21" s="22">
        <v>49166.7</v>
      </c>
      <c r="DA21" s="60">
        <v>51820.5</v>
      </c>
      <c r="DB21" s="22">
        <v>2971</v>
      </c>
      <c r="DC21" s="22">
        <v>1943.9</v>
      </c>
      <c r="DD21" s="22">
        <v>3843.7</v>
      </c>
      <c r="DE21" s="22">
        <v>983.6999999999989</v>
      </c>
      <c r="DF21" s="22">
        <v>4172.4</v>
      </c>
      <c r="DG21" s="22">
        <v>7208.3</v>
      </c>
      <c r="DH21" s="22">
        <v>4765.6</v>
      </c>
      <c r="DI21" s="22">
        <v>3791.2</v>
      </c>
      <c r="DJ21" s="22">
        <v>4287.5</v>
      </c>
      <c r="DK21" s="22">
        <v>4167.8</v>
      </c>
      <c r="DL21" s="22">
        <v>4549.5</v>
      </c>
      <c r="DM21" s="22">
        <v>5791.6</v>
      </c>
      <c r="DN21" s="22">
        <v>4914.9</v>
      </c>
      <c r="DO21" s="22">
        <v>8758.6</v>
      </c>
      <c r="DP21" s="22">
        <v>9742.3</v>
      </c>
      <c r="DQ21" s="22">
        <v>13914.7</v>
      </c>
      <c r="DR21" s="22">
        <v>21123</v>
      </c>
      <c r="DS21" s="60">
        <v>25888.6</v>
      </c>
      <c r="DT21" s="22">
        <v>29679.8</v>
      </c>
      <c r="DU21" s="22">
        <v>33967.3</v>
      </c>
      <c r="DV21" s="60">
        <v>38135.1</v>
      </c>
      <c r="DW21" s="60">
        <v>42684.6</v>
      </c>
      <c r="DX21" s="22">
        <v>48476.2</v>
      </c>
      <c r="DY21" s="22">
        <v>9497</v>
      </c>
      <c r="DZ21" s="22">
        <v>13565.8</v>
      </c>
      <c r="EA21" s="22">
        <v>18708.9</v>
      </c>
      <c r="EB21" s="60">
        <v>25945.5</v>
      </c>
      <c r="EC21" s="60">
        <v>31251</v>
      </c>
      <c r="ED21" s="60">
        <v>34778.7</v>
      </c>
      <c r="EE21" s="60">
        <v>37823.3</v>
      </c>
      <c r="EF21" s="60">
        <v>40958</v>
      </c>
      <c r="EG21" s="89">
        <v>43987.2</v>
      </c>
      <c r="EH21" s="60">
        <v>48949</v>
      </c>
      <c r="EI21" s="60">
        <v>52418.3</v>
      </c>
      <c r="EJ21" s="60">
        <v>61033</v>
      </c>
      <c r="EK21" s="60">
        <v>4623.6</v>
      </c>
      <c r="EL21" s="60">
        <v>9584.5</v>
      </c>
      <c r="EM21" s="60">
        <v>14775.9</v>
      </c>
      <c r="EN21" s="60">
        <v>18021.4</v>
      </c>
      <c r="EO21" s="60">
        <v>22490.8</v>
      </c>
      <c r="EP21" s="22">
        <v>27733.7</v>
      </c>
      <c r="EQ21" s="60">
        <v>32185.4</v>
      </c>
      <c r="ER21" s="60">
        <v>37028.9</v>
      </c>
      <c r="ES21" s="60">
        <v>41676.7</v>
      </c>
      <c r="ET21" s="60">
        <v>46615.1</v>
      </c>
      <c r="EU21" s="60">
        <v>53317.6</v>
      </c>
      <c r="EV21" s="60">
        <v>2867.6</v>
      </c>
      <c r="EW21" s="60">
        <f t="shared" si="10"/>
        <v>56185.2</v>
      </c>
      <c r="EX21" s="22">
        <v>4385.1</v>
      </c>
      <c r="EY21" s="22">
        <v>7191.5</v>
      </c>
      <c r="EZ21" s="22">
        <v>6221</v>
      </c>
      <c r="FA21" s="22">
        <v>3815.7</v>
      </c>
      <c r="FB21" s="22">
        <v>3263.643034</v>
      </c>
      <c r="FC21" s="22">
        <f>'[1]Feuil3'!$F$7+'[1]Feuil3'!$F$28</f>
        <v>4849.20847</v>
      </c>
      <c r="FD21" s="22">
        <v>3849.9</v>
      </c>
      <c r="FE21" s="22">
        <f>5905.6+1.3</f>
        <v>5906.900000000001</v>
      </c>
      <c r="FF21" s="22">
        <v>3892.777385</v>
      </c>
      <c r="FG21" s="22">
        <v>6018.759861</v>
      </c>
      <c r="FH21" s="22">
        <v>4852.4</v>
      </c>
      <c r="FI21" s="22">
        <v>5720.4</v>
      </c>
      <c r="FJ21" s="42">
        <f t="shared" si="11"/>
        <v>59967.28875000001</v>
      </c>
      <c r="FK21" s="22">
        <v>5447.5</v>
      </c>
      <c r="FL21" s="22">
        <v>5490.7</v>
      </c>
      <c r="FM21" s="22">
        <v>5760.2</v>
      </c>
      <c r="FN21" s="22">
        <v>6928.363341</v>
      </c>
      <c r="FO21" s="22">
        <v>6835.8</v>
      </c>
      <c r="FP21" s="22">
        <v>6166.6</v>
      </c>
      <c r="FQ21" s="22">
        <v>6344.3</v>
      </c>
      <c r="FR21" s="22">
        <v>6002.631551</v>
      </c>
      <c r="FS21" s="22">
        <v>11279.723423</v>
      </c>
      <c r="FT21" s="22">
        <v>6879.756029</v>
      </c>
      <c r="FU21" s="22">
        <f>9845.5+12.3</f>
        <v>9857.8</v>
      </c>
      <c r="FV21" s="22">
        <v>9589.7</v>
      </c>
      <c r="FW21" s="42">
        <f aca="true" t="shared" si="12" ref="FW21:FW31">SUM(FK21:FV21)</f>
        <v>86583.074344</v>
      </c>
      <c r="FX21" s="22">
        <v>11189.446572</v>
      </c>
      <c r="FY21" s="22">
        <v>9759.269033</v>
      </c>
      <c r="FZ21" s="60">
        <v>5760.239571</v>
      </c>
      <c r="GA21" s="60">
        <f>7319.66+19.21</f>
        <v>7338.87</v>
      </c>
      <c r="GB21" s="60">
        <v>5315</v>
      </c>
      <c r="GC21" s="60">
        <v>8827.1</v>
      </c>
      <c r="GD21" s="60">
        <v>19363.218204</v>
      </c>
      <c r="GE21" s="60">
        <v>5266.618824</v>
      </c>
      <c r="GF21" s="60">
        <v>9695.5</v>
      </c>
      <c r="GG21" s="60">
        <v>8586.649361</v>
      </c>
      <c r="GH21" s="60">
        <f>'[2]Feuil5'!$C$10</f>
        <v>8922.273114</v>
      </c>
      <c r="GI21" s="60">
        <v>9236.7</v>
      </c>
      <c r="GJ21" s="60">
        <f aca="true" t="shared" si="13" ref="GJ21:GJ31">SUM(FX21:GC21)+GD21+GE21+GF21+GG21+GH21+GI21</f>
        <v>109260.88467900001</v>
      </c>
      <c r="GK21" s="60">
        <v>8214.10002</v>
      </c>
      <c r="GL21" s="119">
        <v>9019.896824</v>
      </c>
      <c r="GM21" s="120">
        <v>23371.495254999998</v>
      </c>
      <c r="GN21" s="66">
        <v>7418.111143</v>
      </c>
      <c r="GO21" s="66">
        <v>7227.589431099998</v>
      </c>
      <c r="GP21" s="66">
        <v>5339.8</v>
      </c>
      <c r="GQ21" s="60">
        <v>4885.411771014668</v>
      </c>
      <c r="GR21" s="112">
        <v>5499.963373368686</v>
      </c>
      <c r="GS21" s="66">
        <v>4016.493476900173</v>
      </c>
      <c r="GT21" s="66">
        <v>9103.5</v>
      </c>
      <c r="GU21" s="112">
        <f>6243.40735570313</f>
        <v>6243.40735570313</v>
      </c>
      <c r="GV21" s="112">
        <v>8727.885267747868</v>
      </c>
      <c r="GW21" s="60">
        <f aca="true" t="shared" si="14" ref="GW21:GW31">GL21+GK21+GM21+GN21+GO21+GP21+GQ21+GR21+GS21+GT21+GU21+GV21</f>
        <v>99067.65391783453</v>
      </c>
      <c r="GX21" s="60">
        <v>5459.04302175722</v>
      </c>
      <c r="GY21" s="60">
        <v>10628.567252886869</v>
      </c>
      <c r="GZ21" s="60">
        <v>6646.264130283748</v>
      </c>
      <c r="HA21" s="60">
        <v>6672.476934479994</v>
      </c>
      <c r="HB21" s="60">
        <v>7935.999447479996</v>
      </c>
      <c r="HC21" s="60">
        <v>3546.204984660003</v>
      </c>
      <c r="HD21" s="60">
        <v>10588.23623357001</v>
      </c>
      <c r="HE21" s="60">
        <v>7218.743432479997</v>
      </c>
      <c r="HF21" s="60">
        <v>5838.45240813999</v>
      </c>
      <c r="HG21" s="60">
        <v>5451.049782</v>
      </c>
      <c r="HH21" s="60">
        <v>5781.519834</v>
      </c>
      <c r="HI21" s="60">
        <v>5746.186321</v>
      </c>
      <c r="HJ21" s="60">
        <f aca="true" t="shared" si="15" ref="HJ21:HJ31">SUM(GX21:HI21)</f>
        <v>81512.74378273783</v>
      </c>
      <c r="HK21" s="60">
        <v>6740.723515</v>
      </c>
      <c r="HL21" s="60">
        <v>7580.880564</v>
      </c>
      <c r="HM21" s="60">
        <v>13315.025766</v>
      </c>
      <c r="HN21" s="60">
        <v>8323.162357</v>
      </c>
      <c r="HO21" s="60">
        <v>4905.84765</v>
      </c>
      <c r="HP21" s="60">
        <v>5743.085016</v>
      </c>
      <c r="HQ21" s="60">
        <v>12562.832712</v>
      </c>
      <c r="HR21" s="60">
        <v>9327.314821</v>
      </c>
      <c r="HS21" s="60">
        <v>3279.5777521452997</v>
      </c>
      <c r="HT21" s="60">
        <v>3816.508663</v>
      </c>
      <c r="HU21" s="60">
        <v>2226.28459</v>
      </c>
      <c r="HV21" s="60">
        <v>4743.635631</v>
      </c>
      <c r="HW21" s="60">
        <v>5277.570452</v>
      </c>
      <c r="HX21" s="60">
        <v>2845.291885</v>
      </c>
      <c r="HY21" s="60">
        <v>5166.786387</v>
      </c>
      <c r="HZ21" s="60">
        <v>3093.005133</v>
      </c>
      <c r="IA21" s="60">
        <v>5437.48791</v>
      </c>
      <c r="IB21" s="60">
        <v>6163.2246</v>
      </c>
      <c r="IC21" s="60">
        <v>3141.609809</v>
      </c>
      <c r="ID21" s="60">
        <v>3591.567342</v>
      </c>
      <c r="IE21" s="42">
        <f aca="true" t="shared" si="16" ref="IE21:IE31">HK21+HL21+HM21+HN21+HO21+HP21+HQ21+HR21</f>
        <v>68498.872401</v>
      </c>
      <c r="IF21" s="42">
        <f aca="true" t="shared" si="17" ref="IF21:IF31">HW21+HX21+HY21+HZ21+IA21+IB21+IC21+ID21</f>
        <v>34716.543518000006</v>
      </c>
    </row>
    <row r="22" spans="1:240" ht="15.75">
      <c r="A22" s="95" t="s">
        <v>140</v>
      </c>
      <c r="B22" s="29" t="s">
        <v>28</v>
      </c>
      <c r="C22" s="41">
        <v>117.3</v>
      </c>
      <c r="D22" s="41">
        <v>138.8</v>
      </c>
      <c r="E22" s="41">
        <v>111.4</v>
      </c>
      <c r="F22" s="41">
        <v>504.1</v>
      </c>
      <c r="G22" s="41">
        <v>106.8</v>
      </c>
      <c r="H22" s="41">
        <v>107.6</v>
      </c>
      <c r="I22" s="41">
        <v>337.2</v>
      </c>
      <c r="J22" s="40">
        <v>301.9</v>
      </c>
      <c r="K22" s="41">
        <v>384.3</v>
      </c>
      <c r="L22" s="41">
        <v>643.5</v>
      </c>
      <c r="M22" s="41">
        <v>1044.4</v>
      </c>
      <c r="N22" s="59">
        <v>289.7</v>
      </c>
      <c r="O22" s="42">
        <v>635.8</v>
      </c>
      <c r="P22" s="42">
        <v>825.9</v>
      </c>
      <c r="Q22" s="42">
        <v>884.2</v>
      </c>
      <c r="R22" s="22">
        <v>1401.8</v>
      </c>
      <c r="S22" s="42">
        <v>2276.3</v>
      </c>
      <c r="T22" s="22">
        <v>3026.7</v>
      </c>
      <c r="U22" s="22">
        <v>4301.9</v>
      </c>
      <c r="V22" s="23">
        <v>4553.7</v>
      </c>
      <c r="W22" s="23">
        <v>5354.7</v>
      </c>
      <c r="X22" s="23">
        <v>9890.7</v>
      </c>
      <c r="Y22" s="22">
        <v>3930</v>
      </c>
      <c r="Z22" s="19">
        <v>4592.8</v>
      </c>
      <c r="AA22" s="60">
        <v>10340.496</v>
      </c>
      <c r="AB22" s="42">
        <v>7753.805412000001</v>
      </c>
      <c r="AC22" s="42">
        <v>23410.461788</v>
      </c>
      <c r="AD22" s="42">
        <v>12328.889194</v>
      </c>
      <c r="AE22" s="42">
        <v>13171.218454098993</v>
      </c>
      <c r="AF22" s="42">
        <v>14990.572225526554</v>
      </c>
      <c r="AG22" s="42">
        <v>23868.955996008997</v>
      </c>
      <c r="AH22" s="42">
        <v>358.7</v>
      </c>
      <c r="AI22" s="42">
        <v>115.5</v>
      </c>
      <c r="AJ22" s="22">
        <v>249.7</v>
      </c>
      <c r="AK22" s="22">
        <v>251.9</v>
      </c>
      <c r="AL22" s="22">
        <v>124.8</v>
      </c>
      <c r="AM22" s="22">
        <v>783.6</v>
      </c>
      <c r="AN22" s="22">
        <v>276.3</v>
      </c>
      <c r="AO22" s="22">
        <v>134.4</v>
      </c>
      <c r="AP22" s="22">
        <v>117.3</v>
      </c>
      <c r="AQ22" s="22">
        <v>182.6</v>
      </c>
      <c r="AR22" s="22">
        <v>431.9</v>
      </c>
      <c r="AS22" s="22" t="s">
        <v>29</v>
      </c>
      <c r="AT22" s="42">
        <v>3026.7</v>
      </c>
      <c r="AU22" s="42">
        <v>513.6</v>
      </c>
      <c r="AV22" s="42">
        <v>290.1</v>
      </c>
      <c r="AW22" s="22">
        <v>191.5</v>
      </c>
      <c r="AX22" s="22">
        <v>482.7</v>
      </c>
      <c r="AY22" s="22">
        <v>10.4</v>
      </c>
      <c r="AZ22" s="22">
        <v>853.1</v>
      </c>
      <c r="BA22" s="22">
        <v>96.7</v>
      </c>
      <c r="BB22" s="22">
        <v>259</v>
      </c>
      <c r="BC22" s="22">
        <v>679.9</v>
      </c>
      <c r="BD22" s="22">
        <v>301.8</v>
      </c>
      <c r="BE22" s="22">
        <v>417.3</v>
      </c>
      <c r="BF22" s="22">
        <v>205.8</v>
      </c>
      <c r="BG22" s="22">
        <v>159.6</v>
      </c>
      <c r="BH22" s="22">
        <v>476.4</v>
      </c>
      <c r="BI22" s="22">
        <v>703.2</v>
      </c>
      <c r="BJ22" s="22" t="s">
        <v>29</v>
      </c>
      <c r="BK22" s="22">
        <v>696</v>
      </c>
      <c r="BL22" s="22">
        <v>260.4</v>
      </c>
      <c r="BM22" s="22">
        <v>353.2</v>
      </c>
      <c r="BN22" s="22">
        <v>356.7</v>
      </c>
      <c r="BO22" s="22">
        <v>315.9</v>
      </c>
      <c r="BP22" s="22">
        <v>240.1</v>
      </c>
      <c r="BQ22" s="22">
        <v>186.6</v>
      </c>
      <c r="BR22" s="22">
        <v>805.6</v>
      </c>
      <c r="BS22" s="22">
        <v>368.6</v>
      </c>
      <c r="BT22" s="22">
        <v>647.1</v>
      </c>
      <c r="BU22" s="22">
        <v>113.3</v>
      </c>
      <c r="BV22" s="22">
        <v>172.5</v>
      </c>
      <c r="BW22" s="22">
        <v>878.9</v>
      </c>
      <c r="BX22" s="22">
        <v>519.9</v>
      </c>
      <c r="BY22" s="60">
        <v>96.4</v>
      </c>
      <c r="BZ22" s="60">
        <v>559</v>
      </c>
      <c r="CA22" s="60">
        <v>987.7</v>
      </c>
      <c r="CB22" s="60">
        <v>597.4</v>
      </c>
      <c r="CC22" s="60">
        <v>320</v>
      </c>
      <c r="CD22" s="22">
        <v>93.9</v>
      </c>
      <c r="CE22" s="22">
        <v>166.1</v>
      </c>
      <c r="CF22" s="22">
        <v>149.1</v>
      </c>
      <c r="CG22" s="22">
        <v>53.2</v>
      </c>
      <c r="CH22" s="22">
        <v>566.1</v>
      </c>
      <c r="CI22" s="22">
        <v>763.1</v>
      </c>
      <c r="CJ22" s="22">
        <v>138.8</v>
      </c>
      <c r="CK22" s="22">
        <v>229</v>
      </c>
      <c r="CL22" s="22">
        <v>186</v>
      </c>
      <c r="CM22" s="22">
        <v>211.1</v>
      </c>
      <c r="CN22" s="22">
        <v>530</v>
      </c>
      <c r="CO22" s="22">
        <v>6863.5</v>
      </c>
      <c r="CP22" s="22">
        <v>34.700000000003456</v>
      </c>
      <c r="CQ22" s="42">
        <v>315.2</v>
      </c>
      <c r="CR22" s="42">
        <v>368.4</v>
      </c>
      <c r="CS22" s="42">
        <v>934.5</v>
      </c>
      <c r="CT22" s="42">
        <v>1697.6</v>
      </c>
      <c r="CU22" s="42">
        <v>1836.4</v>
      </c>
      <c r="CV22" s="42">
        <v>2065.4</v>
      </c>
      <c r="CW22" s="42">
        <v>2251.4</v>
      </c>
      <c r="CX22" s="22">
        <v>2462.5</v>
      </c>
      <c r="CY22" s="22">
        <v>2992.5</v>
      </c>
      <c r="CZ22" s="22">
        <v>9856</v>
      </c>
      <c r="DA22" s="60">
        <v>9890.7</v>
      </c>
      <c r="DB22" s="22">
        <v>199.5</v>
      </c>
      <c r="DC22" s="22">
        <v>37.3</v>
      </c>
      <c r="DD22" s="22">
        <v>2474.5</v>
      </c>
      <c r="DE22" s="22">
        <v>0</v>
      </c>
      <c r="DF22" s="22">
        <v>448.4</v>
      </c>
      <c r="DG22" s="22">
        <v>318.9</v>
      </c>
      <c r="DH22" s="22">
        <v>118.1</v>
      </c>
      <c r="DI22" s="22">
        <v>8.100000000000364</v>
      </c>
      <c r="DJ22" s="22">
        <v>31.59999999999991</v>
      </c>
      <c r="DK22" s="22">
        <v>187.7</v>
      </c>
      <c r="DL22" s="22">
        <v>24.90000000000009</v>
      </c>
      <c r="DM22" s="22">
        <v>81</v>
      </c>
      <c r="DN22" s="22">
        <v>236.8</v>
      </c>
      <c r="DO22" s="22">
        <v>2711.3</v>
      </c>
      <c r="DP22" s="22">
        <v>2711.3</v>
      </c>
      <c r="DQ22" s="22">
        <v>3159.7</v>
      </c>
      <c r="DR22" s="22">
        <v>3478.6</v>
      </c>
      <c r="DS22" s="60">
        <v>3596.7</v>
      </c>
      <c r="DT22" s="22">
        <v>3604.8</v>
      </c>
      <c r="DU22" s="22">
        <v>3636.4</v>
      </c>
      <c r="DV22" s="60">
        <v>3824.1</v>
      </c>
      <c r="DW22" s="60">
        <v>3849</v>
      </c>
      <c r="DX22" s="22">
        <v>3930</v>
      </c>
      <c r="DY22" s="22">
        <v>177</v>
      </c>
      <c r="DZ22" s="22">
        <v>483.6</v>
      </c>
      <c r="EA22" s="22">
        <v>2508.5</v>
      </c>
      <c r="EB22" s="60">
        <v>2676.7</v>
      </c>
      <c r="EC22" s="60">
        <v>2888.9</v>
      </c>
      <c r="ED22" s="60">
        <v>2955.1</v>
      </c>
      <c r="EE22" s="60">
        <v>3099.2</v>
      </c>
      <c r="EF22" s="60">
        <v>3235.9</v>
      </c>
      <c r="EG22" s="89">
        <v>4231.7</v>
      </c>
      <c r="EH22" s="60">
        <v>4351.4</v>
      </c>
      <c r="EI22" s="60">
        <v>4393.2</v>
      </c>
      <c r="EJ22" s="60">
        <v>4592.8</v>
      </c>
      <c r="EK22" s="60">
        <v>76.4</v>
      </c>
      <c r="EL22" s="60">
        <v>765.8</v>
      </c>
      <c r="EM22" s="60">
        <v>1073.5</v>
      </c>
      <c r="EN22" s="60">
        <v>1221.8</v>
      </c>
      <c r="EO22" s="60">
        <v>1359.5</v>
      </c>
      <c r="EP22" s="22">
        <v>1943.3</v>
      </c>
      <c r="EQ22" s="60">
        <v>3197.7</v>
      </c>
      <c r="ER22" s="60">
        <v>3537.8</v>
      </c>
      <c r="ES22" s="60">
        <v>9065.4</v>
      </c>
      <c r="ET22" s="60">
        <v>9527.2</v>
      </c>
      <c r="EU22" s="60">
        <v>10327.196</v>
      </c>
      <c r="EV22" s="60">
        <v>13.3</v>
      </c>
      <c r="EW22" s="60">
        <f t="shared" si="10"/>
        <v>10340.496</v>
      </c>
      <c r="EX22" s="22">
        <v>4</v>
      </c>
      <c r="EY22" s="22">
        <v>397.6</v>
      </c>
      <c r="EZ22" s="22">
        <v>49.7</v>
      </c>
      <c r="FA22" s="22">
        <v>29.7</v>
      </c>
      <c r="FB22" s="22">
        <v>295.297554</v>
      </c>
      <c r="FC22" s="22">
        <f>'[1]Feuil3'!$F$13</f>
        <v>193.640118</v>
      </c>
      <c r="FD22" s="22">
        <v>446.9</v>
      </c>
      <c r="FE22" s="22">
        <v>1023.1</v>
      </c>
      <c r="FF22" s="22">
        <v>3054.437752</v>
      </c>
      <c r="FG22" s="22">
        <v>185.829988</v>
      </c>
      <c r="FH22" s="43">
        <v>160.6</v>
      </c>
      <c r="FI22" s="22">
        <v>1913</v>
      </c>
      <c r="FJ22" s="42">
        <f t="shared" si="11"/>
        <v>7753.805412000001</v>
      </c>
      <c r="FK22" s="22">
        <v>4189</v>
      </c>
      <c r="FL22" s="22">
        <v>282.3</v>
      </c>
      <c r="FM22" s="22">
        <v>32.2</v>
      </c>
      <c r="FN22" s="22">
        <v>26.330268</v>
      </c>
      <c r="FO22" s="22">
        <v>1396.1</v>
      </c>
      <c r="FP22" s="22">
        <v>6866.7</v>
      </c>
      <c r="FQ22" s="22">
        <v>1517.6</v>
      </c>
      <c r="FR22" s="22">
        <v>2392.677407</v>
      </c>
      <c r="FS22" s="22">
        <v>526.945106</v>
      </c>
      <c r="FT22" s="22">
        <v>3566.809007</v>
      </c>
      <c r="FU22" s="22">
        <v>605.2</v>
      </c>
      <c r="FV22" s="22">
        <v>2008.6</v>
      </c>
      <c r="FW22" s="42">
        <f t="shared" si="12"/>
        <v>23410.461788</v>
      </c>
      <c r="FX22" s="22">
        <v>2491.211039</v>
      </c>
      <c r="FY22" s="22">
        <v>2001.81358</v>
      </c>
      <c r="FZ22" s="60">
        <v>32.218146</v>
      </c>
      <c r="GA22" s="60">
        <v>2767.44</v>
      </c>
      <c r="GB22" s="60">
        <v>155.5</v>
      </c>
      <c r="GC22" s="60">
        <v>1789.6</v>
      </c>
      <c r="GD22" s="60">
        <v>615.793953</v>
      </c>
      <c r="GE22" s="60">
        <v>447.335111</v>
      </c>
      <c r="GF22" s="60">
        <v>100.8</v>
      </c>
      <c r="GG22" s="60">
        <v>1023.358896</v>
      </c>
      <c r="GH22" s="60">
        <f>'[2]Feuil5'!$C$17</f>
        <v>628.518469</v>
      </c>
      <c r="GI22" s="60">
        <v>275.3</v>
      </c>
      <c r="GJ22" s="60">
        <f t="shared" si="13"/>
        <v>12328.889194</v>
      </c>
      <c r="GK22" s="60">
        <v>486.582569</v>
      </c>
      <c r="GL22" s="119">
        <v>244.221229</v>
      </c>
      <c r="GM22" s="120">
        <v>4099.129763</v>
      </c>
      <c r="GN22" s="66">
        <v>131.589869</v>
      </c>
      <c r="GO22" s="66">
        <v>2082.59972446</v>
      </c>
      <c r="GP22" s="66">
        <v>943.7</v>
      </c>
      <c r="GQ22" s="60">
        <v>1159.1828076980407</v>
      </c>
      <c r="GR22" s="112">
        <v>694.042409258534</v>
      </c>
      <c r="GS22" s="66">
        <v>432.94335779545594</v>
      </c>
      <c r="GT22" s="66">
        <v>1354.7</v>
      </c>
      <c r="GU22" s="112">
        <v>911.2702346007601</v>
      </c>
      <c r="GV22" s="112">
        <v>631.256490286201</v>
      </c>
      <c r="GW22" s="60">
        <f t="shared" si="14"/>
        <v>13171.218454098993</v>
      </c>
      <c r="GX22" s="60">
        <v>1718.709360234258</v>
      </c>
      <c r="GY22" s="60">
        <v>1019.9230108361728</v>
      </c>
      <c r="GZ22" s="60">
        <v>2494.956376016124</v>
      </c>
      <c r="HA22" s="60">
        <v>557.51967571</v>
      </c>
      <c r="HB22" s="60">
        <v>2963.31457656</v>
      </c>
      <c r="HC22" s="60">
        <v>288.95878811</v>
      </c>
      <c r="HD22" s="60">
        <v>2997.5083550199997</v>
      </c>
      <c r="HE22" s="60">
        <v>614.4256056899999</v>
      </c>
      <c r="HF22" s="60">
        <v>276.53210835000004</v>
      </c>
      <c r="HG22" s="60">
        <v>917.915003</v>
      </c>
      <c r="HH22" s="60">
        <v>947.056738</v>
      </c>
      <c r="HI22" s="60">
        <v>193.752628</v>
      </c>
      <c r="HJ22" s="60">
        <f t="shared" si="15"/>
        <v>14990.572225526554</v>
      </c>
      <c r="HK22" s="60">
        <v>2742.650427</v>
      </c>
      <c r="HL22" s="60">
        <v>298.014199</v>
      </c>
      <c r="HM22" s="60">
        <v>1106.099792</v>
      </c>
      <c r="HN22" s="60">
        <v>979.370392</v>
      </c>
      <c r="HO22" s="60">
        <v>804.325997</v>
      </c>
      <c r="HP22" s="60">
        <v>2252.928356</v>
      </c>
      <c r="HQ22" s="60">
        <v>1495.890947</v>
      </c>
      <c r="HR22" s="60">
        <v>2233.861324</v>
      </c>
      <c r="HS22" s="60">
        <v>1268.3082110090004</v>
      </c>
      <c r="HT22" s="60">
        <v>2352.88923</v>
      </c>
      <c r="HU22" s="60">
        <v>5423.931324</v>
      </c>
      <c r="HV22" s="60">
        <v>2910.685797</v>
      </c>
      <c r="HW22" s="60">
        <v>734.081502</v>
      </c>
      <c r="HX22" s="60">
        <v>1881.083626</v>
      </c>
      <c r="HY22" s="60">
        <v>2845.77545</v>
      </c>
      <c r="HZ22" s="60">
        <v>116.07069</v>
      </c>
      <c r="IA22" s="60">
        <v>7653.887267</v>
      </c>
      <c r="IB22" s="60">
        <v>3061.66062</v>
      </c>
      <c r="IC22" s="60">
        <v>1182.278016</v>
      </c>
      <c r="ID22" s="60">
        <v>1456.33791</v>
      </c>
      <c r="IE22" s="42">
        <f t="shared" si="16"/>
        <v>11913.141434</v>
      </c>
      <c r="IF22" s="42">
        <f t="shared" si="17"/>
        <v>18931.175080999998</v>
      </c>
    </row>
    <row r="23" spans="1:240" ht="15.75">
      <c r="A23" s="95" t="s">
        <v>141</v>
      </c>
      <c r="B23" s="29" t="s">
        <v>31</v>
      </c>
      <c r="C23" s="41">
        <v>0</v>
      </c>
      <c r="D23" s="63" t="s">
        <v>29</v>
      </c>
      <c r="E23" s="63" t="s">
        <v>29</v>
      </c>
      <c r="F23" s="41">
        <v>6.2</v>
      </c>
      <c r="G23" s="41">
        <v>72.6</v>
      </c>
      <c r="H23" s="41">
        <v>102.7</v>
      </c>
      <c r="I23" s="41">
        <v>88.7</v>
      </c>
      <c r="J23" s="40">
        <v>155.2</v>
      </c>
      <c r="K23" s="41">
        <v>84.2</v>
      </c>
      <c r="L23" s="41">
        <v>378.5</v>
      </c>
      <c r="M23" s="41">
        <v>102.9</v>
      </c>
      <c r="N23" s="59">
        <v>111.8</v>
      </c>
      <c r="O23" s="42">
        <v>171</v>
      </c>
      <c r="P23" s="42">
        <v>123.6</v>
      </c>
      <c r="Q23" s="42">
        <v>255.1</v>
      </c>
      <c r="R23" s="22">
        <v>258.5</v>
      </c>
      <c r="S23" s="42">
        <v>594.1</v>
      </c>
      <c r="T23" s="22">
        <v>215.4</v>
      </c>
      <c r="U23" s="22">
        <v>392.1</v>
      </c>
      <c r="V23" s="23">
        <v>375</v>
      </c>
      <c r="W23" s="23">
        <v>833.6</v>
      </c>
      <c r="X23" s="23">
        <v>1140.9</v>
      </c>
      <c r="Y23" s="22">
        <v>323.5</v>
      </c>
      <c r="Z23" s="19">
        <v>3164.9</v>
      </c>
      <c r="AA23" s="60">
        <v>1229.7</v>
      </c>
      <c r="AB23" s="42">
        <v>560.807778</v>
      </c>
      <c r="AC23" s="42">
        <v>1271.502753</v>
      </c>
      <c r="AD23" s="42">
        <v>2676.168229</v>
      </c>
      <c r="AE23" s="42">
        <v>811.642448135447</v>
      </c>
      <c r="AF23" s="42">
        <v>903.645134991886</v>
      </c>
      <c r="AG23" s="42">
        <v>1334.5832730000002</v>
      </c>
      <c r="AH23" s="42">
        <v>8.9</v>
      </c>
      <c r="AI23" s="42">
        <v>4.5</v>
      </c>
      <c r="AJ23" s="22">
        <v>23.1</v>
      </c>
      <c r="AK23" s="22" t="s">
        <v>29</v>
      </c>
      <c r="AL23" s="22">
        <v>0.5</v>
      </c>
      <c r="AM23" s="22">
        <v>32.4</v>
      </c>
      <c r="AN23" s="22">
        <v>3.4</v>
      </c>
      <c r="AO23" s="22">
        <v>3.6</v>
      </c>
      <c r="AP23" s="22">
        <v>80.7</v>
      </c>
      <c r="AQ23" s="22">
        <v>1.3</v>
      </c>
      <c r="AR23" s="22">
        <v>0.8</v>
      </c>
      <c r="AS23" s="22">
        <v>56.2</v>
      </c>
      <c r="AT23" s="42">
        <v>215.4</v>
      </c>
      <c r="AU23" s="42">
        <v>30.5</v>
      </c>
      <c r="AV23" s="42">
        <v>181.5</v>
      </c>
      <c r="AW23" s="22" t="s">
        <v>81</v>
      </c>
      <c r="AX23" s="22">
        <v>39.2</v>
      </c>
      <c r="AY23" s="22">
        <v>10.6</v>
      </c>
      <c r="AZ23" s="22">
        <v>35.4</v>
      </c>
      <c r="BA23" s="22">
        <v>49.9</v>
      </c>
      <c r="BB23" s="22">
        <v>2.2</v>
      </c>
      <c r="BC23" s="22" t="s">
        <v>29</v>
      </c>
      <c r="BD23" s="22">
        <v>19.4</v>
      </c>
      <c r="BE23" s="22">
        <v>22.3</v>
      </c>
      <c r="BF23" s="22">
        <v>1.1</v>
      </c>
      <c r="BG23" s="22">
        <v>52.3</v>
      </c>
      <c r="BH23" s="22">
        <v>8.3</v>
      </c>
      <c r="BI23" s="22" t="s">
        <v>29</v>
      </c>
      <c r="BJ23" s="22">
        <v>174.1</v>
      </c>
      <c r="BK23" s="22">
        <v>41.2</v>
      </c>
      <c r="BL23" s="22">
        <v>45.6</v>
      </c>
      <c r="BM23" s="22">
        <v>2.4</v>
      </c>
      <c r="BN23" s="22" t="s">
        <v>29</v>
      </c>
      <c r="BO23" s="22" t="s">
        <v>29</v>
      </c>
      <c r="BP23" s="22" t="s">
        <v>81</v>
      </c>
      <c r="BQ23" s="22">
        <v>46.1</v>
      </c>
      <c r="BR23" s="22">
        <v>5</v>
      </c>
      <c r="BS23" s="22">
        <v>3.1</v>
      </c>
      <c r="BT23" s="22">
        <v>21</v>
      </c>
      <c r="BU23" s="22">
        <v>2.8</v>
      </c>
      <c r="BV23" s="22">
        <v>34.3</v>
      </c>
      <c r="BW23" s="22">
        <v>4.6</v>
      </c>
      <c r="BX23" s="22">
        <v>29.5</v>
      </c>
      <c r="BY23" s="60">
        <v>228.5</v>
      </c>
      <c r="BZ23" s="60">
        <v>32.6</v>
      </c>
      <c r="CA23" s="60">
        <v>59.2</v>
      </c>
      <c r="CB23" s="60">
        <v>415.7</v>
      </c>
      <c r="CC23" s="60">
        <v>2.2999999999999545</v>
      </c>
      <c r="CD23" s="22">
        <v>0</v>
      </c>
      <c r="CE23" s="22">
        <v>8.5</v>
      </c>
      <c r="CF23" s="22">
        <v>23.7</v>
      </c>
      <c r="CG23" s="22">
        <v>41.1</v>
      </c>
      <c r="CH23" s="22">
        <v>75.1</v>
      </c>
      <c r="CI23" s="22">
        <v>23.3</v>
      </c>
      <c r="CJ23" s="22">
        <v>131.9</v>
      </c>
      <c r="CK23" s="22">
        <v>0</v>
      </c>
      <c r="CL23" s="22">
        <v>31.2</v>
      </c>
      <c r="CM23" s="22">
        <v>0.19999999999998863</v>
      </c>
      <c r="CN23" s="22">
        <v>79.1</v>
      </c>
      <c r="CO23" s="22">
        <v>687.6</v>
      </c>
      <c r="CP23" s="22">
        <v>39.200000000000145</v>
      </c>
      <c r="CQ23" s="42">
        <v>32.2</v>
      </c>
      <c r="CR23" s="42">
        <v>73.3</v>
      </c>
      <c r="CS23" s="42">
        <v>148.4</v>
      </c>
      <c r="CT23" s="42">
        <v>171.7</v>
      </c>
      <c r="CU23" s="42">
        <v>303.6</v>
      </c>
      <c r="CV23" s="42">
        <v>303.6</v>
      </c>
      <c r="CW23" s="60">
        <v>334.8</v>
      </c>
      <c r="CX23" s="22">
        <v>335</v>
      </c>
      <c r="CY23" s="22">
        <v>414.1</v>
      </c>
      <c r="CZ23" s="22">
        <v>1101.7</v>
      </c>
      <c r="DA23" s="60">
        <v>1140.9</v>
      </c>
      <c r="DB23" s="22">
        <v>55.1</v>
      </c>
      <c r="DC23" s="22">
        <v>30.1</v>
      </c>
      <c r="DD23" s="22">
        <v>12.6</v>
      </c>
      <c r="DE23" s="22">
        <v>17.7</v>
      </c>
      <c r="DF23" s="22">
        <v>0</v>
      </c>
      <c r="DG23" s="22">
        <v>40</v>
      </c>
      <c r="DH23" s="22">
        <v>3.3000000000000114</v>
      </c>
      <c r="DI23" s="22">
        <v>9.699999999999989</v>
      </c>
      <c r="DJ23" s="22">
        <v>15</v>
      </c>
      <c r="DK23" s="22">
        <v>97.6</v>
      </c>
      <c r="DL23" s="22">
        <v>42.4</v>
      </c>
      <c r="DM23" s="22">
        <v>0</v>
      </c>
      <c r="DN23" s="22">
        <v>85.2</v>
      </c>
      <c r="DO23" s="22">
        <v>97.8</v>
      </c>
      <c r="DP23" s="22">
        <v>115.5</v>
      </c>
      <c r="DQ23" s="22">
        <v>115.5</v>
      </c>
      <c r="DR23" s="22">
        <v>155.5</v>
      </c>
      <c r="DS23" s="22">
        <v>158.8</v>
      </c>
      <c r="DT23" s="22">
        <v>168.5</v>
      </c>
      <c r="DU23" s="22">
        <v>183.5</v>
      </c>
      <c r="DV23" s="60">
        <v>281.1</v>
      </c>
      <c r="DW23" s="60">
        <v>323.5</v>
      </c>
      <c r="DX23" s="22">
        <v>323.5</v>
      </c>
      <c r="DY23" s="22">
        <v>11.3</v>
      </c>
      <c r="DZ23" s="22">
        <v>108.3</v>
      </c>
      <c r="EA23" s="22">
        <v>2676</v>
      </c>
      <c r="EB23" s="60">
        <v>2681.3</v>
      </c>
      <c r="EC23" s="60">
        <v>2786.3</v>
      </c>
      <c r="ED23" s="60">
        <v>2869.8</v>
      </c>
      <c r="EE23" s="60">
        <v>2903.9</v>
      </c>
      <c r="EF23" s="60">
        <v>3015</v>
      </c>
      <c r="EG23" s="89">
        <v>3015</v>
      </c>
      <c r="EH23" s="60">
        <v>3019.2</v>
      </c>
      <c r="EI23" s="60">
        <v>3047</v>
      </c>
      <c r="EJ23" s="60">
        <v>3164.9</v>
      </c>
      <c r="EK23" s="60">
        <v>307.5</v>
      </c>
      <c r="EL23" s="22" t="s">
        <v>29</v>
      </c>
      <c r="EM23" s="60">
        <v>412.9</v>
      </c>
      <c r="EN23" s="60">
        <v>454.2</v>
      </c>
      <c r="EO23" s="60">
        <v>489.7</v>
      </c>
      <c r="EP23" s="22">
        <v>651.8</v>
      </c>
      <c r="EQ23" s="60">
        <v>652.6</v>
      </c>
      <c r="ER23" s="60">
        <v>654.1</v>
      </c>
      <c r="ES23" s="60">
        <v>742.4</v>
      </c>
      <c r="ET23" s="60">
        <v>749.1</v>
      </c>
      <c r="EU23" s="60">
        <v>1053.1</v>
      </c>
      <c r="EV23" s="60">
        <v>176.6</v>
      </c>
      <c r="EW23" s="60">
        <f t="shared" si="10"/>
        <v>1229.6999999999998</v>
      </c>
      <c r="EX23" s="22">
        <v>4.3</v>
      </c>
      <c r="EY23" s="22">
        <v>265.4</v>
      </c>
      <c r="EZ23" s="22">
        <v>51.1</v>
      </c>
      <c r="FA23" s="22">
        <v>2.9</v>
      </c>
      <c r="FB23" s="22">
        <v>1.006221</v>
      </c>
      <c r="FC23" s="22">
        <v>0</v>
      </c>
      <c r="FD23" s="22">
        <v>0</v>
      </c>
      <c r="FE23" s="22">
        <v>0</v>
      </c>
      <c r="FF23" s="22">
        <v>67.425967</v>
      </c>
      <c r="FG23" s="22">
        <v>75.07559</v>
      </c>
      <c r="FH23" s="22">
        <v>34.8</v>
      </c>
      <c r="FI23" s="22">
        <v>58.8</v>
      </c>
      <c r="FJ23" s="42">
        <f t="shared" si="11"/>
        <v>560.807778</v>
      </c>
      <c r="FK23" s="22">
        <v>206.1</v>
      </c>
      <c r="FL23" s="22">
        <v>396.1</v>
      </c>
      <c r="FM23" s="22">
        <v>9.5</v>
      </c>
      <c r="FN23" s="22">
        <v>5.732908</v>
      </c>
      <c r="FO23" s="22">
        <v>77.8</v>
      </c>
      <c r="FP23" s="22">
        <v>154.4</v>
      </c>
      <c r="FQ23" s="22">
        <v>68.5</v>
      </c>
      <c r="FR23" s="22">
        <v>29.043981</v>
      </c>
      <c r="FS23" s="22">
        <v>18.434442</v>
      </c>
      <c r="FT23" s="22">
        <v>137.691422</v>
      </c>
      <c r="FU23" s="22">
        <v>154.4</v>
      </c>
      <c r="FV23" s="22">
        <v>13.8</v>
      </c>
      <c r="FW23" s="42">
        <f t="shared" si="12"/>
        <v>1271.502753</v>
      </c>
      <c r="FX23" s="22">
        <v>155.665174</v>
      </c>
      <c r="FY23" s="22">
        <v>10.766226</v>
      </c>
      <c r="FZ23" s="60">
        <v>0.148</v>
      </c>
      <c r="GA23" s="60">
        <v>64.68</v>
      </c>
      <c r="GB23" s="60">
        <v>182.069</v>
      </c>
      <c r="GC23" s="60">
        <v>86.4</v>
      </c>
      <c r="GD23" s="60">
        <v>52.576427</v>
      </c>
      <c r="GE23" s="60">
        <v>171.068335</v>
      </c>
      <c r="GF23" s="60">
        <v>875.2</v>
      </c>
      <c r="GG23" s="60">
        <v>42.770909</v>
      </c>
      <c r="GH23" s="60">
        <f>'[2]Feuil5'!$C$21</f>
        <v>1020.824158</v>
      </c>
      <c r="GI23" s="60">
        <v>14</v>
      </c>
      <c r="GJ23" s="60">
        <f t="shared" si="13"/>
        <v>2676.168229</v>
      </c>
      <c r="GK23" s="60">
        <v>43.084664</v>
      </c>
      <c r="GL23" s="119">
        <v>213.08975</v>
      </c>
      <c r="GM23" s="120">
        <v>72.539004</v>
      </c>
      <c r="GN23" s="66">
        <v>17.04378</v>
      </c>
      <c r="GO23" s="66">
        <v>18.39410125</v>
      </c>
      <c r="GP23" s="66">
        <v>222.7</v>
      </c>
      <c r="GQ23" s="60">
        <v>10.683495293912</v>
      </c>
      <c r="GR23" s="112">
        <v>0</v>
      </c>
      <c r="GS23" s="66">
        <v>18.487369243335</v>
      </c>
      <c r="GT23" s="66">
        <v>136.5</v>
      </c>
      <c r="GU23" s="112">
        <v>59.1202843482</v>
      </c>
      <c r="GV23" s="112">
        <v>0</v>
      </c>
      <c r="GW23" s="60">
        <f t="shared" si="14"/>
        <v>811.642448135447</v>
      </c>
      <c r="GX23" s="60">
        <v>7.470558926086</v>
      </c>
      <c r="GY23" s="60">
        <v>3.3506517358</v>
      </c>
      <c r="GZ23" s="60">
        <v>0</v>
      </c>
      <c r="HA23" s="60">
        <v>112.63621291</v>
      </c>
      <c r="HB23" s="60">
        <v>335.77167259</v>
      </c>
      <c r="HC23" s="60">
        <v>129.84539972000002</v>
      </c>
      <c r="HD23" s="60">
        <v>8.880328460000001</v>
      </c>
      <c r="HE23" s="60">
        <v>64.49203016</v>
      </c>
      <c r="HF23" s="60">
        <v>57.44878149</v>
      </c>
      <c r="HG23" s="60">
        <v>153.194662</v>
      </c>
      <c r="HH23" s="60">
        <v>22.289397</v>
      </c>
      <c r="HI23" s="60">
        <v>8.26544</v>
      </c>
      <c r="HJ23" s="60">
        <f t="shared" si="15"/>
        <v>903.645134991886</v>
      </c>
      <c r="HK23" s="60">
        <v>90.422685</v>
      </c>
      <c r="HL23" s="60">
        <v>708.77377</v>
      </c>
      <c r="HM23" s="60">
        <v>15.003502</v>
      </c>
      <c r="HN23" s="60">
        <v>0</v>
      </c>
      <c r="HO23" s="60">
        <v>0.572349</v>
      </c>
      <c r="HP23" s="60">
        <v>397.378515</v>
      </c>
      <c r="HQ23" s="60">
        <v>34.172848</v>
      </c>
      <c r="HR23" s="60">
        <v>30.423429</v>
      </c>
      <c r="HS23" s="60"/>
      <c r="HT23" s="60"/>
      <c r="HU23" s="60">
        <v>4.516415</v>
      </c>
      <c r="HV23" s="60">
        <v>53.31976</v>
      </c>
      <c r="HW23" s="60">
        <v>31.99537</v>
      </c>
      <c r="HX23" s="60">
        <v>51.94012</v>
      </c>
      <c r="HY23" s="60">
        <v>71.233665</v>
      </c>
      <c r="HZ23" s="60">
        <v>9.623781</v>
      </c>
      <c r="IA23" s="60">
        <v>1.270964</v>
      </c>
      <c r="IB23" s="60">
        <v>29.37098</v>
      </c>
      <c r="IC23" s="60">
        <v>168.983889</v>
      </c>
      <c r="ID23" s="60"/>
      <c r="IE23" s="42">
        <f t="shared" si="16"/>
        <v>1276.747098</v>
      </c>
      <c r="IF23" s="42">
        <f t="shared" si="17"/>
        <v>364.418769</v>
      </c>
    </row>
    <row r="24" spans="1:240" ht="15.75">
      <c r="A24" s="95" t="s">
        <v>142</v>
      </c>
      <c r="B24" s="29" t="s">
        <v>24</v>
      </c>
      <c r="C24" s="41">
        <v>1759.3</v>
      </c>
      <c r="D24" s="41">
        <v>3123.7</v>
      </c>
      <c r="E24" s="41">
        <v>2806</v>
      </c>
      <c r="F24" s="41">
        <v>2281</v>
      </c>
      <c r="G24" s="41">
        <v>2112.6</v>
      </c>
      <c r="H24" s="41">
        <v>3563.6</v>
      </c>
      <c r="I24" s="41">
        <v>4528.9</v>
      </c>
      <c r="J24" s="40">
        <v>5120.1</v>
      </c>
      <c r="K24" s="41">
        <v>5751.3</v>
      </c>
      <c r="L24" s="41">
        <v>6415.3</v>
      </c>
      <c r="M24" s="41">
        <v>5851</v>
      </c>
      <c r="N24" s="59">
        <v>3195.5</v>
      </c>
      <c r="O24" s="42">
        <v>4067.9</v>
      </c>
      <c r="P24" s="42">
        <v>6366</v>
      </c>
      <c r="Q24" s="42">
        <v>3496.9</v>
      </c>
      <c r="R24" s="22">
        <v>14152.8</v>
      </c>
      <c r="S24" s="42">
        <v>8936.4</v>
      </c>
      <c r="T24" s="22">
        <v>8507.5</v>
      </c>
      <c r="U24" s="22">
        <v>8222.4</v>
      </c>
      <c r="V24" s="23">
        <v>12431.1</v>
      </c>
      <c r="W24" s="23">
        <v>15115.5</v>
      </c>
      <c r="X24" s="23">
        <v>19597.8</v>
      </c>
      <c r="Y24" s="22">
        <v>11699.8</v>
      </c>
      <c r="Z24" s="19">
        <v>26423.6</v>
      </c>
      <c r="AA24" s="60">
        <v>21114.6</v>
      </c>
      <c r="AB24" s="42">
        <v>29948.250411</v>
      </c>
      <c r="AC24" s="42">
        <v>40628.469425999996</v>
      </c>
      <c r="AD24" s="42">
        <v>36712.186826000005</v>
      </c>
      <c r="AE24" s="42">
        <v>30596.81536649049</v>
      </c>
      <c r="AF24" s="42">
        <v>38083.90868909397</v>
      </c>
      <c r="AG24" s="42">
        <v>39303.791921279</v>
      </c>
      <c r="AH24" s="42">
        <v>537.8</v>
      </c>
      <c r="AI24" s="42">
        <v>560.1</v>
      </c>
      <c r="AJ24" s="22">
        <v>1179.7</v>
      </c>
      <c r="AK24" s="22">
        <v>900.9</v>
      </c>
      <c r="AL24" s="22">
        <v>353.7</v>
      </c>
      <c r="AM24" s="22">
        <v>1342</v>
      </c>
      <c r="AN24" s="22">
        <v>1060.2</v>
      </c>
      <c r="AO24" s="22">
        <v>254.2</v>
      </c>
      <c r="AP24" s="22">
        <v>238.9</v>
      </c>
      <c r="AQ24" s="22">
        <v>939.3</v>
      </c>
      <c r="AR24" s="22">
        <v>739.5</v>
      </c>
      <c r="AS24" s="22">
        <v>401.2</v>
      </c>
      <c r="AT24" s="42">
        <v>8507.5</v>
      </c>
      <c r="AU24" s="42">
        <v>283.8</v>
      </c>
      <c r="AV24" s="42">
        <v>355.7</v>
      </c>
      <c r="AW24" s="22">
        <v>724.5</v>
      </c>
      <c r="AX24" s="22">
        <v>1055.5</v>
      </c>
      <c r="AY24" s="22">
        <v>324.1</v>
      </c>
      <c r="AZ24" s="22">
        <v>666.6</v>
      </c>
      <c r="BA24" s="22">
        <v>1010.9</v>
      </c>
      <c r="BB24" s="22">
        <v>427.5</v>
      </c>
      <c r="BC24" s="22">
        <v>334.9</v>
      </c>
      <c r="BD24" s="22">
        <v>708.2</v>
      </c>
      <c r="BE24" s="22">
        <v>1433.6</v>
      </c>
      <c r="BF24" s="22">
        <v>897.1</v>
      </c>
      <c r="BG24" s="22">
        <v>2072.4</v>
      </c>
      <c r="BH24" s="22">
        <v>380.9</v>
      </c>
      <c r="BI24" s="22">
        <v>1602.7</v>
      </c>
      <c r="BJ24" s="22">
        <v>224.5</v>
      </c>
      <c r="BK24" s="22">
        <v>253.5</v>
      </c>
      <c r="BL24" s="22">
        <v>584.9</v>
      </c>
      <c r="BM24" s="22">
        <v>1047.7</v>
      </c>
      <c r="BN24" s="22">
        <v>662.5</v>
      </c>
      <c r="BO24" s="22">
        <v>1315.7</v>
      </c>
      <c r="BP24" s="22">
        <v>1586.5</v>
      </c>
      <c r="BQ24" s="22">
        <v>1119.5</v>
      </c>
      <c r="BR24" s="22">
        <v>1580.3</v>
      </c>
      <c r="BS24" s="22">
        <v>1097.7</v>
      </c>
      <c r="BT24" s="22">
        <v>1285</v>
      </c>
      <c r="BU24" s="22">
        <v>1157.8</v>
      </c>
      <c r="BV24" s="22">
        <v>1036.8</v>
      </c>
      <c r="BW24" s="22">
        <v>1301.2</v>
      </c>
      <c r="BX24" s="22">
        <v>1155</v>
      </c>
      <c r="BY24" s="60">
        <v>221.1</v>
      </c>
      <c r="BZ24" s="60">
        <v>1067.5</v>
      </c>
      <c r="CA24" s="60">
        <v>971.2</v>
      </c>
      <c r="CB24" s="60">
        <v>2234.7</v>
      </c>
      <c r="CC24" s="60">
        <v>2983.2</v>
      </c>
      <c r="CD24" s="22">
        <v>604.3</v>
      </c>
      <c r="CE24" s="22">
        <v>5305.6</v>
      </c>
      <c r="CF24" s="22">
        <v>2740.9</v>
      </c>
      <c r="CG24" s="22">
        <v>1154.4</v>
      </c>
      <c r="CH24" s="22">
        <v>1563.8</v>
      </c>
      <c r="CI24" s="22">
        <v>1182.4</v>
      </c>
      <c r="CJ24" s="22">
        <v>1352</v>
      </c>
      <c r="CK24" s="22">
        <v>544.1999999999989</v>
      </c>
      <c r="CL24" s="22">
        <v>1245.5</v>
      </c>
      <c r="CM24" s="22">
        <v>1003.8</v>
      </c>
      <c r="CN24" s="22">
        <v>1315.4</v>
      </c>
      <c r="CO24" s="22">
        <v>1311.8</v>
      </c>
      <c r="CP24" s="22">
        <v>878.0000000000018</v>
      </c>
      <c r="CQ24" s="42">
        <v>8046.5</v>
      </c>
      <c r="CR24" s="42">
        <v>9200.9</v>
      </c>
      <c r="CS24" s="42">
        <v>10764.7</v>
      </c>
      <c r="CT24" s="42">
        <v>11947.1</v>
      </c>
      <c r="CU24" s="42">
        <v>13299.1</v>
      </c>
      <c r="CV24" s="42">
        <v>13843.3</v>
      </c>
      <c r="CW24" s="42">
        <v>15088.8</v>
      </c>
      <c r="CX24" s="22">
        <v>16092.6</v>
      </c>
      <c r="CY24" s="22">
        <v>17408</v>
      </c>
      <c r="CZ24" s="22">
        <v>18719.8</v>
      </c>
      <c r="DA24" s="60">
        <v>19597.8</v>
      </c>
      <c r="DB24" s="22">
        <v>883.5</v>
      </c>
      <c r="DC24" s="22">
        <v>558.6</v>
      </c>
      <c r="DD24" s="22">
        <v>1008.1</v>
      </c>
      <c r="DE24" s="22">
        <v>204.5</v>
      </c>
      <c r="DF24" s="22">
        <v>764.4</v>
      </c>
      <c r="DG24" s="22">
        <v>1164.2</v>
      </c>
      <c r="DH24" s="22">
        <v>825.3</v>
      </c>
      <c r="DI24" s="22">
        <v>492.4</v>
      </c>
      <c r="DJ24" s="22">
        <v>543.3</v>
      </c>
      <c r="DK24" s="22">
        <v>939.7</v>
      </c>
      <c r="DL24" s="22">
        <v>3323</v>
      </c>
      <c r="DM24" s="22">
        <v>992.7999999999993</v>
      </c>
      <c r="DN24" s="22">
        <v>1442.1</v>
      </c>
      <c r="DO24" s="22">
        <v>2450.2</v>
      </c>
      <c r="DP24" s="22">
        <v>2654.7</v>
      </c>
      <c r="DQ24" s="22">
        <v>3419.1</v>
      </c>
      <c r="DR24" s="22">
        <v>4583.3</v>
      </c>
      <c r="DS24" s="60">
        <v>5408.6</v>
      </c>
      <c r="DT24" s="22">
        <v>5901</v>
      </c>
      <c r="DU24" s="22">
        <v>6444.3</v>
      </c>
      <c r="DV24" s="60">
        <v>7384</v>
      </c>
      <c r="DW24" s="60">
        <v>10707</v>
      </c>
      <c r="DX24" s="22">
        <v>11699.8</v>
      </c>
      <c r="DY24" s="22">
        <v>1481.1</v>
      </c>
      <c r="DZ24" s="22">
        <v>2899.1</v>
      </c>
      <c r="EA24" s="22">
        <v>3368.8</v>
      </c>
      <c r="EB24" s="60">
        <v>4260.8</v>
      </c>
      <c r="EC24" s="60">
        <v>5111</v>
      </c>
      <c r="ED24" s="60">
        <v>6569.7</v>
      </c>
      <c r="EE24" s="60">
        <v>8048.9</v>
      </c>
      <c r="EF24" s="60">
        <v>8853.5</v>
      </c>
      <c r="EG24" s="89">
        <v>20104.4</v>
      </c>
      <c r="EH24" s="60">
        <v>22721</v>
      </c>
      <c r="EI24" s="60">
        <v>24263.6</v>
      </c>
      <c r="EJ24" s="60">
        <v>26423.6</v>
      </c>
      <c r="EK24" s="60">
        <v>4630.2</v>
      </c>
      <c r="EL24" s="60">
        <v>9408.1</v>
      </c>
      <c r="EM24" s="60">
        <v>12440.8</v>
      </c>
      <c r="EN24" s="60">
        <v>13890.1</v>
      </c>
      <c r="EO24" s="60">
        <v>14695.6</v>
      </c>
      <c r="EP24" s="22">
        <v>15937.2</v>
      </c>
      <c r="EQ24" s="60">
        <v>16553.2</v>
      </c>
      <c r="ER24" s="60">
        <v>17781.6</v>
      </c>
      <c r="ES24" s="60">
        <v>18592.9</v>
      </c>
      <c r="ET24" s="60">
        <v>19378.9</v>
      </c>
      <c r="EU24" s="60">
        <v>20461.8</v>
      </c>
      <c r="EV24" s="60">
        <v>652.8</v>
      </c>
      <c r="EW24" s="60">
        <f t="shared" si="10"/>
        <v>21114.6</v>
      </c>
      <c r="EX24" s="22">
        <v>2312.1</v>
      </c>
      <c r="EY24" s="22">
        <v>531.6</v>
      </c>
      <c r="EZ24" s="22">
        <v>966.9</v>
      </c>
      <c r="FA24" s="22">
        <v>1854.3</v>
      </c>
      <c r="FB24" s="22">
        <v>270.246381</v>
      </c>
      <c r="FC24" s="22">
        <f>'[1]Feuil3'!$F$17</f>
        <v>995.124038</v>
      </c>
      <c r="FD24" s="22">
        <v>586.4</v>
      </c>
      <c r="FE24" s="22">
        <v>5928.3</v>
      </c>
      <c r="FF24" s="22">
        <v>5046.226362</v>
      </c>
      <c r="FG24" s="22">
        <v>5226.15363</v>
      </c>
      <c r="FH24" s="22">
        <v>2080.7</v>
      </c>
      <c r="FI24" s="22">
        <v>4150.2</v>
      </c>
      <c r="FJ24" s="42">
        <f t="shared" si="11"/>
        <v>29948.250411</v>
      </c>
      <c r="FK24" s="22">
        <v>2012.8</v>
      </c>
      <c r="FL24" s="22">
        <v>1541.4</v>
      </c>
      <c r="FM24" s="22">
        <v>554.2</v>
      </c>
      <c r="FN24" s="22">
        <v>4337.346963</v>
      </c>
      <c r="FO24" s="22">
        <v>2121.7</v>
      </c>
      <c r="FP24" s="22">
        <v>8170</v>
      </c>
      <c r="FQ24" s="22">
        <v>2880.6</v>
      </c>
      <c r="FR24" s="22">
        <v>9149.096947</v>
      </c>
      <c r="FS24" s="22">
        <v>1228.119168</v>
      </c>
      <c r="FT24" s="22">
        <v>3721.606348</v>
      </c>
      <c r="FU24" s="22">
        <v>1827.7</v>
      </c>
      <c r="FV24" s="22">
        <f>3077.8+6.1</f>
        <v>3083.9</v>
      </c>
      <c r="FW24" s="42">
        <f t="shared" si="12"/>
        <v>40628.469425999996</v>
      </c>
      <c r="FX24" s="22">
        <v>2006.952888</v>
      </c>
      <c r="FY24" s="22">
        <v>4897.498563</v>
      </c>
      <c r="FZ24" s="60">
        <v>554.160059</v>
      </c>
      <c r="GA24" s="60">
        <v>5990.77</v>
      </c>
      <c r="GB24" s="60">
        <v>3983.45</v>
      </c>
      <c r="GC24" s="60">
        <v>2889.9</v>
      </c>
      <c r="GD24" s="60">
        <v>2544.25239</v>
      </c>
      <c r="GE24" s="60">
        <v>3555.862986</v>
      </c>
      <c r="GF24" s="60">
        <v>1457.5</v>
      </c>
      <c r="GG24" s="60">
        <v>2960.023504</v>
      </c>
      <c r="GH24" s="60">
        <f>'[2]Feuil5'!$C$24</f>
        <v>3254.016436</v>
      </c>
      <c r="GI24" s="60">
        <v>2617.8</v>
      </c>
      <c r="GJ24" s="60">
        <f t="shared" si="13"/>
        <v>36712.186826000005</v>
      </c>
      <c r="GK24" s="60">
        <v>3448.364992</v>
      </c>
      <c r="GL24" s="119">
        <v>1797.022112</v>
      </c>
      <c r="GM24" s="120">
        <v>3026.957347</v>
      </c>
      <c r="GN24" s="66">
        <v>1389.336256</v>
      </c>
      <c r="GO24" s="66">
        <v>1289.9984689600003</v>
      </c>
      <c r="GP24" s="66">
        <v>2758.9</v>
      </c>
      <c r="GQ24" s="60">
        <v>1156.2764164990758</v>
      </c>
      <c r="GR24" s="112">
        <v>2231.6600284255173</v>
      </c>
      <c r="GS24" s="66">
        <v>7376.182355763921</v>
      </c>
      <c r="GT24" s="66">
        <v>1894.3</v>
      </c>
      <c r="GU24" s="112">
        <v>1744.233384967882</v>
      </c>
      <c r="GV24" s="112">
        <v>2483.5840048740897</v>
      </c>
      <c r="GW24" s="60">
        <f t="shared" si="14"/>
        <v>30596.81536649049</v>
      </c>
      <c r="GX24" s="60">
        <v>5405.922710211197</v>
      </c>
      <c r="GY24" s="60">
        <v>2292.2536330611797</v>
      </c>
      <c r="GZ24" s="60">
        <v>1322.8499071915876</v>
      </c>
      <c r="HA24" s="60">
        <v>3349.1473002000016</v>
      </c>
      <c r="HB24" s="60">
        <v>1864.3154367400005</v>
      </c>
      <c r="HC24" s="60">
        <v>1911.4411330799996</v>
      </c>
      <c r="HD24" s="60">
        <v>2526.300571189999</v>
      </c>
      <c r="HE24" s="60">
        <v>2120.448002820001</v>
      </c>
      <c r="HF24" s="60">
        <v>3136.662605600001</v>
      </c>
      <c r="HG24" s="60">
        <v>8534.037874</v>
      </c>
      <c r="HH24" s="60">
        <v>3010.156959</v>
      </c>
      <c r="HI24" s="60">
        <v>2610.372556</v>
      </c>
      <c r="HJ24" s="60">
        <f t="shared" si="15"/>
        <v>38083.90868909397</v>
      </c>
      <c r="HK24" s="60">
        <v>3849.638668</v>
      </c>
      <c r="HL24" s="60">
        <v>3194.808309</v>
      </c>
      <c r="HM24" s="60">
        <v>4101.3969</v>
      </c>
      <c r="HN24" s="60">
        <v>1431.935301</v>
      </c>
      <c r="HO24" s="60">
        <v>2038.201972</v>
      </c>
      <c r="HP24" s="60">
        <v>2514.011074</v>
      </c>
      <c r="HQ24" s="60">
        <v>806.706878</v>
      </c>
      <c r="HR24" s="60">
        <v>9665.835348</v>
      </c>
      <c r="HS24" s="60">
        <v>2942.926857279</v>
      </c>
      <c r="HT24" s="60">
        <v>3402.206369</v>
      </c>
      <c r="HU24" s="60">
        <v>2360.660288</v>
      </c>
      <c r="HV24" s="60">
        <v>2995.463957</v>
      </c>
      <c r="HW24" s="60">
        <v>1151.284743</v>
      </c>
      <c r="HX24" s="60">
        <v>3595.862877</v>
      </c>
      <c r="HY24" s="60">
        <v>2249.169102</v>
      </c>
      <c r="HZ24" s="60">
        <v>4262.848809</v>
      </c>
      <c r="IA24" s="60">
        <v>3174.235197</v>
      </c>
      <c r="IB24" s="60">
        <v>6251.226535</v>
      </c>
      <c r="IC24" s="60">
        <v>1756.661951</v>
      </c>
      <c r="ID24" s="60">
        <v>3318.480075</v>
      </c>
      <c r="IE24" s="42">
        <f t="shared" si="16"/>
        <v>27602.534450000003</v>
      </c>
      <c r="IF24" s="42">
        <f t="shared" si="17"/>
        <v>25759.769288999996</v>
      </c>
    </row>
    <row r="25" spans="1:240" ht="15.75">
      <c r="A25" s="95" t="s">
        <v>143</v>
      </c>
      <c r="B25" s="29" t="s">
        <v>32</v>
      </c>
      <c r="C25" s="41">
        <v>27.7</v>
      </c>
      <c r="D25" s="41">
        <v>28.1</v>
      </c>
      <c r="E25" s="41">
        <v>14.6</v>
      </c>
      <c r="F25" s="41">
        <v>144.3</v>
      </c>
      <c r="G25" s="41">
        <v>60.3</v>
      </c>
      <c r="H25" s="41">
        <v>42.5</v>
      </c>
      <c r="I25" s="41">
        <v>34.2</v>
      </c>
      <c r="J25" s="40">
        <v>213.8</v>
      </c>
      <c r="K25" s="41">
        <v>73.6</v>
      </c>
      <c r="L25" s="41">
        <v>60.2</v>
      </c>
      <c r="M25" s="41">
        <v>23.8</v>
      </c>
      <c r="N25" s="59">
        <v>40.9</v>
      </c>
      <c r="O25" s="42">
        <v>55.1</v>
      </c>
      <c r="P25" s="42">
        <v>46.9</v>
      </c>
      <c r="Q25" s="42">
        <v>62.5</v>
      </c>
      <c r="R25" s="22">
        <v>71.8</v>
      </c>
      <c r="S25" s="42">
        <v>215.7</v>
      </c>
      <c r="T25" s="22">
        <v>120.4</v>
      </c>
      <c r="U25" s="22">
        <v>200</v>
      </c>
      <c r="V25" s="23">
        <v>150.1</v>
      </c>
      <c r="W25" s="23">
        <v>675</v>
      </c>
      <c r="X25" s="23">
        <v>121.4</v>
      </c>
      <c r="Y25" s="22">
        <v>5.7</v>
      </c>
      <c r="Z25" s="19">
        <v>125.9</v>
      </c>
      <c r="AA25" s="60">
        <v>669.1</v>
      </c>
      <c r="AB25" s="42">
        <v>65.84332599999999</v>
      </c>
      <c r="AC25" s="42">
        <v>130.923799</v>
      </c>
      <c r="AD25" s="42">
        <v>278.871846</v>
      </c>
      <c r="AE25" s="42">
        <v>1363.516769025322</v>
      </c>
      <c r="AF25" s="42">
        <v>94.37812345</v>
      </c>
      <c r="AG25" s="42">
        <v>243.15566230000002</v>
      </c>
      <c r="AH25" s="22" t="s">
        <v>29</v>
      </c>
      <c r="AI25" s="22">
        <v>9</v>
      </c>
      <c r="AJ25" s="22">
        <v>1.2</v>
      </c>
      <c r="AK25" s="22" t="s">
        <v>29</v>
      </c>
      <c r="AL25" s="22">
        <v>3.1</v>
      </c>
      <c r="AM25" s="22" t="s">
        <v>29</v>
      </c>
      <c r="AN25" s="22">
        <v>2.5</v>
      </c>
      <c r="AO25" s="22" t="s">
        <v>29</v>
      </c>
      <c r="AP25" s="22">
        <v>58.8</v>
      </c>
      <c r="AQ25" s="22" t="s">
        <v>29</v>
      </c>
      <c r="AR25" s="22">
        <v>45.8</v>
      </c>
      <c r="AS25" s="22" t="s">
        <v>29</v>
      </c>
      <c r="AT25" s="42">
        <v>120.4</v>
      </c>
      <c r="AU25" s="22">
        <v>31.6</v>
      </c>
      <c r="AV25" s="22">
        <v>130.9</v>
      </c>
      <c r="AW25" s="22" t="s">
        <v>81</v>
      </c>
      <c r="AX25" s="22">
        <v>1</v>
      </c>
      <c r="AY25" s="22" t="s">
        <v>29</v>
      </c>
      <c r="AZ25" s="22">
        <v>2.9</v>
      </c>
      <c r="BA25" s="22" t="s">
        <v>29</v>
      </c>
      <c r="BB25" s="22">
        <v>16.3</v>
      </c>
      <c r="BC25" s="22">
        <v>17.3</v>
      </c>
      <c r="BD25" s="22" t="s">
        <v>29</v>
      </c>
      <c r="BE25" s="22" t="s">
        <v>81</v>
      </c>
      <c r="BF25" s="22" t="s">
        <v>29</v>
      </c>
      <c r="BG25" s="22" t="s">
        <v>29</v>
      </c>
      <c r="BH25" s="22" t="s">
        <v>29</v>
      </c>
      <c r="BI25" s="22" t="s">
        <v>29</v>
      </c>
      <c r="BJ25" s="22">
        <v>64</v>
      </c>
      <c r="BK25" s="22">
        <v>83.7</v>
      </c>
      <c r="BL25" s="22" t="s">
        <v>29</v>
      </c>
      <c r="BM25" s="22" t="s">
        <v>29</v>
      </c>
      <c r="BN25" s="22" t="s">
        <v>29</v>
      </c>
      <c r="BO25" s="22">
        <v>0.7</v>
      </c>
      <c r="BP25" s="22" t="s">
        <v>29</v>
      </c>
      <c r="BQ25" s="22" t="s">
        <v>29</v>
      </c>
      <c r="BR25" s="22">
        <v>1.7</v>
      </c>
      <c r="BS25" s="22" t="s">
        <v>29</v>
      </c>
      <c r="BT25" s="22" t="s">
        <v>29</v>
      </c>
      <c r="BU25" s="22">
        <v>48.6</v>
      </c>
      <c r="BV25" s="22" t="s">
        <v>29</v>
      </c>
      <c r="BW25" s="22" t="s">
        <v>29</v>
      </c>
      <c r="BX25" s="22">
        <v>45.2</v>
      </c>
      <c r="BY25" s="60">
        <v>0</v>
      </c>
      <c r="BZ25" s="60">
        <v>506.6</v>
      </c>
      <c r="CA25" s="60">
        <v>0</v>
      </c>
      <c r="CB25" s="60">
        <v>1.5</v>
      </c>
      <c r="CC25" s="60">
        <v>73.1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0.7</v>
      </c>
      <c r="CK25" s="22">
        <v>0</v>
      </c>
      <c r="CL25" s="22">
        <v>0</v>
      </c>
      <c r="CM25" s="22">
        <v>3.6</v>
      </c>
      <c r="CN25" s="22">
        <v>19.4</v>
      </c>
      <c r="CO25" s="22">
        <v>97.7</v>
      </c>
      <c r="CP25" s="22">
        <v>0</v>
      </c>
      <c r="CQ25" s="42" t="s">
        <v>29</v>
      </c>
      <c r="CR25" s="42" t="s">
        <v>29</v>
      </c>
      <c r="CS25" s="42" t="s">
        <v>29</v>
      </c>
      <c r="CT25" s="42" t="s">
        <v>29</v>
      </c>
      <c r="CU25" s="42">
        <v>0.7</v>
      </c>
      <c r="CV25" s="60">
        <v>0.7</v>
      </c>
      <c r="CW25" s="42">
        <v>0.7</v>
      </c>
      <c r="CX25" s="22">
        <v>4.3</v>
      </c>
      <c r="CY25" s="22">
        <v>23.7</v>
      </c>
      <c r="CZ25" s="22">
        <v>121.4</v>
      </c>
      <c r="DA25" s="60">
        <v>121.4</v>
      </c>
      <c r="DB25" s="22" t="s">
        <v>29</v>
      </c>
      <c r="DC25" s="22">
        <v>0</v>
      </c>
      <c r="DD25" s="22">
        <v>0</v>
      </c>
      <c r="DE25" s="22">
        <v>0</v>
      </c>
      <c r="DF25" s="22">
        <v>0</v>
      </c>
      <c r="DG25" s="22">
        <v>0</v>
      </c>
      <c r="DH25" s="22">
        <v>0</v>
      </c>
      <c r="DI25" s="22">
        <v>0</v>
      </c>
      <c r="DJ25" s="22">
        <v>2.8</v>
      </c>
      <c r="DK25" s="22">
        <v>2.9</v>
      </c>
      <c r="DL25" s="22">
        <v>0</v>
      </c>
      <c r="DM25" s="22">
        <v>0</v>
      </c>
      <c r="DN25" s="22" t="s">
        <v>29</v>
      </c>
      <c r="DO25" s="22" t="s">
        <v>29</v>
      </c>
      <c r="DP25" s="22" t="s">
        <v>29</v>
      </c>
      <c r="DQ25" s="22" t="s">
        <v>29</v>
      </c>
      <c r="DR25" s="22" t="s">
        <v>29</v>
      </c>
      <c r="DS25" s="22" t="s">
        <v>29</v>
      </c>
      <c r="DT25" s="22" t="s">
        <v>29</v>
      </c>
      <c r="DU25" s="22">
        <v>2.8</v>
      </c>
      <c r="DV25" s="60">
        <v>5.7</v>
      </c>
      <c r="DW25" s="60">
        <v>5.7</v>
      </c>
      <c r="DX25" s="22">
        <v>5.7</v>
      </c>
      <c r="DY25" s="22" t="s">
        <v>29</v>
      </c>
      <c r="DZ25" s="22" t="s">
        <v>29</v>
      </c>
      <c r="EA25" s="22" t="s">
        <v>29</v>
      </c>
      <c r="EB25" s="22" t="s">
        <v>29</v>
      </c>
      <c r="EC25" s="60">
        <v>1.4</v>
      </c>
      <c r="ED25" s="60">
        <v>1.4</v>
      </c>
      <c r="EE25" s="60">
        <v>1.4</v>
      </c>
      <c r="EF25" s="60">
        <v>1.4</v>
      </c>
      <c r="EG25" s="89">
        <v>2.8</v>
      </c>
      <c r="EH25" s="60">
        <v>2.8</v>
      </c>
      <c r="EI25" s="60">
        <v>125.9</v>
      </c>
      <c r="EJ25" s="60">
        <v>125.9</v>
      </c>
      <c r="EK25" s="22" t="s">
        <v>29</v>
      </c>
      <c r="EL25" s="22" t="s">
        <v>29</v>
      </c>
      <c r="EM25" s="60">
        <v>6.8</v>
      </c>
      <c r="EN25" s="60">
        <v>6.8</v>
      </c>
      <c r="EO25" s="60">
        <v>33.9</v>
      </c>
      <c r="EP25" s="22">
        <v>36.9</v>
      </c>
      <c r="EQ25" s="60">
        <v>36.9</v>
      </c>
      <c r="ER25" s="60">
        <v>38.2</v>
      </c>
      <c r="ES25" s="60">
        <v>199.9</v>
      </c>
      <c r="ET25" s="60">
        <v>201.8</v>
      </c>
      <c r="EU25" s="60">
        <v>205.3</v>
      </c>
      <c r="EV25" s="60">
        <v>463.8</v>
      </c>
      <c r="EW25" s="60">
        <f t="shared" si="10"/>
        <v>669.1</v>
      </c>
      <c r="EX25" s="22" t="s">
        <v>29</v>
      </c>
      <c r="EY25" s="22"/>
      <c r="EZ25" s="22">
        <v>9.9</v>
      </c>
      <c r="FA25" s="22" t="s">
        <v>29</v>
      </c>
      <c r="FB25" s="22">
        <v>9.598779</v>
      </c>
      <c r="FC25" s="22">
        <v>0</v>
      </c>
      <c r="FD25" s="22">
        <v>0</v>
      </c>
      <c r="FE25" s="22">
        <v>0</v>
      </c>
      <c r="FF25" s="22">
        <v>0</v>
      </c>
      <c r="FG25" s="22">
        <v>23.694547</v>
      </c>
      <c r="FH25" s="22">
        <v>22.65</v>
      </c>
      <c r="FI25" s="22"/>
      <c r="FJ25" s="42">
        <f t="shared" si="11"/>
        <v>65.84332599999999</v>
      </c>
      <c r="FK25" s="22">
        <v>0</v>
      </c>
      <c r="FL25" s="22">
        <v>58.6</v>
      </c>
      <c r="FM25" s="22">
        <v>0</v>
      </c>
      <c r="FN25" s="22">
        <v>0</v>
      </c>
      <c r="FO25" s="22"/>
      <c r="FP25" s="22"/>
      <c r="FQ25" s="22"/>
      <c r="FR25" s="22">
        <v>0</v>
      </c>
      <c r="FS25" s="22">
        <v>9.363299</v>
      </c>
      <c r="FT25" s="22">
        <v>28.4605</v>
      </c>
      <c r="FU25" s="22">
        <v>7</v>
      </c>
      <c r="FV25" s="22">
        <v>27.5</v>
      </c>
      <c r="FW25" s="42">
        <f t="shared" si="12"/>
        <v>130.923799</v>
      </c>
      <c r="FX25" s="22">
        <v>179.003504</v>
      </c>
      <c r="FY25" s="22">
        <v>7.268342</v>
      </c>
      <c r="FZ25" s="60">
        <v>0</v>
      </c>
      <c r="GA25" s="60"/>
      <c r="GB25" s="60">
        <v>0</v>
      </c>
      <c r="GC25" s="60">
        <v>92.6</v>
      </c>
      <c r="GD25" s="60"/>
      <c r="GE25" s="60">
        <v>0</v>
      </c>
      <c r="GF25" s="60"/>
      <c r="GG25" s="60">
        <v>0</v>
      </c>
      <c r="GH25" s="60">
        <v>0</v>
      </c>
      <c r="GI25" s="60">
        <v>0</v>
      </c>
      <c r="GJ25" s="60">
        <f t="shared" si="13"/>
        <v>278.871846</v>
      </c>
      <c r="GK25" s="22" t="s">
        <v>29</v>
      </c>
      <c r="GL25" s="119">
        <v>48.469374</v>
      </c>
      <c r="GM25" s="120">
        <v>0</v>
      </c>
      <c r="GN25" s="66">
        <v>0</v>
      </c>
      <c r="GO25" s="66">
        <v>0</v>
      </c>
      <c r="GP25" s="66">
        <v>24.5</v>
      </c>
      <c r="GQ25" s="60">
        <v>0</v>
      </c>
      <c r="GR25" s="112">
        <v>3.942748359336</v>
      </c>
      <c r="GS25" s="66">
        <v>1046.394548448294</v>
      </c>
      <c r="GT25" s="66">
        <v>0</v>
      </c>
      <c r="GU25" s="112">
        <v>158.36180389249</v>
      </c>
      <c r="GV25" s="112">
        <v>81.848294325202</v>
      </c>
      <c r="GW25" s="60">
        <f t="shared" si="14"/>
        <v>1363.516769025322</v>
      </c>
      <c r="GX25" s="22">
        <v>0</v>
      </c>
      <c r="GY25" s="22">
        <v>1E-06</v>
      </c>
      <c r="GZ25" s="22">
        <v>0</v>
      </c>
      <c r="HA25" s="22">
        <v>0</v>
      </c>
      <c r="HB25" s="22">
        <v>0</v>
      </c>
      <c r="HC25" s="22">
        <v>0</v>
      </c>
      <c r="HD25" s="22">
        <v>0</v>
      </c>
      <c r="HE25" s="22">
        <v>46.801239</v>
      </c>
      <c r="HF25" s="22">
        <v>2.1775264500000002</v>
      </c>
      <c r="HG25" s="22"/>
      <c r="HH25" s="22"/>
      <c r="HI25" s="22">
        <v>45.399357</v>
      </c>
      <c r="HJ25" s="60">
        <f t="shared" si="15"/>
        <v>94.37812345</v>
      </c>
      <c r="HK25" s="22">
        <v>1.577417</v>
      </c>
      <c r="HL25" s="22">
        <v>0</v>
      </c>
      <c r="HM25" s="22"/>
      <c r="HN25" s="22">
        <v>46.332489</v>
      </c>
      <c r="HO25" s="22"/>
      <c r="HP25" s="22"/>
      <c r="HQ25" s="22">
        <v>21.026034</v>
      </c>
      <c r="HR25" s="22"/>
      <c r="HS25" s="22">
        <v>85.4725163</v>
      </c>
      <c r="HT25" s="22"/>
      <c r="HU25" s="22"/>
      <c r="HV25" s="22">
        <v>88.747206</v>
      </c>
      <c r="HW25" s="22"/>
      <c r="HX25" s="22"/>
      <c r="HY25" s="22">
        <v>0</v>
      </c>
      <c r="HZ25" s="22">
        <v>89.349164</v>
      </c>
      <c r="IA25" s="22"/>
      <c r="IB25" s="22"/>
      <c r="IC25" s="60"/>
      <c r="ID25" s="60">
        <v>86.095392</v>
      </c>
      <c r="IE25" s="42">
        <f t="shared" si="16"/>
        <v>68.93594</v>
      </c>
      <c r="IF25" s="42">
        <f t="shared" si="17"/>
        <v>175.444556</v>
      </c>
    </row>
    <row r="26" spans="1:240" ht="15.75">
      <c r="A26" s="95" t="s">
        <v>144</v>
      </c>
      <c r="B26" s="29" t="s">
        <v>30</v>
      </c>
      <c r="C26" s="41">
        <v>25.9</v>
      </c>
      <c r="D26" s="41">
        <v>59.3</v>
      </c>
      <c r="E26" s="41">
        <v>14.5</v>
      </c>
      <c r="F26" s="41">
        <v>25.7</v>
      </c>
      <c r="G26" s="41">
        <v>24.4</v>
      </c>
      <c r="H26" s="41">
        <v>39.3</v>
      </c>
      <c r="I26" s="41">
        <v>34.1</v>
      </c>
      <c r="J26" s="19">
        <v>104.9</v>
      </c>
      <c r="K26" s="1">
        <v>27.2</v>
      </c>
      <c r="L26" s="41">
        <v>26.3</v>
      </c>
      <c r="M26" s="41">
        <v>41.3</v>
      </c>
      <c r="N26" s="59">
        <v>319.7</v>
      </c>
      <c r="O26" s="42">
        <v>348.3</v>
      </c>
      <c r="P26" s="42">
        <v>293.4</v>
      </c>
      <c r="Q26" s="42">
        <v>80.1</v>
      </c>
      <c r="R26" s="22">
        <v>193.9</v>
      </c>
      <c r="S26" s="42">
        <v>79.2</v>
      </c>
      <c r="T26" s="22">
        <v>98.7</v>
      </c>
      <c r="U26" s="22">
        <v>496.2</v>
      </c>
      <c r="V26" s="23">
        <v>14</v>
      </c>
      <c r="W26" s="23">
        <v>133.4</v>
      </c>
      <c r="X26" s="23">
        <v>5.2</v>
      </c>
      <c r="Y26" s="22" t="s">
        <v>29</v>
      </c>
      <c r="Z26" s="19">
        <v>119.8</v>
      </c>
      <c r="AA26" s="22" t="s">
        <v>29</v>
      </c>
      <c r="AB26" s="42">
        <v>231</v>
      </c>
      <c r="AC26" s="42">
        <v>14.98029</v>
      </c>
      <c r="AD26" s="42">
        <v>223.382983</v>
      </c>
      <c r="AE26" s="42">
        <v>47.315766333999996</v>
      </c>
      <c r="AF26" s="42">
        <v>128.8376360275</v>
      </c>
      <c r="AG26" s="42">
        <v>241.317993</v>
      </c>
      <c r="AH26" s="22">
        <v>1.8</v>
      </c>
      <c r="AI26" s="22">
        <v>5.9</v>
      </c>
      <c r="AJ26" s="22" t="s">
        <v>29</v>
      </c>
      <c r="AK26" s="22">
        <v>4.1</v>
      </c>
      <c r="AL26" s="22">
        <v>0.7</v>
      </c>
      <c r="AM26" s="22" t="s">
        <v>29</v>
      </c>
      <c r="AN26" s="22" t="s">
        <v>29</v>
      </c>
      <c r="AO26" s="22">
        <v>11.6</v>
      </c>
      <c r="AP26" s="22" t="s">
        <v>29</v>
      </c>
      <c r="AQ26" s="22">
        <v>48.9</v>
      </c>
      <c r="AR26" s="22">
        <v>25.7</v>
      </c>
      <c r="AS26" s="22" t="s">
        <v>29</v>
      </c>
      <c r="AT26" s="42">
        <v>98.7</v>
      </c>
      <c r="AU26" s="22">
        <v>450.8</v>
      </c>
      <c r="AV26" s="22">
        <v>10.4</v>
      </c>
      <c r="AW26" s="22" t="s">
        <v>29</v>
      </c>
      <c r="AX26" s="22" t="s">
        <v>29</v>
      </c>
      <c r="AY26" s="22" t="s">
        <v>29</v>
      </c>
      <c r="AZ26" s="22">
        <v>17.4</v>
      </c>
      <c r="BA26" s="22">
        <v>15.4</v>
      </c>
      <c r="BB26" s="22" t="s">
        <v>29</v>
      </c>
      <c r="BC26" s="22" t="s">
        <v>29</v>
      </c>
      <c r="BD26" s="22">
        <v>2.2</v>
      </c>
      <c r="BE26" s="22" t="s">
        <v>29</v>
      </c>
      <c r="BF26" s="22" t="s">
        <v>29</v>
      </c>
      <c r="BG26" s="22" t="s">
        <v>29</v>
      </c>
      <c r="BH26" s="22" t="s">
        <v>29</v>
      </c>
      <c r="BI26" s="22" t="s">
        <v>29</v>
      </c>
      <c r="BJ26" s="22" t="s">
        <v>81</v>
      </c>
      <c r="BK26" s="22" t="s">
        <v>29</v>
      </c>
      <c r="BL26" s="22">
        <v>1.1</v>
      </c>
      <c r="BM26" s="22" t="s">
        <v>29</v>
      </c>
      <c r="BN26" s="22">
        <v>12</v>
      </c>
      <c r="BO26" s="22" t="s">
        <v>29</v>
      </c>
      <c r="BP26" s="22" t="s">
        <v>29</v>
      </c>
      <c r="BQ26" s="22">
        <v>0.9</v>
      </c>
      <c r="BR26" s="22" t="s">
        <v>29</v>
      </c>
      <c r="BS26" s="22" t="s">
        <v>29</v>
      </c>
      <c r="BT26" s="22" t="s">
        <v>29</v>
      </c>
      <c r="BU26" s="22" t="s">
        <v>29</v>
      </c>
      <c r="BV26" s="22" t="s">
        <v>29</v>
      </c>
      <c r="BW26" s="22" t="s">
        <v>29</v>
      </c>
      <c r="BX26" s="22">
        <v>0</v>
      </c>
      <c r="BY26" s="60">
        <v>0</v>
      </c>
      <c r="BZ26" s="60">
        <v>133.4</v>
      </c>
      <c r="CA26" s="60">
        <v>0</v>
      </c>
      <c r="CB26" s="60">
        <v>0</v>
      </c>
      <c r="CC26" s="60">
        <v>0</v>
      </c>
      <c r="CD26" s="22">
        <v>0</v>
      </c>
      <c r="CE26" s="22"/>
      <c r="CF26" s="22">
        <v>2.4</v>
      </c>
      <c r="CG26" s="22">
        <v>0</v>
      </c>
      <c r="CH26" s="22">
        <v>0</v>
      </c>
      <c r="CI26" s="22">
        <v>0</v>
      </c>
      <c r="CJ26" s="22">
        <v>0</v>
      </c>
      <c r="CK26" s="22">
        <v>2.8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42">
        <v>2.4</v>
      </c>
      <c r="CR26" s="42">
        <v>2.4</v>
      </c>
      <c r="CS26" s="42">
        <v>2.4</v>
      </c>
      <c r="CT26" s="42">
        <v>2.4</v>
      </c>
      <c r="CU26" s="42">
        <v>2.4</v>
      </c>
      <c r="CV26" s="42">
        <v>5.2</v>
      </c>
      <c r="CW26" s="42">
        <v>5.2</v>
      </c>
      <c r="CX26" s="22">
        <v>5.2</v>
      </c>
      <c r="CY26" s="22">
        <v>5.2</v>
      </c>
      <c r="CZ26" s="22">
        <v>5.2</v>
      </c>
      <c r="DA26" s="60">
        <v>5.2</v>
      </c>
      <c r="DB26" s="22" t="s">
        <v>29</v>
      </c>
      <c r="DC26" s="22">
        <v>0</v>
      </c>
      <c r="DD26" s="22">
        <v>0</v>
      </c>
      <c r="DE26" s="22">
        <v>0</v>
      </c>
      <c r="DF26" s="22">
        <v>0</v>
      </c>
      <c r="DG26" s="22">
        <v>0</v>
      </c>
      <c r="DH26" s="22">
        <v>0</v>
      </c>
      <c r="DI26" s="22">
        <v>0</v>
      </c>
      <c r="DJ26" s="22">
        <v>0</v>
      </c>
      <c r="DK26" s="22">
        <v>0</v>
      </c>
      <c r="DL26" s="22">
        <v>0</v>
      </c>
      <c r="DM26" s="22">
        <v>0</v>
      </c>
      <c r="DN26" s="22" t="s">
        <v>29</v>
      </c>
      <c r="DO26" s="22" t="s">
        <v>29</v>
      </c>
      <c r="DP26" s="22" t="s">
        <v>29</v>
      </c>
      <c r="DQ26" s="22" t="s">
        <v>29</v>
      </c>
      <c r="DR26" s="22" t="s">
        <v>29</v>
      </c>
      <c r="DS26" s="22" t="s">
        <v>29</v>
      </c>
      <c r="DT26" s="22" t="s">
        <v>29</v>
      </c>
      <c r="DU26" s="22" t="s">
        <v>29</v>
      </c>
      <c r="DV26" s="22" t="s">
        <v>29</v>
      </c>
      <c r="DW26" s="22" t="s">
        <v>29</v>
      </c>
      <c r="DX26" s="22" t="s">
        <v>29</v>
      </c>
      <c r="DY26" s="22" t="s">
        <v>29</v>
      </c>
      <c r="DZ26" s="22" t="s">
        <v>29</v>
      </c>
      <c r="EA26" s="22" t="s">
        <v>29</v>
      </c>
      <c r="EB26" s="60">
        <v>119.8</v>
      </c>
      <c r="EC26" s="60">
        <v>119.8</v>
      </c>
      <c r="ED26" s="60">
        <v>119.8</v>
      </c>
      <c r="EE26" s="60">
        <v>119.8</v>
      </c>
      <c r="EF26" s="60">
        <v>119.8</v>
      </c>
      <c r="EG26" s="89">
        <v>119.8</v>
      </c>
      <c r="EH26" s="60">
        <v>119.8</v>
      </c>
      <c r="EI26" s="60">
        <v>119.8</v>
      </c>
      <c r="EJ26" s="60">
        <v>119.8</v>
      </c>
      <c r="EK26" s="22" t="s">
        <v>29</v>
      </c>
      <c r="EL26" s="22" t="s">
        <v>29</v>
      </c>
      <c r="EM26" s="22" t="s">
        <v>29</v>
      </c>
      <c r="EN26" s="22" t="s">
        <v>29</v>
      </c>
      <c r="EO26" s="22" t="s">
        <v>29</v>
      </c>
      <c r="EP26" s="22" t="s">
        <v>29</v>
      </c>
      <c r="EQ26" s="22" t="s">
        <v>29</v>
      </c>
      <c r="ER26" s="22" t="s">
        <v>29</v>
      </c>
      <c r="ES26" s="62" t="s">
        <v>29</v>
      </c>
      <c r="ET26" s="60">
        <v>0</v>
      </c>
      <c r="EU26" s="88" t="s">
        <v>29</v>
      </c>
      <c r="EV26" s="60"/>
      <c r="EW26" s="88" t="s">
        <v>29</v>
      </c>
      <c r="EX26" s="22" t="s">
        <v>29</v>
      </c>
      <c r="EY26" s="22"/>
      <c r="EZ26" s="22">
        <v>0</v>
      </c>
      <c r="FA26" s="22" t="s">
        <v>29</v>
      </c>
      <c r="FB26" s="22" t="s">
        <v>29</v>
      </c>
      <c r="FC26" s="22">
        <v>0</v>
      </c>
      <c r="FD26" s="22">
        <v>78.1</v>
      </c>
      <c r="FE26" s="22">
        <v>0</v>
      </c>
      <c r="FF26" s="22">
        <v>0</v>
      </c>
      <c r="FG26" s="22">
        <v>0</v>
      </c>
      <c r="FH26" s="22">
        <v>152.9</v>
      </c>
      <c r="FI26" s="22"/>
      <c r="FJ26" s="42">
        <f t="shared" si="11"/>
        <v>231</v>
      </c>
      <c r="FK26" s="22">
        <v>0</v>
      </c>
      <c r="FL26" s="22">
        <v>0</v>
      </c>
      <c r="FM26" s="22">
        <v>0</v>
      </c>
      <c r="FN26" s="22">
        <v>13.78029</v>
      </c>
      <c r="FO26" s="22"/>
      <c r="FP26" s="22"/>
      <c r="FQ26" s="22"/>
      <c r="FR26" s="22">
        <v>0</v>
      </c>
      <c r="FS26" s="22">
        <v>0</v>
      </c>
      <c r="FT26" s="22">
        <v>0</v>
      </c>
      <c r="FU26" s="22"/>
      <c r="FV26" s="22">
        <v>1.2</v>
      </c>
      <c r="FW26" s="42">
        <f t="shared" si="12"/>
        <v>14.98029</v>
      </c>
      <c r="FX26" s="22">
        <v>42.346791</v>
      </c>
      <c r="FY26" s="22">
        <v>29.244474</v>
      </c>
      <c r="FZ26" s="60">
        <v>0</v>
      </c>
      <c r="GA26" s="60">
        <v>57.54</v>
      </c>
      <c r="GB26" s="60">
        <v>0</v>
      </c>
      <c r="GC26" s="60"/>
      <c r="GD26" s="60"/>
      <c r="GE26" s="60">
        <v>0</v>
      </c>
      <c r="GF26" s="60">
        <v>8.7</v>
      </c>
      <c r="GG26" s="60">
        <v>72.351718</v>
      </c>
      <c r="GH26" s="60">
        <v>0</v>
      </c>
      <c r="GI26" s="60">
        <v>13.2</v>
      </c>
      <c r="GJ26" s="60">
        <f t="shared" si="13"/>
        <v>223.382983</v>
      </c>
      <c r="GK26" s="22" t="s">
        <v>29</v>
      </c>
      <c r="GL26" s="121">
        <v>0</v>
      </c>
      <c r="GM26" s="120">
        <v>45.668315</v>
      </c>
      <c r="GN26" s="66">
        <v>0</v>
      </c>
      <c r="GO26" s="66">
        <v>1.61640858</v>
      </c>
      <c r="GP26" s="66">
        <v>0</v>
      </c>
      <c r="GQ26" s="60">
        <v>0.031042754000000002</v>
      </c>
      <c r="GR26" s="112">
        <v>0</v>
      </c>
      <c r="GS26" s="66">
        <v>0</v>
      </c>
      <c r="GT26" s="66">
        <v>0</v>
      </c>
      <c r="GU26" s="112">
        <v>0</v>
      </c>
      <c r="GV26" s="112">
        <v>0</v>
      </c>
      <c r="GW26" s="60">
        <f t="shared" si="14"/>
        <v>47.315766333999996</v>
      </c>
      <c r="GX26" s="22">
        <v>0</v>
      </c>
      <c r="GY26" s="22">
        <v>32.0830355695</v>
      </c>
      <c r="GZ26" s="22">
        <v>65.137107658</v>
      </c>
      <c r="HA26" s="22">
        <v>0</v>
      </c>
      <c r="HB26" s="22">
        <v>0</v>
      </c>
      <c r="HC26" s="22">
        <v>7.664604220000001</v>
      </c>
      <c r="HD26" s="22">
        <v>0.35474054</v>
      </c>
      <c r="HE26" s="22">
        <v>19.13049904</v>
      </c>
      <c r="HF26" s="22"/>
      <c r="HG26" s="22">
        <v>0.35505</v>
      </c>
      <c r="HH26" s="22"/>
      <c r="HI26" s="22">
        <v>4.112599</v>
      </c>
      <c r="HJ26" s="60">
        <f t="shared" si="15"/>
        <v>128.8376360275</v>
      </c>
      <c r="HK26" s="22">
        <v>53.284631</v>
      </c>
      <c r="HL26" s="22">
        <v>81.929568</v>
      </c>
      <c r="HM26" s="22">
        <v>69.452506</v>
      </c>
      <c r="HN26" s="22">
        <v>0.158311</v>
      </c>
      <c r="HO26" s="22"/>
      <c r="HP26" s="22"/>
      <c r="HQ26" s="22"/>
      <c r="HR26" s="22">
        <v>36.492977</v>
      </c>
      <c r="HS26" s="22"/>
      <c r="HT26" s="22"/>
      <c r="HU26" s="22"/>
      <c r="HV26" s="22"/>
      <c r="HW26" s="22">
        <v>22.179435</v>
      </c>
      <c r="HX26" s="22">
        <v>5.163821</v>
      </c>
      <c r="HY26" s="22">
        <v>0</v>
      </c>
      <c r="HZ26" s="22">
        <v>12.342694</v>
      </c>
      <c r="IA26" s="22"/>
      <c r="IB26" s="22"/>
      <c r="IC26" s="60"/>
      <c r="ID26" s="60">
        <v>3.599838</v>
      </c>
      <c r="IE26" s="42">
        <f t="shared" si="16"/>
        <v>241.317993</v>
      </c>
      <c r="IF26" s="42">
        <f t="shared" si="17"/>
        <v>43.285788000000004</v>
      </c>
    </row>
    <row r="27" spans="1:240" ht="15.75">
      <c r="A27" s="95" t="s">
        <v>145</v>
      </c>
      <c r="B27" s="29" t="s">
        <v>26</v>
      </c>
      <c r="C27" s="41">
        <v>663.6</v>
      </c>
      <c r="D27" s="41">
        <v>904.9</v>
      </c>
      <c r="E27" s="41">
        <v>1144.7</v>
      </c>
      <c r="F27" s="41">
        <v>1157.7</v>
      </c>
      <c r="G27" s="41">
        <v>909.9</v>
      </c>
      <c r="H27" s="41">
        <v>1206.4</v>
      </c>
      <c r="I27" s="41">
        <v>1590.4</v>
      </c>
      <c r="J27" s="40">
        <v>1616.1</v>
      </c>
      <c r="K27" s="41">
        <v>2241.1</v>
      </c>
      <c r="L27" s="41">
        <v>1701.8</v>
      </c>
      <c r="M27" s="41">
        <v>2296.3</v>
      </c>
      <c r="N27" s="59">
        <v>1473</v>
      </c>
      <c r="O27" s="42">
        <v>1486.9</v>
      </c>
      <c r="P27" s="42">
        <v>2190.6</v>
      </c>
      <c r="Q27" s="42">
        <v>1928.9</v>
      </c>
      <c r="R27" s="22">
        <v>2496.4</v>
      </c>
      <c r="S27" s="42">
        <v>2475.1</v>
      </c>
      <c r="T27" s="22">
        <v>3031.8</v>
      </c>
      <c r="U27" s="22">
        <v>3617.2</v>
      </c>
      <c r="V27" s="23">
        <v>6701.3</v>
      </c>
      <c r="W27" s="23">
        <v>15592.6</v>
      </c>
      <c r="X27" s="23">
        <v>14085.1</v>
      </c>
      <c r="Y27" s="22">
        <v>5957.3</v>
      </c>
      <c r="Z27" s="19">
        <v>7530.6</v>
      </c>
      <c r="AA27" s="60">
        <v>15799.9</v>
      </c>
      <c r="AB27" s="42">
        <v>6618.614469</v>
      </c>
      <c r="AC27" s="42">
        <v>12601.195506999999</v>
      </c>
      <c r="AD27" s="42">
        <v>18859.729444000008</v>
      </c>
      <c r="AE27" s="42">
        <v>15063.452081562635</v>
      </c>
      <c r="AF27" s="42">
        <v>13149.100462217899</v>
      </c>
      <c r="AG27" s="42">
        <v>8140.498008134</v>
      </c>
      <c r="AH27" s="42">
        <v>239.5</v>
      </c>
      <c r="AI27" s="42">
        <v>194.6</v>
      </c>
      <c r="AJ27" s="22">
        <v>219.1</v>
      </c>
      <c r="AK27" s="22">
        <v>268.3</v>
      </c>
      <c r="AL27" s="22">
        <v>218.5</v>
      </c>
      <c r="AM27" s="22">
        <v>149.3</v>
      </c>
      <c r="AN27" s="22">
        <v>227.9</v>
      </c>
      <c r="AO27" s="22">
        <v>186.4</v>
      </c>
      <c r="AP27" s="22">
        <v>338.6</v>
      </c>
      <c r="AQ27" s="22">
        <v>178.2</v>
      </c>
      <c r="AR27" s="22">
        <v>497.2</v>
      </c>
      <c r="AS27" s="22">
        <v>314.2</v>
      </c>
      <c r="AT27" s="42">
        <v>3031.8</v>
      </c>
      <c r="AU27" s="42">
        <v>499.4</v>
      </c>
      <c r="AV27" s="42">
        <v>479.2</v>
      </c>
      <c r="AW27" s="22">
        <v>371.9</v>
      </c>
      <c r="AX27" s="22">
        <v>130.1</v>
      </c>
      <c r="AY27" s="22">
        <v>284.9</v>
      </c>
      <c r="AZ27" s="22">
        <v>150</v>
      </c>
      <c r="BA27" s="22">
        <v>608.8</v>
      </c>
      <c r="BB27" s="22">
        <v>275.1</v>
      </c>
      <c r="BC27" s="22">
        <v>284.5</v>
      </c>
      <c r="BD27" s="22">
        <v>256.3</v>
      </c>
      <c r="BE27" s="22">
        <v>91.1</v>
      </c>
      <c r="BF27" s="22">
        <v>185.9</v>
      </c>
      <c r="BG27" s="22">
        <v>295</v>
      </c>
      <c r="BH27" s="22">
        <v>249</v>
      </c>
      <c r="BI27" s="22">
        <v>191.9</v>
      </c>
      <c r="BJ27" s="22">
        <v>654.7</v>
      </c>
      <c r="BK27" s="22">
        <v>8.3</v>
      </c>
      <c r="BL27" s="22">
        <v>157.1</v>
      </c>
      <c r="BM27" s="22">
        <v>642.2</v>
      </c>
      <c r="BN27" s="22">
        <v>127.3</v>
      </c>
      <c r="BO27" s="22">
        <v>612.6</v>
      </c>
      <c r="BP27" s="22">
        <v>3155.1</v>
      </c>
      <c r="BQ27" s="22">
        <v>258.9</v>
      </c>
      <c r="BR27" s="22">
        <v>349.2</v>
      </c>
      <c r="BS27" s="22">
        <v>309.7</v>
      </c>
      <c r="BT27" s="22">
        <v>354.2</v>
      </c>
      <c r="BU27" s="22">
        <v>553.4</v>
      </c>
      <c r="BV27" s="22">
        <v>562</v>
      </c>
      <c r="BW27" s="22">
        <v>384</v>
      </c>
      <c r="BX27" s="22">
        <v>569</v>
      </c>
      <c r="BY27" s="60">
        <v>246.8</v>
      </c>
      <c r="BZ27" s="60">
        <v>821.3</v>
      </c>
      <c r="CA27" s="60">
        <v>2312.7</v>
      </c>
      <c r="CB27" s="60">
        <v>2859.4</v>
      </c>
      <c r="CC27" s="60">
        <v>5506</v>
      </c>
      <c r="CD27" s="22">
        <v>1114.1</v>
      </c>
      <c r="CE27" s="22">
        <v>3920</v>
      </c>
      <c r="CF27" s="22">
        <v>3151.2</v>
      </c>
      <c r="CG27" s="22">
        <v>481.7</v>
      </c>
      <c r="CH27" s="22">
        <v>1109.7</v>
      </c>
      <c r="CI27" s="22">
        <v>1277.9</v>
      </c>
      <c r="CJ27" s="22">
        <v>573.6</v>
      </c>
      <c r="CK27" s="22">
        <v>767.3000000000011</v>
      </c>
      <c r="CL27" s="22">
        <v>818.9</v>
      </c>
      <c r="CM27" s="22">
        <v>445.8000000000011</v>
      </c>
      <c r="CN27" s="22">
        <v>459.1999999999989</v>
      </c>
      <c r="CO27" s="22">
        <v>304.9</v>
      </c>
      <c r="CP27" s="22">
        <v>774.9</v>
      </c>
      <c r="CQ27" s="42">
        <v>7071.2</v>
      </c>
      <c r="CR27" s="42">
        <v>7552.9</v>
      </c>
      <c r="CS27" s="42">
        <v>8662.6</v>
      </c>
      <c r="CT27" s="42">
        <v>9940.5</v>
      </c>
      <c r="CU27" s="42">
        <v>10514.1</v>
      </c>
      <c r="CV27" s="42">
        <v>11281.4</v>
      </c>
      <c r="CW27" s="42">
        <v>12100.3</v>
      </c>
      <c r="CX27" s="22">
        <v>12546.1</v>
      </c>
      <c r="CY27" s="22">
        <v>13005.3</v>
      </c>
      <c r="CZ27" s="22">
        <v>13310.2</v>
      </c>
      <c r="DA27" s="60">
        <v>14085.1</v>
      </c>
      <c r="DB27" s="22">
        <v>229.1</v>
      </c>
      <c r="DC27" s="22">
        <v>570.5</v>
      </c>
      <c r="DD27" s="22">
        <v>792.9</v>
      </c>
      <c r="DE27" s="22">
        <v>765.6</v>
      </c>
      <c r="DF27" s="22">
        <v>242.1</v>
      </c>
      <c r="DG27" s="22">
        <v>791.3</v>
      </c>
      <c r="DH27" s="22">
        <v>171.8</v>
      </c>
      <c r="DI27" s="22">
        <v>312.4</v>
      </c>
      <c r="DJ27" s="22">
        <v>716.8</v>
      </c>
      <c r="DK27" s="22">
        <v>699.4</v>
      </c>
      <c r="DL27" s="22">
        <v>580.5</v>
      </c>
      <c r="DM27" s="22">
        <v>84.90000000000055</v>
      </c>
      <c r="DN27" s="22">
        <v>799.6</v>
      </c>
      <c r="DO27" s="22">
        <v>1592.5</v>
      </c>
      <c r="DP27" s="22">
        <v>2358.1</v>
      </c>
      <c r="DQ27" s="22">
        <v>2600.2</v>
      </c>
      <c r="DR27" s="22">
        <v>3391.5</v>
      </c>
      <c r="DS27" s="60">
        <v>3563.3</v>
      </c>
      <c r="DT27" s="22">
        <v>3875.7</v>
      </c>
      <c r="DU27" s="22">
        <v>4592.5</v>
      </c>
      <c r="DV27" s="60">
        <v>5291.9</v>
      </c>
      <c r="DW27" s="60">
        <v>5872.4</v>
      </c>
      <c r="DX27" s="22">
        <v>5957.3</v>
      </c>
      <c r="DY27" s="22">
        <v>881.7</v>
      </c>
      <c r="DZ27" s="22">
        <v>1247</v>
      </c>
      <c r="EA27" s="22">
        <v>1508.9</v>
      </c>
      <c r="EB27" s="60">
        <v>1890.3</v>
      </c>
      <c r="EC27" s="60">
        <v>2566.2</v>
      </c>
      <c r="ED27" s="60">
        <v>3092.4</v>
      </c>
      <c r="EE27" s="60">
        <v>3486.9</v>
      </c>
      <c r="EF27" s="60">
        <v>4715.1</v>
      </c>
      <c r="EG27" s="89">
        <v>5838.9</v>
      </c>
      <c r="EH27" s="60">
        <v>6687.8</v>
      </c>
      <c r="EI27" s="60">
        <v>6813.8</v>
      </c>
      <c r="EJ27" s="60">
        <v>7530.6</v>
      </c>
      <c r="EK27" s="60">
        <v>599.1</v>
      </c>
      <c r="EL27" s="60">
        <v>1146.9</v>
      </c>
      <c r="EM27" s="60">
        <v>1766.9</v>
      </c>
      <c r="EN27" s="60">
        <v>4293.1</v>
      </c>
      <c r="EO27" s="60">
        <v>5242.4</v>
      </c>
      <c r="EP27" s="22">
        <v>11057.3</v>
      </c>
      <c r="EQ27" s="60">
        <v>14686.9</v>
      </c>
      <c r="ER27" s="60">
        <v>14826</v>
      </c>
      <c r="ES27" s="60">
        <v>14944.1</v>
      </c>
      <c r="ET27" s="60">
        <v>15363.5</v>
      </c>
      <c r="EU27" s="60">
        <v>15677.8</v>
      </c>
      <c r="EV27" s="60">
        <v>122.1</v>
      </c>
      <c r="EW27" s="60">
        <f>EU27+EV27</f>
        <v>15799.9</v>
      </c>
      <c r="EX27" s="22">
        <v>245.8</v>
      </c>
      <c r="EY27" s="22">
        <v>219.6</v>
      </c>
      <c r="EZ27" s="22">
        <v>380.3</v>
      </c>
      <c r="FA27" s="22">
        <v>110</v>
      </c>
      <c r="FB27" s="22">
        <v>106.424459</v>
      </c>
      <c r="FC27" s="22">
        <f>'[1]Feuil3'!$F$23</f>
        <v>408.370712</v>
      </c>
      <c r="FD27" s="22">
        <v>212</v>
      </c>
      <c r="FE27" s="22">
        <v>997.1</v>
      </c>
      <c r="FF27" s="22">
        <v>2518.594883</v>
      </c>
      <c r="FG27" s="22">
        <v>543.774415</v>
      </c>
      <c r="FH27" s="22">
        <v>161.2</v>
      </c>
      <c r="FI27" s="22">
        <v>715.45</v>
      </c>
      <c r="FJ27" s="42">
        <f t="shared" si="11"/>
        <v>6618.614469</v>
      </c>
      <c r="FK27" s="22">
        <v>414.4</v>
      </c>
      <c r="FL27" s="22">
        <v>322.7</v>
      </c>
      <c r="FM27" s="22">
        <v>794.7</v>
      </c>
      <c r="FN27" s="22">
        <v>1324.072884</v>
      </c>
      <c r="FO27" s="22">
        <v>268.6</v>
      </c>
      <c r="FP27" s="22">
        <v>533.3</v>
      </c>
      <c r="FQ27" s="22">
        <v>567.9</v>
      </c>
      <c r="FR27" s="22">
        <v>1098.073381</v>
      </c>
      <c r="FS27" s="22">
        <v>711.048287</v>
      </c>
      <c r="FT27" s="22">
        <v>1042.900955</v>
      </c>
      <c r="FU27" s="22">
        <v>3618.7</v>
      </c>
      <c r="FV27" s="22">
        <v>1904.8</v>
      </c>
      <c r="FW27" s="42">
        <f t="shared" si="12"/>
        <v>12601.195506999999</v>
      </c>
      <c r="FX27" s="22">
        <v>830.047652</v>
      </c>
      <c r="FY27" s="22">
        <v>587.472981</v>
      </c>
      <c r="FZ27" s="60">
        <v>794.718769</v>
      </c>
      <c r="GA27" s="60">
        <v>1354.68</v>
      </c>
      <c r="GB27" s="60">
        <v>908.3</v>
      </c>
      <c r="GC27" s="60">
        <v>679.3</v>
      </c>
      <c r="GD27" s="60">
        <v>6294.758451</v>
      </c>
      <c r="GE27" s="60">
        <v>2093.790008000008</v>
      </c>
      <c r="GF27" s="60">
        <v>2161.5</v>
      </c>
      <c r="GG27" s="60">
        <v>1660.241633</v>
      </c>
      <c r="GH27" s="60">
        <f>'[2]Feuil5'!$C$31</f>
        <v>1055.21995</v>
      </c>
      <c r="GI27" s="60">
        <v>439.7</v>
      </c>
      <c r="GJ27" s="60">
        <f t="shared" si="13"/>
        <v>18859.729444000008</v>
      </c>
      <c r="GK27" s="60">
        <v>1042.031219</v>
      </c>
      <c r="GL27" s="119">
        <v>1348.941811</v>
      </c>
      <c r="GM27" s="120">
        <v>1409.77793</v>
      </c>
      <c r="GN27" s="66">
        <v>1509.3199187231519</v>
      </c>
      <c r="GO27" s="66">
        <v>3856.206324319999</v>
      </c>
      <c r="GP27" s="66">
        <v>1242.3</v>
      </c>
      <c r="GQ27" s="60">
        <v>587.8959943241488</v>
      </c>
      <c r="GR27" s="112">
        <v>752.5308418987134</v>
      </c>
      <c r="GS27" s="66">
        <v>1465.0214117185817</v>
      </c>
      <c r="GT27" s="66">
        <v>586</v>
      </c>
      <c r="GU27" s="112">
        <v>654.5095001306291</v>
      </c>
      <c r="GV27" s="112">
        <v>608.9171304474112</v>
      </c>
      <c r="GW27" s="60">
        <f t="shared" si="14"/>
        <v>15063.452081562635</v>
      </c>
      <c r="GX27" s="60">
        <v>666.6573929839692</v>
      </c>
      <c r="GY27" s="60">
        <v>530.8446472829719</v>
      </c>
      <c r="GZ27" s="60">
        <v>2073.792645320959</v>
      </c>
      <c r="HA27" s="60">
        <v>763.1755400799998</v>
      </c>
      <c r="HB27" s="60">
        <v>799.3800729800003</v>
      </c>
      <c r="HC27" s="60">
        <v>2562.2601402200003</v>
      </c>
      <c r="HD27" s="60">
        <v>1709.25953801</v>
      </c>
      <c r="HE27" s="60">
        <v>370.02067028</v>
      </c>
      <c r="HF27" s="60">
        <v>871.37669406</v>
      </c>
      <c r="HG27" s="60">
        <v>675.272873</v>
      </c>
      <c r="HH27" s="60">
        <v>862.116832</v>
      </c>
      <c r="HI27" s="60">
        <v>1264.943416</v>
      </c>
      <c r="HJ27" s="60">
        <f t="shared" si="15"/>
        <v>13149.100462217899</v>
      </c>
      <c r="HK27" s="60">
        <v>170.976959</v>
      </c>
      <c r="HL27" s="60">
        <v>850.549401</v>
      </c>
      <c r="HM27" s="60">
        <v>1235.675241</v>
      </c>
      <c r="HN27" s="60">
        <v>715.157088</v>
      </c>
      <c r="HO27" s="60">
        <v>572.932782</v>
      </c>
      <c r="HP27" s="60">
        <v>1960.160261</v>
      </c>
      <c r="HQ27" s="60">
        <v>511.174581</v>
      </c>
      <c r="HR27" s="60">
        <v>979.735697</v>
      </c>
      <c r="HS27" s="60">
        <v>478.133731134</v>
      </c>
      <c r="HT27" s="60">
        <v>186.197985</v>
      </c>
      <c r="HU27" s="60">
        <v>73.49605</v>
      </c>
      <c r="HV27" s="60">
        <v>406.308232</v>
      </c>
      <c r="HW27" s="60">
        <v>905.687188</v>
      </c>
      <c r="HX27" s="60">
        <v>877.013444</v>
      </c>
      <c r="HY27" s="60">
        <v>250.542879</v>
      </c>
      <c r="HZ27" s="60">
        <v>598.05613</v>
      </c>
      <c r="IA27" s="60">
        <v>1108.689985</v>
      </c>
      <c r="IB27" s="60">
        <v>2418.910565</v>
      </c>
      <c r="IC27" s="60">
        <v>522.412832</v>
      </c>
      <c r="ID27" s="60">
        <v>220.389207</v>
      </c>
      <c r="IE27" s="42">
        <f t="shared" si="16"/>
        <v>6996.36201</v>
      </c>
      <c r="IF27" s="42">
        <f t="shared" si="17"/>
        <v>6901.702230000001</v>
      </c>
    </row>
    <row r="28" spans="1:240" ht="15.75">
      <c r="A28" s="95" t="s">
        <v>146</v>
      </c>
      <c r="B28" s="29" t="s">
        <v>27</v>
      </c>
      <c r="C28" s="41">
        <v>652.8</v>
      </c>
      <c r="D28" s="41">
        <v>588.7</v>
      </c>
      <c r="E28" s="41">
        <v>338.7</v>
      </c>
      <c r="F28" s="41">
        <v>989.5</v>
      </c>
      <c r="G28" s="41">
        <v>1382.4</v>
      </c>
      <c r="H28" s="41">
        <v>610.6</v>
      </c>
      <c r="I28" s="41">
        <v>1040</v>
      </c>
      <c r="J28" s="40">
        <v>1267.9</v>
      </c>
      <c r="K28" s="41">
        <v>1534.8</v>
      </c>
      <c r="L28" s="41">
        <v>2701.1</v>
      </c>
      <c r="M28" s="41">
        <v>3112.2</v>
      </c>
      <c r="N28" s="59">
        <v>1810.6</v>
      </c>
      <c r="O28" s="42">
        <v>1844.3</v>
      </c>
      <c r="P28" s="42">
        <v>2085</v>
      </c>
      <c r="Q28" s="42">
        <v>1235.5</v>
      </c>
      <c r="R28" s="22">
        <v>1662.1</v>
      </c>
      <c r="S28" s="42">
        <v>2356.3</v>
      </c>
      <c r="T28" s="22">
        <v>2160</v>
      </c>
      <c r="U28" s="22">
        <v>2977.9</v>
      </c>
      <c r="V28" s="23">
        <v>3726.8</v>
      </c>
      <c r="W28" s="23">
        <v>4886.7</v>
      </c>
      <c r="X28" s="23">
        <v>5728.9</v>
      </c>
      <c r="Y28" s="22">
        <v>4771.3</v>
      </c>
      <c r="Z28" s="19">
        <v>5894</v>
      </c>
      <c r="AA28" s="60">
        <v>4995.3</v>
      </c>
      <c r="AB28" s="42">
        <v>5141.986508000001</v>
      </c>
      <c r="AC28" s="42">
        <v>7610.3163620000005</v>
      </c>
      <c r="AD28" s="42">
        <v>12351.831811</v>
      </c>
      <c r="AE28" s="42">
        <v>33080.59914717816</v>
      </c>
      <c r="AF28" s="42">
        <v>24866.356702187353</v>
      </c>
      <c r="AG28" s="42">
        <v>65087.3698913077</v>
      </c>
      <c r="AH28" s="42">
        <v>243.9</v>
      </c>
      <c r="AI28" s="42">
        <v>98.7</v>
      </c>
      <c r="AJ28" s="22">
        <v>189.4</v>
      </c>
      <c r="AK28" s="22">
        <v>293.1</v>
      </c>
      <c r="AL28" s="22">
        <v>73.8</v>
      </c>
      <c r="AM28" s="22">
        <v>152.6</v>
      </c>
      <c r="AN28" s="22">
        <v>220.8</v>
      </c>
      <c r="AO28" s="22">
        <v>174.4</v>
      </c>
      <c r="AP28" s="22">
        <v>93</v>
      </c>
      <c r="AQ28" s="22">
        <v>157.7</v>
      </c>
      <c r="AR28" s="22">
        <v>221.7</v>
      </c>
      <c r="AS28" s="22">
        <v>240.9</v>
      </c>
      <c r="AT28" s="42">
        <v>2160</v>
      </c>
      <c r="AU28" s="42">
        <v>203.6</v>
      </c>
      <c r="AV28" s="42">
        <v>171.5</v>
      </c>
      <c r="AW28" s="22">
        <v>124.2</v>
      </c>
      <c r="AX28" s="22">
        <v>180.9</v>
      </c>
      <c r="AY28" s="22">
        <v>101</v>
      </c>
      <c r="AZ28" s="22">
        <v>413.9</v>
      </c>
      <c r="BA28" s="22">
        <v>234.5</v>
      </c>
      <c r="BB28" s="22">
        <v>362</v>
      </c>
      <c r="BC28" s="22">
        <v>110.7</v>
      </c>
      <c r="BD28" s="22">
        <v>392.9</v>
      </c>
      <c r="BE28" s="22">
        <v>331.3</v>
      </c>
      <c r="BF28" s="22">
        <v>351.4</v>
      </c>
      <c r="BG28" s="22">
        <v>409.6</v>
      </c>
      <c r="BH28" s="22">
        <v>275.2</v>
      </c>
      <c r="BI28" s="22">
        <v>238.8</v>
      </c>
      <c r="BJ28" s="22">
        <v>490.7</v>
      </c>
      <c r="BK28" s="22">
        <v>203.2</v>
      </c>
      <c r="BL28" s="22">
        <v>451.6</v>
      </c>
      <c r="BM28" s="22">
        <v>165.7</v>
      </c>
      <c r="BN28" s="22">
        <v>78</v>
      </c>
      <c r="BO28" s="22">
        <v>769.3</v>
      </c>
      <c r="BP28" s="22">
        <v>168.8</v>
      </c>
      <c r="BQ28" s="22">
        <v>102.5</v>
      </c>
      <c r="BR28" s="22">
        <v>373.4</v>
      </c>
      <c r="BS28" s="22">
        <v>830.9</v>
      </c>
      <c r="BT28" s="22">
        <v>90.2</v>
      </c>
      <c r="BU28" s="22">
        <v>423.7</v>
      </c>
      <c r="BV28" s="22">
        <v>178.9</v>
      </c>
      <c r="BW28" s="22">
        <v>92.6</v>
      </c>
      <c r="BX28" s="22">
        <v>1277.1</v>
      </c>
      <c r="BY28" s="60">
        <v>87.6</v>
      </c>
      <c r="BZ28" s="60">
        <v>291.7</v>
      </c>
      <c r="CA28" s="60">
        <v>432.7</v>
      </c>
      <c r="CB28" s="60">
        <v>325.4</v>
      </c>
      <c r="CC28" s="60">
        <v>386.3</v>
      </c>
      <c r="CD28" s="22">
        <v>469.6</v>
      </c>
      <c r="CE28" s="22">
        <v>151.3</v>
      </c>
      <c r="CF28" s="22">
        <v>324.4</v>
      </c>
      <c r="CG28" s="22">
        <v>561.5</v>
      </c>
      <c r="CH28" s="22">
        <v>616.7</v>
      </c>
      <c r="CI28" s="22">
        <v>356</v>
      </c>
      <c r="CJ28" s="22">
        <v>487.3</v>
      </c>
      <c r="CK28" s="22">
        <v>579.3</v>
      </c>
      <c r="CL28" s="22">
        <v>951.2</v>
      </c>
      <c r="CM28" s="22">
        <v>546.8</v>
      </c>
      <c r="CN28" s="22">
        <v>434.8</v>
      </c>
      <c r="CO28" s="22">
        <v>469.7</v>
      </c>
      <c r="CP28" s="22">
        <v>249.9</v>
      </c>
      <c r="CQ28" s="42">
        <v>475.7</v>
      </c>
      <c r="CR28" s="42">
        <v>1037.2</v>
      </c>
      <c r="CS28" s="42">
        <v>1653.9</v>
      </c>
      <c r="CT28" s="42">
        <v>2009.9</v>
      </c>
      <c r="CU28" s="42">
        <v>2497.2</v>
      </c>
      <c r="CV28" s="42">
        <v>3076.5</v>
      </c>
      <c r="CW28" s="42">
        <v>4027.7</v>
      </c>
      <c r="CX28" s="22">
        <v>4574.5</v>
      </c>
      <c r="CY28" s="22">
        <v>5009.3</v>
      </c>
      <c r="CZ28" s="22">
        <v>5479</v>
      </c>
      <c r="DA28" s="60">
        <v>5728.9</v>
      </c>
      <c r="DB28" s="22">
        <v>293.2</v>
      </c>
      <c r="DC28" s="22">
        <v>146</v>
      </c>
      <c r="DD28" s="22">
        <v>1235.8</v>
      </c>
      <c r="DE28" s="22">
        <v>165.3</v>
      </c>
      <c r="DF28" s="22">
        <v>248.3</v>
      </c>
      <c r="DG28" s="22">
        <v>408</v>
      </c>
      <c r="DH28" s="22">
        <v>383.5</v>
      </c>
      <c r="DI28" s="22">
        <v>242.8</v>
      </c>
      <c r="DJ28" s="22">
        <v>348.5</v>
      </c>
      <c r="DK28" s="22">
        <v>746.3</v>
      </c>
      <c r="DL28" s="22">
        <v>130.90000000000055</v>
      </c>
      <c r="DM28" s="22">
        <v>422.7</v>
      </c>
      <c r="DN28" s="22">
        <v>439.2</v>
      </c>
      <c r="DO28" s="22">
        <v>1675</v>
      </c>
      <c r="DP28" s="22">
        <v>1840.3</v>
      </c>
      <c r="DQ28" s="22">
        <v>2088.6</v>
      </c>
      <c r="DR28" s="22">
        <v>2496.6</v>
      </c>
      <c r="DS28" s="60">
        <v>2880.1</v>
      </c>
      <c r="DT28" s="22">
        <v>3122.9</v>
      </c>
      <c r="DU28" s="22">
        <v>3471.4</v>
      </c>
      <c r="DV28" s="60">
        <v>4217.7</v>
      </c>
      <c r="DW28" s="60">
        <v>4348.6</v>
      </c>
      <c r="DX28" s="22">
        <v>4771.3</v>
      </c>
      <c r="DY28" s="22">
        <v>739.2</v>
      </c>
      <c r="DZ28" s="22">
        <v>983.3</v>
      </c>
      <c r="EA28" s="22">
        <v>1246.7</v>
      </c>
      <c r="EB28" s="60">
        <v>1482.1</v>
      </c>
      <c r="EC28" s="60">
        <v>1968.8</v>
      </c>
      <c r="ED28" s="60">
        <v>3379.3</v>
      </c>
      <c r="EE28" s="60">
        <v>3573.1</v>
      </c>
      <c r="EF28" s="60">
        <v>4196.2</v>
      </c>
      <c r="EG28" s="89">
        <v>4580.3</v>
      </c>
      <c r="EH28" s="60">
        <v>4855.7</v>
      </c>
      <c r="EI28" s="60">
        <v>5267.4</v>
      </c>
      <c r="EJ28" s="60">
        <v>5894</v>
      </c>
      <c r="EK28" s="60">
        <v>568.2</v>
      </c>
      <c r="EL28" s="60">
        <v>1529.2</v>
      </c>
      <c r="EM28" s="60">
        <v>1880.4</v>
      </c>
      <c r="EN28" s="60">
        <v>2194.5</v>
      </c>
      <c r="EO28" s="60">
        <v>2483.4</v>
      </c>
      <c r="EP28" s="22">
        <v>2638.8</v>
      </c>
      <c r="EQ28" s="60">
        <v>3120.9</v>
      </c>
      <c r="ER28" s="60">
        <v>3431.6</v>
      </c>
      <c r="ES28" s="60">
        <v>4360.5</v>
      </c>
      <c r="ET28" s="60">
        <v>4571.7</v>
      </c>
      <c r="EU28" s="60">
        <v>4988.4</v>
      </c>
      <c r="EV28" s="60">
        <v>6.9</v>
      </c>
      <c r="EW28" s="60">
        <f>EU28+EV28</f>
        <v>4995.299999999999</v>
      </c>
      <c r="EX28" s="22">
        <v>432.5</v>
      </c>
      <c r="EY28" s="22">
        <v>361.1</v>
      </c>
      <c r="EZ28" s="22">
        <v>227.4</v>
      </c>
      <c r="FA28" s="22">
        <v>448.4</v>
      </c>
      <c r="FB28" s="22">
        <v>506.581861</v>
      </c>
      <c r="FC28" s="22">
        <f>'[1]Feuil3'!$F$34</f>
        <v>108.52664</v>
      </c>
      <c r="FD28" s="22">
        <v>647.3</v>
      </c>
      <c r="FE28" s="22">
        <v>1022.5</v>
      </c>
      <c r="FF28" s="22">
        <v>104.031495</v>
      </c>
      <c r="FG28" s="22">
        <v>714.546512</v>
      </c>
      <c r="FH28" s="22">
        <v>315.6</v>
      </c>
      <c r="FI28" s="22">
        <v>253.5</v>
      </c>
      <c r="FJ28" s="42">
        <f t="shared" si="11"/>
        <v>5141.986508000001</v>
      </c>
      <c r="FK28" s="22">
        <v>189.8</v>
      </c>
      <c r="FL28" s="22">
        <v>449.1</v>
      </c>
      <c r="FM28" s="22">
        <v>623.3</v>
      </c>
      <c r="FN28" s="22">
        <v>361.254508</v>
      </c>
      <c r="FO28" s="22">
        <v>359.7</v>
      </c>
      <c r="FP28" s="22">
        <v>1884.9</v>
      </c>
      <c r="FQ28" s="22">
        <v>277.3</v>
      </c>
      <c r="FR28" s="22">
        <v>322.029135</v>
      </c>
      <c r="FS28" s="22">
        <v>749.253152</v>
      </c>
      <c r="FT28" s="22">
        <v>1158.179567</v>
      </c>
      <c r="FU28" s="22">
        <v>179.8</v>
      </c>
      <c r="FV28" s="22">
        <v>1055.7</v>
      </c>
      <c r="FW28" s="42">
        <f t="shared" si="12"/>
        <v>7610.3163620000005</v>
      </c>
      <c r="FX28" s="22">
        <v>289.583927</v>
      </c>
      <c r="FY28" s="22">
        <v>427.3836</v>
      </c>
      <c r="FZ28" s="60">
        <v>623.30408</v>
      </c>
      <c r="GA28" s="60">
        <v>253.4</v>
      </c>
      <c r="GB28" s="60">
        <v>653.4</v>
      </c>
      <c r="GC28" s="60">
        <v>564.6</v>
      </c>
      <c r="GD28" s="60">
        <v>427.904285</v>
      </c>
      <c r="GE28" s="60">
        <v>1215.145092</v>
      </c>
      <c r="GF28" s="60">
        <v>629.3</v>
      </c>
      <c r="GG28" s="60">
        <v>1273.365408</v>
      </c>
      <c r="GH28" s="60">
        <f>'[2]Feuil5'!$C$46</f>
        <v>4655.245419</v>
      </c>
      <c r="GI28" s="60">
        <v>1339.2</v>
      </c>
      <c r="GJ28" s="60">
        <f t="shared" si="13"/>
        <v>12351.831811</v>
      </c>
      <c r="GK28" s="60">
        <v>100.118933</v>
      </c>
      <c r="GL28" s="119">
        <v>658.489238</v>
      </c>
      <c r="GM28" s="120">
        <v>9061.479011</v>
      </c>
      <c r="GN28" s="66">
        <v>840.792348</v>
      </c>
      <c r="GO28" s="66">
        <v>2386.7991507299994</v>
      </c>
      <c r="GP28" s="66">
        <v>2458.2</v>
      </c>
      <c r="GQ28" s="60">
        <v>832.8693553659131</v>
      </c>
      <c r="GR28" s="112">
        <v>849.9610993289967</v>
      </c>
      <c r="GS28" s="66">
        <v>3383.510232913379</v>
      </c>
      <c r="GT28" s="66">
        <v>4654.6</v>
      </c>
      <c r="GU28" s="112">
        <v>2021.4290876471907</v>
      </c>
      <c r="GV28" s="112">
        <v>5832.350691192689</v>
      </c>
      <c r="GW28" s="60">
        <f t="shared" si="14"/>
        <v>33080.59914717816</v>
      </c>
      <c r="GX28" s="60">
        <v>1224.0358148596506</v>
      </c>
      <c r="GY28" s="60">
        <v>525.320774526964</v>
      </c>
      <c r="GZ28" s="60">
        <v>3274.3737606107347</v>
      </c>
      <c r="HA28" s="60">
        <v>4462.379077550002</v>
      </c>
      <c r="HB28" s="60">
        <v>3362.0288855000017</v>
      </c>
      <c r="HC28" s="60">
        <v>660.1444758200001</v>
      </c>
      <c r="HD28" s="60">
        <v>1597.8064293599996</v>
      </c>
      <c r="HE28" s="60">
        <v>892.8539777100002</v>
      </c>
      <c r="HF28" s="60">
        <v>1441.083622249999</v>
      </c>
      <c r="HG28" s="60">
        <v>2200.256086</v>
      </c>
      <c r="HH28" s="60">
        <v>1048.930721</v>
      </c>
      <c r="HI28" s="60">
        <v>4177.143077</v>
      </c>
      <c r="HJ28" s="60">
        <f t="shared" si="15"/>
        <v>24866.356702187353</v>
      </c>
      <c r="HK28" s="60">
        <v>35110.822818</v>
      </c>
      <c r="HL28" s="60">
        <v>3524.026976</v>
      </c>
      <c r="HM28" s="60">
        <v>1932.044494</v>
      </c>
      <c r="HN28" s="60">
        <v>1571.984332</v>
      </c>
      <c r="HO28" s="60">
        <v>1862.534155</v>
      </c>
      <c r="HP28" s="60">
        <v>630.899681</v>
      </c>
      <c r="HQ28" s="60">
        <v>5632.164451</v>
      </c>
      <c r="HR28" s="60">
        <v>4344.493737</v>
      </c>
      <c r="HS28" s="60">
        <v>1065.6362843077</v>
      </c>
      <c r="HT28" s="60">
        <v>7337.948243</v>
      </c>
      <c r="HU28" s="60">
        <v>869.251877</v>
      </c>
      <c r="HV28" s="60">
        <v>1205.562843</v>
      </c>
      <c r="HW28" s="60">
        <v>1420.870141</v>
      </c>
      <c r="HX28" s="60">
        <v>468.527564</v>
      </c>
      <c r="HY28" s="60">
        <v>1125.993574</v>
      </c>
      <c r="HZ28" s="60">
        <v>996.660773</v>
      </c>
      <c r="IA28" s="60">
        <v>577.01847</v>
      </c>
      <c r="IB28" s="60">
        <v>1243.154707</v>
      </c>
      <c r="IC28" s="60">
        <v>487.271864</v>
      </c>
      <c r="ID28" s="60">
        <v>830.418631</v>
      </c>
      <c r="IE28" s="42">
        <f t="shared" si="16"/>
        <v>54608.970644</v>
      </c>
      <c r="IF28" s="42">
        <f t="shared" si="17"/>
        <v>7149.915724</v>
      </c>
    </row>
    <row r="29" spans="1:240" ht="15.75">
      <c r="A29" s="95" t="s">
        <v>147</v>
      </c>
      <c r="B29" s="29" t="s">
        <v>34</v>
      </c>
      <c r="C29" s="41">
        <v>0</v>
      </c>
      <c r="D29" s="63" t="s">
        <v>29</v>
      </c>
      <c r="E29" s="63" t="s">
        <v>29</v>
      </c>
      <c r="F29" s="41">
        <v>97.1</v>
      </c>
      <c r="G29" s="41">
        <v>109.8</v>
      </c>
      <c r="H29" s="41">
        <v>76.5</v>
      </c>
      <c r="I29" s="41">
        <v>60</v>
      </c>
      <c r="J29" s="40">
        <v>85.8</v>
      </c>
      <c r="K29" s="41">
        <v>14.9</v>
      </c>
      <c r="L29" s="41">
        <v>12.2</v>
      </c>
      <c r="M29" s="41">
        <v>14.3</v>
      </c>
      <c r="N29" s="59">
        <v>6.7</v>
      </c>
      <c r="O29" s="42">
        <v>14.6</v>
      </c>
      <c r="P29" s="42" t="s">
        <v>29</v>
      </c>
      <c r="Q29" s="42">
        <v>36.8</v>
      </c>
      <c r="R29" s="22">
        <v>53.2</v>
      </c>
      <c r="S29" s="42">
        <v>58.9</v>
      </c>
      <c r="T29" s="22">
        <v>22</v>
      </c>
      <c r="U29" s="22">
        <v>1129.1</v>
      </c>
      <c r="V29" s="23" t="s">
        <v>29</v>
      </c>
      <c r="W29" s="23" t="s">
        <v>29</v>
      </c>
      <c r="X29" s="23" t="s">
        <v>29</v>
      </c>
      <c r="Y29" s="22">
        <v>36</v>
      </c>
      <c r="Z29" s="124" t="s">
        <v>29</v>
      </c>
      <c r="AA29" s="88">
        <v>636.7</v>
      </c>
      <c r="AB29" s="42" t="s">
        <v>29</v>
      </c>
      <c r="AC29" s="42">
        <v>55.9</v>
      </c>
      <c r="AD29" s="42">
        <v>6175.571919</v>
      </c>
      <c r="AE29" s="42">
        <v>430.93138495000005</v>
      </c>
      <c r="AF29" s="42">
        <v>104.0358407405</v>
      </c>
      <c r="AG29" s="42">
        <v>119.193045</v>
      </c>
      <c r="AH29" s="22" t="s">
        <v>29</v>
      </c>
      <c r="AI29" s="22" t="s">
        <v>29</v>
      </c>
      <c r="AJ29" s="22" t="s">
        <v>29</v>
      </c>
      <c r="AK29" s="22" t="s">
        <v>29</v>
      </c>
      <c r="AL29" s="22" t="s">
        <v>29</v>
      </c>
      <c r="AM29" s="22" t="s">
        <v>29</v>
      </c>
      <c r="AN29" s="22" t="s">
        <v>29</v>
      </c>
      <c r="AO29" s="22" t="s">
        <v>29</v>
      </c>
      <c r="AP29" s="22" t="s">
        <v>29</v>
      </c>
      <c r="AQ29" s="22" t="s">
        <v>29</v>
      </c>
      <c r="AR29" s="22" t="s">
        <v>29</v>
      </c>
      <c r="AS29" s="22" t="s">
        <v>29</v>
      </c>
      <c r="AT29" s="22" t="s">
        <v>29</v>
      </c>
      <c r="AU29" s="22" t="s">
        <v>29</v>
      </c>
      <c r="AV29" s="22" t="s">
        <v>29</v>
      </c>
      <c r="AW29" s="22" t="s">
        <v>29</v>
      </c>
      <c r="AX29" s="22" t="s">
        <v>29</v>
      </c>
      <c r="AY29" s="22" t="s">
        <v>29</v>
      </c>
      <c r="AZ29" s="22" t="s">
        <v>29</v>
      </c>
      <c r="BA29" s="22" t="s">
        <v>29</v>
      </c>
      <c r="BB29" s="22" t="s">
        <v>29</v>
      </c>
      <c r="BC29" s="22" t="s">
        <v>29</v>
      </c>
      <c r="BD29" s="22" t="s">
        <v>29</v>
      </c>
      <c r="BE29" s="22" t="s">
        <v>29</v>
      </c>
      <c r="BF29" s="22" t="s">
        <v>29</v>
      </c>
      <c r="BG29" s="22" t="s">
        <v>29</v>
      </c>
      <c r="BH29" s="22" t="s">
        <v>29</v>
      </c>
      <c r="BI29" s="22" t="s">
        <v>29</v>
      </c>
      <c r="BJ29" s="22" t="s">
        <v>29</v>
      </c>
      <c r="BK29" s="22" t="s">
        <v>29</v>
      </c>
      <c r="BL29" s="22" t="s">
        <v>29</v>
      </c>
      <c r="BM29" s="22" t="s">
        <v>29</v>
      </c>
      <c r="BN29" s="22" t="s">
        <v>29</v>
      </c>
      <c r="BO29" s="22" t="s">
        <v>29</v>
      </c>
      <c r="BP29" s="22" t="s">
        <v>29</v>
      </c>
      <c r="BQ29" s="22" t="s">
        <v>29</v>
      </c>
      <c r="BR29" s="22" t="s">
        <v>29</v>
      </c>
      <c r="BS29" s="22" t="s">
        <v>29</v>
      </c>
      <c r="BT29" s="22" t="s">
        <v>29</v>
      </c>
      <c r="BU29" s="22" t="s">
        <v>29</v>
      </c>
      <c r="BV29" s="22" t="s">
        <v>29</v>
      </c>
      <c r="BW29" s="22" t="s">
        <v>29</v>
      </c>
      <c r="BX29" s="22" t="s">
        <v>29</v>
      </c>
      <c r="BY29" s="22" t="s">
        <v>29</v>
      </c>
      <c r="BZ29" s="22" t="s">
        <v>29</v>
      </c>
      <c r="CA29" s="22" t="s">
        <v>29</v>
      </c>
      <c r="CB29" s="22" t="s">
        <v>29</v>
      </c>
      <c r="CC29" s="22" t="s">
        <v>29</v>
      </c>
      <c r="CD29" s="22" t="s">
        <v>29</v>
      </c>
      <c r="CE29" s="22" t="s">
        <v>29</v>
      </c>
      <c r="CF29" s="22" t="s">
        <v>29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42" t="s">
        <v>29</v>
      </c>
      <c r="CR29" s="42" t="s">
        <v>29</v>
      </c>
      <c r="CS29" s="42" t="s">
        <v>29</v>
      </c>
      <c r="CT29" s="42" t="s">
        <v>29</v>
      </c>
      <c r="CU29" s="42" t="s">
        <v>29</v>
      </c>
      <c r="CV29" s="42" t="s">
        <v>29</v>
      </c>
      <c r="CW29" s="22" t="s">
        <v>29</v>
      </c>
      <c r="CX29" s="22" t="s">
        <v>29</v>
      </c>
      <c r="CY29" s="22">
        <v>0</v>
      </c>
      <c r="CZ29" s="22" t="s">
        <v>29</v>
      </c>
      <c r="DA29" s="22" t="s">
        <v>29</v>
      </c>
      <c r="DB29" s="22" t="s">
        <v>29</v>
      </c>
      <c r="DC29" s="22">
        <v>0</v>
      </c>
      <c r="DD29" s="22">
        <v>0</v>
      </c>
      <c r="DE29" s="22">
        <v>0</v>
      </c>
      <c r="DF29" s="22">
        <v>23.8</v>
      </c>
      <c r="DG29" s="22">
        <v>1.7</v>
      </c>
      <c r="DH29" s="22">
        <v>0</v>
      </c>
      <c r="DI29" s="22">
        <v>0</v>
      </c>
      <c r="DJ29" s="22">
        <v>0</v>
      </c>
      <c r="DK29" s="22">
        <v>0</v>
      </c>
      <c r="DL29" s="22">
        <v>0</v>
      </c>
      <c r="DM29" s="22">
        <v>10.5</v>
      </c>
      <c r="DN29" s="22" t="s">
        <v>29</v>
      </c>
      <c r="DO29" s="22" t="s">
        <v>29</v>
      </c>
      <c r="DP29" s="22" t="s">
        <v>29</v>
      </c>
      <c r="DQ29" s="22">
        <v>23.8</v>
      </c>
      <c r="DR29" s="22">
        <v>25.5</v>
      </c>
      <c r="DS29" s="60">
        <v>25.5</v>
      </c>
      <c r="DT29" s="22">
        <v>25.5</v>
      </c>
      <c r="DU29" s="22">
        <v>25.5</v>
      </c>
      <c r="DV29" s="60">
        <v>25.5</v>
      </c>
      <c r="DW29" s="60">
        <v>25.5</v>
      </c>
      <c r="DX29" s="22">
        <v>36</v>
      </c>
      <c r="DY29" s="22" t="s">
        <v>29</v>
      </c>
      <c r="DZ29" s="22" t="s">
        <v>29</v>
      </c>
      <c r="EA29" s="22" t="s">
        <v>29</v>
      </c>
      <c r="EB29" s="22" t="s">
        <v>29</v>
      </c>
      <c r="EC29" s="22" t="s">
        <v>29</v>
      </c>
      <c r="ED29" s="22" t="s">
        <v>29</v>
      </c>
      <c r="EE29" s="22" t="s">
        <v>29</v>
      </c>
      <c r="EF29" s="22" t="s">
        <v>29</v>
      </c>
      <c r="EG29" s="88" t="s">
        <v>29</v>
      </c>
      <c r="EH29" s="88" t="s">
        <v>29</v>
      </c>
      <c r="EI29" s="88" t="s">
        <v>29</v>
      </c>
      <c r="EJ29" s="88" t="s">
        <v>29</v>
      </c>
      <c r="EK29" s="22" t="s">
        <v>29</v>
      </c>
      <c r="EL29" s="22" t="s">
        <v>29</v>
      </c>
      <c r="EM29" s="22" t="s">
        <v>29</v>
      </c>
      <c r="EN29" s="60">
        <v>383.3</v>
      </c>
      <c r="EO29" s="60">
        <v>636.7</v>
      </c>
      <c r="EP29" s="22">
        <v>636.7</v>
      </c>
      <c r="EQ29" s="60">
        <v>636.7</v>
      </c>
      <c r="ER29" s="60">
        <v>636.7</v>
      </c>
      <c r="ES29" s="60">
        <v>636.7</v>
      </c>
      <c r="ET29" s="60">
        <v>636.7</v>
      </c>
      <c r="EU29" s="60">
        <v>636.7</v>
      </c>
      <c r="EV29" s="60"/>
      <c r="EW29" s="60">
        <f>EU29+EV29</f>
        <v>636.7</v>
      </c>
      <c r="EX29" s="22" t="s">
        <v>29</v>
      </c>
      <c r="EY29" s="22"/>
      <c r="EZ29" s="22">
        <v>0</v>
      </c>
      <c r="FA29" s="22" t="s">
        <v>29</v>
      </c>
      <c r="FB29" s="22" t="s">
        <v>29</v>
      </c>
      <c r="FC29" s="22">
        <v>0</v>
      </c>
      <c r="FD29" s="22">
        <v>0</v>
      </c>
      <c r="FE29" s="22">
        <v>0</v>
      </c>
      <c r="FF29" s="22">
        <v>0</v>
      </c>
      <c r="FG29" s="22">
        <v>0</v>
      </c>
      <c r="FH29" s="22"/>
      <c r="FI29" s="22" t="s">
        <v>29</v>
      </c>
      <c r="FJ29" s="42" t="s">
        <v>29</v>
      </c>
      <c r="FK29" s="22">
        <v>0</v>
      </c>
      <c r="FL29" s="22">
        <v>0</v>
      </c>
      <c r="FM29" s="22">
        <v>0</v>
      </c>
      <c r="FN29" s="22">
        <v>0</v>
      </c>
      <c r="FO29" s="22"/>
      <c r="FP29" s="22"/>
      <c r="FQ29" s="22">
        <v>55.9</v>
      </c>
      <c r="FR29" s="22">
        <v>0</v>
      </c>
      <c r="FS29" s="22">
        <v>0</v>
      </c>
      <c r="FT29" s="22">
        <v>0</v>
      </c>
      <c r="FU29" s="22"/>
      <c r="FV29" s="22">
        <v>0</v>
      </c>
      <c r="FW29" s="42">
        <f t="shared" si="12"/>
        <v>55.9</v>
      </c>
      <c r="FX29" s="22">
        <v>3056.664537</v>
      </c>
      <c r="FY29" s="22">
        <v>141.240291</v>
      </c>
      <c r="FZ29" s="60">
        <v>0</v>
      </c>
      <c r="GA29" s="60">
        <v>88.62</v>
      </c>
      <c r="GB29" s="60">
        <v>0</v>
      </c>
      <c r="GC29" s="60">
        <v>7.4</v>
      </c>
      <c r="GD29" s="60"/>
      <c r="GE29" s="60">
        <v>576.37413</v>
      </c>
      <c r="GF29" s="60"/>
      <c r="GG29" s="60">
        <v>1832.301437</v>
      </c>
      <c r="GH29" s="60">
        <f>'[2]Feuil5'!$C$47</f>
        <v>222.771524</v>
      </c>
      <c r="GI29" s="60">
        <v>250.2</v>
      </c>
      <c r="GJ29" s="60">
        <f t="shared" si="13"/>
        <v>6175.571919</v>
      </c>
      <c r="GK29" s="22" t="s">
        <v>29</v>
      </c>
      <c r="GL29" s="121">
        <v>0</v>
      </c>
      <c r="GM29" s="120">
        <v>147.694014</v>
      </c>
      <c r="GN29" s="66">
        <v>0</v>
      </c>
      <c r="GO29" s="66">
        <v>168.13737095</v>
      </c>
      <c r="GP29" s="66">
        <v>115.1</v>
      </c>
      <c r="GQ29" s="60">
        <v>0</v>
      </c>
      <c r="GR29" s="112">
        <v>0</v>
      </c>
      <c r="GS29" s="66">
        <v>0</v>
      </c>
      <c r="GT29" s="66">
        <v>0</v>
      </c>
      <c r="GU29" s="112"/>
      <c r="GV29" s="112">
        <v>0</v>
      </c>
      <c r="GW29" s="60">
        <f t="shared" si="14"/>
        <v>430.93138495000005</v>
      </c>
      <c r="GX29" s="60">
        <v>103.6860607305</v>
      </c>
      <c r="GY29" s="60">
        <v>1E-06</v>
      </c>
      <c r="GZ29" s="60">
        <v>0</v>
      </c>
      <c r="HA29" s="60">
        <v>0</v>
      </c>
      <c r="HB29" s="60">
        <v>0</v>
      </c>
      <c r="HC29" s="60">
        <v>0</v>
      </c>
      <c r="HD29" s="60">
        <v>0</v>
      </c>
      <c r="HE29" s="60"/>
      <c r="HF29" s="60">
        <v>0.34977901</v>
      </c>
      <c r="HG29" s="60"/>
      <c r="HH29" s="60"/>
      <c r="HI29" s="60"/>
      <c r="HJ29" s="60">
        <f t="shared" si="15"/>
        <v>104.0358407405</v>
      </c>
      <c r="HK29" s="60">
        <v>103.743191</v>
      </c>
      <c r="HL29" s="60">
        <v>0</v>
      </c>
      <c r="HM29" s="60"/>
      <c r="HN29" s="60">
        <v>0</v>
      </c>
      <c r="HO29" s="60">
        <v>15.449854</v>
      </c>
      <c r="HP29" s="60"/>
      <c r="HQ29" s="60"/>
      <c r="HR29" s="60"/>
      <c r="HS29" s="60"/>
      <c r="HT29" s="60"/>
      <c r="HU29" s="60"/>
      <c r="HV29" s="60"/>
      <c r="HW29" s="60"/>
      <c r="HX29" s="60"/>
      <c r="HY29" s="60">
        <v>0</v>
      </c>
      <c r="HZ29" s="60"/>
      <c r="IA29" s="60">
        <v>11.508636</v>
      </c>
      <c r="IB29" s="60"/>
      <c r="IC29" s="60"/>
      <c r="ID29" s="60"/>
      <c r="IE29" s="42">
        <f t="shared" si="16"/>
        <v>119.193045</v>
      </c>
      <c r="IF29" s="42">
        <f t="shared" si="17"/>
        <v>11.508636</v>
      </c>
    </row>
    <row r="30" spans="1:240" ht="15.75">
      <c r="A30" s="95" t="s">
        <v>148</v>
      </c>
      <c r="B30" s="29" t="s">
        <v>25</v>
      </c>
      <c r="C30" s="41">
        <v>463.8</v>
      </c>
      <c r="D30" s="41">
        <v>458.8</v>
      </c>
      <c r="E30" s="41">
        <v>414.9</v>
      </c>
      <c r="F30" s="41">
        <v>509.8</v>
      </c>
      <c r="G30" s="41">
        <v>521.8</v>
      </c>
      <c r="H30" s="41">
        <v>667.1</v>
      </c>
      <c r="I30" s="41">
        <v>743.7</v>
      </c>
      <c r="J30" s="40">
        <v>1065.1</v>
      </c>
      <c r="K30" s="41">
        <v>837.2</v>
      </c>
      <c r="L30" s="41">
        <v>1353.6</v>
      </c>
      <c r="M30" s="41">
        <v>2285.1</v>
      </c>
      <c r="N30" s="59">
        <v>611.3</v>
      </c>
      <c r="O30" s="42">
        <v>719.3</v>
      </c>
      <c r="P30" s="42">
        <v>1036</v>
      </c>
      <c r="Q30" s="42">
        <v>1415.7</v>
      </c>
      <c r="R30" s="22">
        <v>1443.9</v>
      </c>
      <c r="S30" s="42">
        <v>2824.9</v>
      </c>
      <c r="T30" s="22">
        <v>1498.9</v>
      </c>
      <c r="U30" s="22">
        <v>1312.3</v>
      </c>
      <c r="V30" s="23">
        <v>1778.3</v>
      </c>
      <c r="W30" s="23">
        <v>6794.9</v>
      </c>
      <c r="X30" s="23">
        <v>20366.7</v>
      </c>
      <c r="Y30" s="22">
        <v>3272</v>
      </c>
      <c r="Z30" s="19">
        <v>4974.8</v>
      </c>
      <c r="AA30" s="60">
        <v>4787.2</v>
      </c>
      <c r="AB30" s="42">
        <v>6369.424652</v>
      </c>
      <c r="AC30" s="42">
        <v>20818.030688000003</v>
      </c>
      <c r="AD30" s="42">
        <v>9501.553027000002</v>
      </c>
      <c r="AE30" s="42">
        <v>8316.474209426073</v>
      </c>
      <c r="AF30" s="42">
        <v>8756.456257081545</v>
      </c>
      <c r="AG30" s="42">
        <v>9650.452325561</v>
      </c>
      <c r="AH30" s="42">
        <v>218.2</v>
      </c>
      <c r="AI30" s="42">
        <v>91.3</v>
      </c>
      <c r="AJ30" s="22">
        <v>190.9</v>
      </c>
      <c r="AK30" s="22">
        <v>100.1</v>
      </c>
      <c r="AL30" s="22">
        <v>48.9</v>
      </c>
      <c r="AM30" s="22">
        <v>34.3</v>
      </c>
      <c r="AN30" s="22">
        <v>115.4</v>
      </c>
      <c r="AO30" s="22">
        <v>204.5</v>
      </c>
      <c r="AP30" s="22">
        <v>70.1</v>
      </c>
      <c r="AQ30" s="22">
        <v>337.4</v>
      </c>
      <c r="AR30" s="22" t="s">
        <v>29</v>
      </c>
      <c r="AS30" s="22">
        <v>87.8</v>
      </c>
      <c r="AT30" s="42">
        <v>1498.9</v>
      </c>
      <c r="AU30" s="42">
        <v>140.2</v>
      </c>
      <c r="AV30" s="42">
        <v>113.4</v>
      </c>
      <c r="AW30" s="22">
        <v>142.8</v>
      </c>
      <c r="AX30" s="22">
        <v>83.4</v>
      </c>
      <c r="AY30" s="22">
        <v>33.1</v>
      </c>
      <c r="AZ30" s="22">
        <v>108.1</v>
      </c>
      <c r="BA30" s="22">
        <v>97</v>
      </c>
      <c r="BB30" s="22">
        <v>185.9</v>
      </c>
      <c r="BC30" s="22">
        <v>263</v>
      </c>
      <c r="BD30" s="22">
        <v>57.1</v>
      </c>
      <c r="BE30" s="22">
        <v>32.1</v>
      </c>
      <c r="BF30" s="22">
        <v>56.2</v>
      </c>
      <c r="BG30" s="22">
        <v>36.4</v>
      </c>
      <c r="BH30" s="22">
        <v>186.8</v>
      </c>
      <c r="BI30" s="22">
        <v>297.6</v>
      </c>
      <c r="BJ30" s="22">
        <v>267.6</v>
      </c>
      <c r="BK30" s="22">
        <v>61.3</v>
      </c>
      <c r="BL30" s="22">
        <v>168.1</v>
      </c>
      <c r="BM30" s="22">
        <v>165.8</v>
      </c>
      <c r="BN30" s="22">
        <v>60.2</v>
      </c>
      <c r="BO30" s="22">
        <v>118.8</v>
      </c>
      <c r="BP30" s="22">
        <v>135.4</v>
      </c>
      <c r="BQ30" s="22">
        <v>228.9</v>
      </c>
      <c r="BR30" s="22">
        <v>51.4</v>
      </c>
      <c r="BS30" s="22">
        <v>316.5</v>
      </c>
      <c r="BT30" s="22">
        <v>167.6</v>
      </c>
      <c r="BU30" s="22">
        <v>43.7</v>
      </c>
      <c r="BV30" s="22">
        <v>3008.3</v>
      </c>
      <c r="BW30" s="22">
        <v>75.3</v>
      </c>
      <c r="BX30" s="22">
        <v>288.4</v>
      </c>
      <c r="BY30" s="60">
        <v>163.9</v>
      </c>
      <c r="BZ30" s="60">
        <v>221.2</v>
      </c>
      <c r="CA30" s="60">
        <v>1012.5</v>
      </c>
      <c r="CB30" s="60">
        <v>614.5</v>
      </c>
      <c r="CC30" s="60">
        <v>697.5</v>
      </c>
      <c r="CD30" s="22">
        <v>185.5</v>
      </c>
      <c r="CE30" s="22">
        <v>248.6</v>
      </c>
      <c r="CF30" s="22">
        <v>1009.9</v>
      </c>
      <c r="CG30" s="22">
        <v>17735.3</v>
      </c>
      <c r="CH30" s="22">
        <v>27</v>
      </c>
      <c r="CI30" s="22">
        <v>175.6000000000022</v>
      </c>
      <c r="CJ30" s="22">
        <v>94.09999999999857</v>
      </c>
      <c r="CK30" s="22">
        <v>166.2999999999993</v>
      </c>
      <c r="CL30" s="22">
        <v>60.2999999999993</v>
      </c>
      <c r="CM30" s="22">
        <v>107.70000000000076</v>
      </c>
      <c r="CN30" s="22">
        <v>60.70000000000084</v>
      </c>
      <c r="CO30" s="22">
        <v>73.90000000000146</v>
      </c>
      <c r="CP30" s="22">
        <v>607.2999999999993</v>
      </c>
      <c r="CQ30" s="42">
        <v>1258.5</v>
      </c>
      <c r="CR30" s="42">
        <v>18993.8</v>
      </c>
      <c r="CS30" s="42">
        <v>19020.8</v>
      </c>
      <c r="CT30" s="42">
        <v>19196.4</v>
      </c>
      <c r="CU30" s="42">
        <v>19290.5</v>
      </c>
      <c r="CV30" s="42">
        <v>19456.8</v>
      </c>
      <c r="CW30" s="42">
        <v>19517.1</v>
      </c>
      <c r="CX30" s="22">
        <v>19624.8</v>
      </c>
      <c r="CY30" s="22">
        <v>19685.5</v>
      </c>
      <c r="CZ30" s="22">
        <v>19759.4</v>
      </c>
      <c r="DA30" s="60">
        <v>20366.7</v>
      </c>
      <c r="DB30" s="22">
        <v>211.4</v>
      </c>
      <c r="DC30" s="22">
        <v>55</v>
      </c>
      <c r="DD30" s="22">
        <v>257.6</v>
      </c>
      <c r="DE30" s="22">
        <v>26.6</v>
      </c>
      <c r="DF30" s="22">
        <v>469.4</v>
      </c>
      <c r="DG30" s="22">
        <v>235.1</v>
      </c>
      <c r="DH30" s="22">
        <v>126.3</v>
      </c>
      <c r="DI30" s="22">
        <v>142.5</v>
      </c>
      <c r="DJ30" s="22">
        <v>762.8</v>
      </c>
      <c r="DK30" s="22">
        <v>128.7</v>
      </c>
      <c r="DL30" s="22">
        <v>446.3</v>
      </c>
      <c r="DM30" s="22">
        <v>410.3</v>
      </c>
      <c r="DN30" s="22">
        <v>266.4</v>
      </c>
      <c r="DO30" s="22">
        <v>524</v>
      </c>
      <c r="DP30" s="22">
        <v>550.6</v>
      </c>
      <c r="DQ30" s="22">
        <v>1020</v>
      </c>
      <c r="DR30" s="22">
        <v>1255.1</v>
      </c>
      <c r="DS30" s="60">
        <v>1381.4</v>
      </c>
      <c r="DT30" s="22">
        <v>1523.9</v>
      </c>
      <c r="DU30" s="22">
        <v>2286.7</v>
      </c>
      <c r="DV30" s="60">
        <v>2415.4</v>
      </c>
      <c r="DW30" s="60">
        <v>2861.7</v>
      </c>
      <c r="DX30" s="22">
        <v>3272</v>
      </c>
      <c r="DY30" s="22">
        <v>731.5</v>
      </c>
      <c r="DZ30" s="22">
        <v>1510.3</v>
      </c>
      <c r="EA30" s="22">
        <v>2337.2</v>
      </c>
      <c r="EB30" s="60">
        <v>2644.1</v>
      </c>
      <c r="EC30" s="60">
        <v>2812.4</v>
      </c>
      <c r="ED30" s="60">
        <v>2935.7</v>
      </c>
      <c r="EE30" s="60">
        <v>3387.6</v>
      </c>
      <c r="EF30" s="60">
        <v>3519.6</v>
      </c>
      <c r="EG30" s="89">
        <v>3842.6</v>
      </c>
      <c r="EH30" s="60">
        <v>3978.2</v>
      </c>
      <c r="EI30" s="60">
        <v>4724.8</v>
      </c>
      <c r="EJ30" s="60">
        <v>4974.8</v>
      </c>
      <c r="EK30" s="60">
        <v>177.3</v>
      </c>
      <c r="EL30" s="60">
        <v>308.8</v>
      </c>
      <c r="EM30" s="60">
        <v>2021.3</v>
      </c>
      <c r="EN30" s="60">
        <v>2607.4</v>
      </c>
      <c r="EO30" s="60">
        <v>2731.4</v>
      </c>
      <c r="EP30" s="22">
        <v>2869.2</v>
      </c>
      <c r="EQ30" s="60">
        <v>3071.9</v>
      </c>
      <c r="ER30" s="60">
        <v>3977.7</v>
      </c>
      <c r="ES30" s="60">
        <v>4304.6</v>
      </c>
      <c r="ET30" s="60">
        <v>4472.1</v>
      </c>
      <c r="EU30" s="60">
        <v>4590</v>
      </c>
      <c r="EV30" s="60">
        <v>197.2</v>
      </c>
      <c r="EW30" s="60">
        <f>EU30+EV30</f>
        <v>4787.2</v>
      </c>
      <c r="EX30" s="22">
        <v>1081.7</v>
      </c>
      <c r="EY30" s="22">
        <v>343.8</v>
      </c>
      <c r="EZ30" s="22">
        <v>1200.8</v>
      </c>
      <c r="FA30" s="22">
        <v>280.7</v>
      </c>
      <c r="FB30" s="22">
        <v>79.256324</v>
      </c>
      <c r="FC30" s="22">
        <f>'[1]Feuil3'!$F$36</f>
        <v>162.580859</v>
      </c>
      <c r="FD30" s="22">
        <v>269.1</v>
      </c>
      <c r="FE30" s="22">
        <v>371.5</v>
      </c>
      <c r="FF30" s="22">
        <v>358.578154</v>
      </c>
      <c r="FG30" s="22">
        <v>391.909315</v>
      </c>
      <c r="FH30" s="22">
        <v>650.1</v>
      </c>
      <c r="FI30" s="22">
        <v>1179.4</v>
      </c>
      <c r="FJ30" s="42">
        <f>SUM(EX30:FI30)</f>
        <v>6369.424652</v>
      </c>
      <c r="FK30" s="22">
        <v>203.2</v>
      </c>
      <c r="FL30" s="22">
        <v>531.5</v>
      </c>
      <c r="FM30" s="22">
        <v>284.3</v>
      </c>
      <c r="FN30" s="22">
        <v>4553.428253</v>
      </c>
      <c r="FO30" s="22">
        <v>4870.3</v>
      </c>
      <c r="FP30" s="22">
        <v>299.5</v>
      </c>
      <c r="FQ30" s="22">
        <v>1383.8</v>
      </c>
      <c r="FR30" s="22">
        <v>3600.835274</v>
      </c>
      <c r="FS30" s="22">
        <v>1696.368614</v>
      </c>
      <c r="FT30" s="22">
        <v>557.698547</v>
      </c>
      <c r="FU30" s="22">
        <f>294.2+90.5</f>
        <v>384.7</v>
      </c>
      <c r="FV30" s="22">
        <f>2273.8+178.6</f>
        <v>2452.4</v>
      </c>
      <c r="FW30" s="42">
        <f t="shared" si="12"/>
        <v>20818.030688000003</v>
      </c>
      <c r="FX30" s="22">
        <v>283.099613</v>
      </c>
      <c r="FY30" s="22">
        <v>635.269376</v>
      </c>
      <c r="FZ30" s="60">
        <v>284.348454</v>
      </c>
      <c r="GA30" s="60">
        <v>1147.28</v>
      </c>
      <c r="GB30" s="60">
        <f>524.16+1.35</f>
        <v>525.51</v>
      </c>
      <c r="GC30" s="60">
        <v>592.8</v>
      </c>
      <c r="GD30" s="60">
        <v>2947.450894</v>
      </c>
      <c r="GE30" s="60">
        <v>240.217193</v>
      </c>
      <c r="GF30" s="60">
        <v>986.6</v>
      </c>
      <c r="GG30" s="60">
        <v>864.090704</v>
      </c>
      <c r="GH30" s="60">
        <f>'[2]Feuil5'!$C$48</f>
        <v>139.086793</v>
      </c>
      <c r="GI30" s="60">
        <v>855.8</v>
      </c>
      <c r="GJ30" s="60">
        <f t="shared" si="13"/>
        <v>9501.553027000002</v>
      </c>
      <c r="GK30" s="60">
        <v>143.882497</v>
      </c>
      <c r="GL30" s="119">
        <v>170.346757</v>
      </c>
      <c r="GM30" s="120">
        <v>486.002456</v>
      </c>
      <c r="GN30" s="66">
        <v>185.934394</v>
      </c>
      <c r="GO30" s="66">
        <v>876.4632676199999</v>
      </c>
      <c r="GP30" s="66">
        <v>1955.1</v>
      </c>
      <c r="GQ30" s="60">
        <v>472.15220335488607</v>
      </c>
      <c r="GR30" s="112">
        <v>204.63920643458903</v>
      </c>
      <c r="GS30" s="66">
        <v>355.4763721524601</v>
      </c>
      <c r="GT30" s="66">
        <v>2532.4</v>
      </c>
      <c r="GU30" s="112">
        <v>772.915470446438</v>
      </c>
      <c r="GV30" s="112">
        <v>161.161585417699</v>
      </c>
      <c r="GW30" s="60">
        <f t="shared" si="14"/>
        <v>8316.474209426073</v>
      </c>
      <c r="GX30" s="60">
        <v>200.04300820983704</v>
      </c>
      <c r="GY30" s="60">
        <v>416.72302180519995</v>
      </c>
      <c r="GZ30" s="60">
        <v>656.8136797965069</v>
      </c>
      <c r="HA30" s="60">
        <v>425.36806155999983</v>
      </c>
      <c r="HB30" s="60">
        <v>630.1277140699999</v>
      </c>
      <c r="HC30" s="60">
        <v>329.88858696000005</v>
      </c>
      <c r="HD30" s="60">
        <v>316.41205915999996</v>
      </c>
      <c r="HE30" s="60">
        <v>2475.067530110001</v>
      </c>
      <c r="HF30" s="60">
        <v>543.4763714099996</v>
      </c>
      <c r="HG30" s="60">
        <v>467.376673</v>
      </c>
      <c r="HH30" s="60">
        <v>451.240627</v>
      </c>
      <c r="HI30" s="60">
        <v>1843.918924</v>
      </c>
      <c r="HJ30" s="60">
        <f t="shared" si="15"/>
        <v>8756.456257081545</v>
      </c>
      <c r="HK30" s="60">
        <v>752.670773</v>
      </c>
      <c r="HL30" s="60">
        <v>461.982374</v>
      </c>
      <c r="HM30" s="60">
        <v>425.310659</v>
      </c>
      <c r="HN30" s="60">
        <v>644.31136</v>
      </c>
      <c r="HO30" s="60">
        <v>413.528524</v>
      </c>
      <c r="HP30" s="60">
        <v>874.181704</v>
      </c>
      <c r="HQ30" s="60">
        <v>2897.880092</v>
      </c>
      <c r="HR30" s="60">
        <v>153.134146</v>
      </c>
      <c r="HS30" s="60">
        <v>292.342917561</v>
      </c>
      <c r="HT30" s="60">
        <v>875.839242</v>
      </c>
      <c r="HU30" s="60">
        <v>797.066923</v>
      </c>
      <c r="HV30" s="60">
        <v>1062.203611</v>
      </c>
      <c r="HW30" s="60">
        <v>3066.416974</v>
      </c>
      <c r="HX30" s="60">
        <v>9845.160299</v>
      </c>
      <c r="HY30" s="60">
        <v>666.106007</v>
      </c>
      <c r="HZ30" s="60">
        <v>2266.935959</v>
      </c>
      <c r="IA30" s="60">
        <v>2217.957861</v>
      </c>
      <c r="IB30" s="60">
        <v>120.569207</v>
      </c>
      <c r="IC30" s="60">
        <v>1375.695385</v>
      </c>
      <c r="ID30" s="60">
        <v>305.423243</v>
      </c>
      <c r="IE30" s="42">
        <f t="shared" si="16"/>
        <v>6622.999632</v>
      </c>
      <c r="IF30" s="42">
        <f t="shared" si="17"/>
        <v>19864.264935</v>
      </c>
    </row>
    <row r="31" spans="1:240" ht="15.75">
      <c r="A31" s="95" t="s">
        <v>149</v>
      </c>
      <c r="B31" s="29" t="s">
        <v>108</v>
      </c>
      <c r="C31" s="1"/>
      <c r="D31" s="1"/>
      <c r="E31" s="1">
        <v>705.7</v>
      </c>
      <c r="F31" s="1">
        <v>279.5</v>
      </c>
      <c r="G31" s="1">
        <v>308</v>
      </c>
      <c r="H31" s="1">
        <v>634.8</v>
      </c>
      <c r="I31" s="41">
        <v>1858.1</v>
      </c>
      <c r="J31" s="40">
        <v>1586.9</v>
      </c>
      <c r="K31" s="63" t="s">
        <v>29</v>
      </c>
      <c r="L31" s="63" t="s">
        <v>29</v>
      </c>
      <c r="M31" s="41">
        <v>874.1</v>
      </c>
      <c r="N31" s="59">
        <v>91.6</v>
      </c>
      <c r="O31" s="42">
        <v>30.4</v>
      </c>
      <c r="P31" s="42">
        <v>259.3</v>
      </c>
      <c r="Q31" s="42">
        <v>426.1</v>
      </c>
      <c r="R31" s="22">
        <v>743.8</v>
      </c>
      <c r="S31" s="42">
        <v>59.1</v>
      </c>
      <c r="T31" s="22">
        <v>507.5</v>
      </c>
      <c r="U31" s="22">
        <v>269.5</v>
      </c>
      <c r="V31" s="23">
        <v>164.4</v>
      </c>
      <c r="W31" s="23">
        <v>3986.9</v>
      </c>
      <c r="X31" s="23">
        <v>4579.7</v>
      </c>
      <c r="Y31" s="22">
        <v>2501.4</v>
      </c>
      <c r="Z31" s="19">
        <v>948.4</v>
      </c>
      <c r="AA31" s="60">
        <v>9767.9</v>
      </c>
      <c r="AB31" s="42">
        <v>4517.777981</v>
      </c>
      <c r="AC31" s="42">
        <v>6856.875058</v>
      </c>
      <c r="AD31" s="42">
        <v>11741.187116</v>
      </c>
      <c r="AE31" s="42">
        <v>3314.213732929373</v>
      </c>
      <c r="AF31" s="42">
        <v>3828.129488882429</v>
      </c>
      <c r="AG31" s="42">
        <v>3230.5973689</v>
      </c>
      <c r="AH31" s="22">
        <v>25</v>
      </c>
      <c r="AI31" s="22">
        <v>43.1</v>
      </c>
      <c r="AJ31" s="22">
        <v>403</v>
      </c>
      <c r="AK31" s="22">
        <v>4</v>
      </c>
      <c r="AL31" s="22" t="s">
        <v>29</v>
      </c>
      <c r="AM31" s="22">
        <v>14.3</v>
      </c>
      <c r="AN31" s="22" t="s">
        <v>29</v>
      </c>
      <c r="AO31" s="22" t="s">
        <v>81</v>
      </c>
      <c r="AP31" s="22">
        <v>18.1</v>
      </c>
      <c r="AQ31" s="22" t="s">
        <v>29</v>
      </c>
      <c r="AR31" s="22" t="s">
        <v>29</v>
      </c>
      <c r="AS31" s="22" t="s">
        <v>29</v>
      </c>
      <c r="AT31" s="42">
        <v>507.5</v>
      </c>
      <c r="AU31" s="22">
        <v>41.3</v>
      </c>
      <c r="AV31" s="22" t="s">
        <v>29</v>
      </c>
      <c r="AW31" s="22" t="s">
        <v>81</v>
      </c>
      <c r="AX31" s="22">
        <v>8.1</v>
      </c>
      <c r="AY31" s="22" t="s">
        <v>29</v>
      </c>
      <c r="AZ31" s="22">
        <v>49.3</v>
      </c>
      <c r="BA31" s="22" t="s">
        <v>29</v>
      </c>
      <c r="BB31" s="22">
        <v>18.9</v>
      </c>
      <c r="BC31" s="22" t="s">
        <v>29</v>
      </c>
      <c r="BD31" s="22">
        <v>132.1</v>
      </c>
      <c r="BE31" s="22">
        <v>13.9</v>
      </c>
      <c r="BF31" s="22">
        <v>5.9</v>
      </c>
      <c r="BG31" s="22">
        <v>9.9</v>
      </c>
      <c r="BH31" s="22">
        <v>14</v>
      </c>
      <c r="BI31" s="22">
        <v>4.5</v>
      </c>
      <c r="BJ31" s="22">
        <v>15.8</v>
      </c>
      <c r="BK31" s="22" t="s">
        <v>29</v>
      </c>
      <c r="BL31" s="22" t="s">
        <v>29</v>
      </c>
      <c r="BM31" s="22">
        <v>120.2</v>
      </c>
      <c r="BN31" s="22" t="s">
        <v>81</v>
      </c>
      <c r="BO31" s="22" t="s">
        <v>81</v>
      </c>
      <c r="BP31" s="22" t="s">
        <v>29</v>
      </c>
      <c r="BQ31" s="22" t="s">
        <v>29</v>
      </c>
      <c r="BR31" s="22" t="s">
        <v>29</v>
      </c>
      <c r="BS31" s="22">
        <v>2.8</v>
      </c>
      <c r="BT31" s="22">
        <v>787</v>
      </c>
      <c r="BU31" s="22" t="s">
        <v>29</v>
      </c>
      <c r="BV31" s="22" t="s">
        <v>29</v>
      </c>
      <c r="BW31" s="22">
        <v>9.8</v>
      </c>
      <c r="BX31" s="22">
        <v>17.6</v>
      </c>
      <c r="BY31" s="60">
        <v>162.2</v>
      </c>
      <c r="BZ31" s="60">
        <v>72.9</v>
      </c>
      <c r="CA31" s="60">
        <v>835.6</v>
      </c>
      <c r="CB31" s="60">
        <v>243.3</v>
      </c>
      <c r="CC31" s="60">
        <v>1855.7</v>
      </c>
      <c r="CD31" s="22">
        <v>0</v>
      </c>
      <c r="CE31" s="22">
        <v>230.8</v>
      </c>
      <c r="CF31" s="22">
        <v>322.4</v>
      </c>
      <c r="CG31" s="22">
        <v>27.9</v>
      </c>
      <c r="CH31" s="22">
        <v>123.9</v>
      </c>
      <c r="CI31" s="22">
        <v>402.6</v>
      </c>
      <c r="CJ31" s="22">
        <v>263.2</v>
      </c>
      <c r="CK31" s="22">
        <v>583.1</v>
      </c>
      <c r="CL31" s="22">
        <v>1544.1</v>
      </c>
      <c r="CM31" s="22">
        <v>392.7</v>
      </c>
      <c r="CN31" s="22">
        <v>-183.4</v>
      </c>
      <c r="CO31" s="22">
        <v>669.6</v>
      </c>
      <c r="CP31" s="22">
        <v>202.8</v>
      </c>
      <c r="CQ31" s="42">
        <v>187.7</v>
      </c>
      <c r="CR31" s="42">
        <v>581.1</v>
      </c>
      <c r="CS31" s="42">
        <v>705</v>
      </c>
      <c r="CT31" s="42">
        <v>1107.6</v>
      </c>
      <c r="CU31" s="42">
        <v>1370.8</v>
      </c>
      <c r="CV31" s="42">
        <v>1953.9</v>
      </c>
      <c r="CW31" s="42">
        <v>3498</v>
      </c>
      <c r="CX31" s="42">
        <v>3659.9</v>
      </c>
      <c r="CY31" s="22">
        <v>3707.3</v>
      </c>
      <c r="CZ31" s="22">
        <v>4376.9</v>
      </c>
      <c r="DA31" s="60">
        <v>4579.7</v>
      </c>
      <c r="DB31" s="22">
        <v>685.6</v>
      </c>
      <c r="DC31" s="22">
        <v>322.4</v>
      </c>
      <c r="DD31" s="22">
        <v>12.3</v>
      </c>
      <c r="DE31" s="22">
        <v>72</v>
      </c>
      <c r="DF31" s="22">
        <v>4.7000000000000455</v>
      </c>
      <c r="DG31" s="22">
        <v>20.40000000000009</v>
      </c>
      <c r="DH31" s="22">
        <v>78</v>
      </c>
      <c r="DI31" s="22">
        <v>0.2999999999999545</v>
      </c>
      <c r="DJ31" s="22">
        <v>500.5</v>
      </c>
      <c r="DK31" s="22">
        <v>474.4</v>
      </c>
      <c r="DL31" s="22">
        <v>8.800000000000182</v>
      </c>
      <c r="DM31" s="22">
        <v>17.5</v>
      </c>
      <c r="DN31" s="22">
        <v>1312.5</v>
      </c>
      <c r="DO31" s="22">
        <v>1324.8</v>
      </c>
      <c r="DP31" s="22">
        <v>1396.8</v>
      </c>
      <c r="DQ31" s="22">
        <v>1401.5</v>
      </c>
      <c r="DR31" s="43">
        <v>1421.9</v>
      </c>
      <c r="DS31" s="60">
        <v>1499.9</v>
      </c>
      <c r="DT31" s="22">
        <v>1500.2</v>
      </c>
      <c r="DU31" s="22">
        <v>2000.7</v>
      </c>
      <c r="DV31" s="60">
        <v>2475.1</v>
      </c>
      <c r="DW31" s="60">
        <v>2483.9</v>
      </c>
      <c r="DX31" s="22">
        <v>2501.4</v>
      </c>
      <c r="DY31" s="22">
        <v>77.7</v>
      </c>
      <c r="DZ31" s="22">
        <v>96.1</v>
      </c>
      <c r="EA31" s="22">
        <v>180.5</v>
      </c>
      <c r="EB31" s="60">
        <v>442.9</v>
      </c>
      <c r="EC31" s="60">
        <v>578.8</v>
      </c>
      <c r="ED31" s="60">
        <v>639.5</v>
      </c>
      <c r="EE31" s="60">
        <v>678.5</v>
      </c>
      <c r="EF31" s="60">
        <v>781.2</v>
      </c>
      <c r="EG31" s="89">
        <v>809.2</v>
      </c>
      <c r="EH31" s="60">
        <v>820.2</v>
      </c>
      <c r="EI31" s="60">
        <v>852.4</v>
      </c>
      <c r="EJ31" s="60">
        <v>948.4</v>
      </c>
      <c r="EK31" s="60">
        <v>4068.6</v>
      </c>
      <c r="EL31" s="60">
        <v>4293.7</v>
      </c>
      <c r="EM31" s="60">
        <v>4330.1</v>
      </c>
      <c r="EN31" s="60">
        <v>4975.8</v>
      </c>
      <c r="EO31" s="60">
        <v>5236.3</v>
      </c>
      <c r="EP31" s="22">
        <v>5327.8</v>
      </c>
      <c r="EQ31" s="60">
        <v>6862.3</v>
      </c>
      <c r="ER31" s="60">
        <v>7296.9</v>
      </c>
      <c r="ES31" s="60">
        <v>7457</v>
      </c>
      <c r="ET31" s="60">
        <v>7866.1</v>
      </c>
      <c r="EU31" s="60">
        <v>7876.7</v>
      </c>
      <c r="EV31" s="60">
        <v>1891.2</v>
      </c>
      <c r="EW31" s="60">
        <f>EU31+EV31</f>
        <v>9767.9</v>
      </c>
      <c r="EX31" s="22">
        <v>507.1</v>
      </c>
      <c r="EY31" s="22">
        <v>34.5</v>
      </c>
      <c r="EZ31" s="22">
        <f>17.6+114</f>
        <v>131.6</v>
      </c>
      <c r="FA31" s="22">
        <f>75.6+7.5+10.6</f>
        <v>93.69999999999999</v>
      </c>
      <c r="FB31" s="22">
        <v>167.002705</v>
      </c>
      <c r="FC31" s="22">
        <v>0</v>
      </c>
      <c r="FD31" s="22">
        <f>23.2+340.5</f>
        <v>363.7</v>
      </c>
      <c r="FE31" s="22">
        <f>0.03+0.4+505.2</f>
        <v>505.63</v>
      </c>
      <c r="FF31" s="22">
        <v>484.61125400000003</v>
      </c>
      <c r="FG31" s="22">
        <v>682.8340219999999</v>
      </c>
      <c r="FH31" s="22">
        <v>1454.4</v>
      </c>
      <c r="FI31" s="22">
        <v>92.7</v>
      </c>
      <c r="FJ31" s="42">
        <f>SUM(EX31:FI31)</f>
        <v>4517.777981</v>
      </c>
      <c r="FK31" s="22">
        <v>0.2</v>
      </c>
      <c r="FL31" s="22">
        <v>57.1</v>
      </c>
      <c r="FM31" s="22">
        <v>327.4</v>
      </c>
      <c r="FN31" s="64">
        <v>188.789965</v>
      </c>
      <c r="FO31" s="22">
        <v>806.9</v>
      </c>
      <c r="FP31" s="22">
        <v>307.9</v>
      </c>
      <c r="FQ31" s="22">
        <v>655.4</v>
      </c>
      <c r="FR31" s="22">
        <v>948.01</v>
      </c>
      <c r="FS31" s="22">
        <v>1497.8899999999999</v>
      </c>
      <c r="FT31" s="22">
        <v>25.685093</v>
      </c>
      <c r="FU31" s="22">
        <v>1796</v>
      </c>
      <c r="FV31" s="22">
        <f>7.4+238.2</f>
        <v>245.6</v>
      </c>
      <c r="FW31" s="42">
        <f t="shared" si="12"/>
        <v>6856.875058</v>
      </c>
      <c r="FX31" s="22">
        <v>17.601887</v>
      </c>
      <c r="FY31" s="22">
        <v>115.079371</v>
      </c>
      <c r="FZ31" s="60">
        <v>666.343662</v>
      </c>
      <c r="GA31" s="60">
        <f>28.33+790.35+41.79</f>
        <v>860.47</v>
      </c>
      <c r="GB31" s="60">
        <f>17.077+54.87+944.166+15.458+2753.55</f>
        <v>3785.121</v>
      </c>
      <c r="GC31" s="60">
        <v>19.3</v>
      </c>
      <c r="GD31" s="60">
        <v>920.839131</v>
      </c>
      <c r="GE31" s="60">
        <v>1232.555221</v>
      </c>
      <c r="GF31" s="60">
        <v>86.39999999999999</v>
      </c>
      <c r="GG31" s="60">
        <v>150.359939</v>
      </c>
      <c r="GH31" s="60">
        <f>'[2]Feuil5'!$C$28+'[2]Feuil5'!$C$42+'[2]Feuil5'!$C$59</f>
        <v>3778.316905</v>
      </c>
      <c r="GI31" s="60">
        <v>108.8</v>
      </c>
      <c r="GJ31" s="60">
        <f t="shared" si="13"/>
        <v>11741.187116</v>
      </c>
      <c r="GK31" s="60">
        <v>42.67267</v>
      </c>
      <c r="GL31" s="119">
        <v>1198.904769</v>
      </c>
      <c r="GM31" s="120">
        <v>164.901512</v>
      </c>
      <c r="GN31" s="66">
        <v>174.06910499999998</v>
      </c>
      <c r="GO31" s="66">
        <v>701.0992975999999</v>
      </c>
      <c r="GP31" s="66">
        <v>28.5</v>
      </c>
      <c r="GQ31" s="60">
        <v>62.323390539837</v>
      </c>
      <c r="GR31" s="112">
        <v>118.585561769422</v>
      </c>
      <c r="GS31" s="66">
        <v>367.909508705752</v>
      </c>
      <c r="GT31" s="66">
        <f>1.2+76.9+37.4+8.4+0.6</f>
        <v>124.5</v>
      </c>
      <c r="GU31" s="112">
        <f>154.034753961412+100.8</f>
        <v>254.834753961412</v>
      </c>
      <c r="GV31" s="112">
        <v>75.91316435295</v>
      </c>
      <c r="GW31" s="60">
        <f t="shared" si="14"/>
        <v>3314.213732929373</v>
      </c>
      <c r="GX31" s="60">
        <v>43.211852204752</v>
      </c>
      <c r="GY31" s="60">
        <v>553.319233032821</v>
      </c>
      <c r="GZ31" s="60">
        <v>230.1830364748559</v>
      </c>
      <c r="HA31" s="60">
        <v>151.09418302</v>
      </c>
      <c r="HB31" s="60">
        <v>346.75421236999995</v>
      </c>
      <c r="HC31" s="60">
        <v>1562.6972254799998</v>
      </c>
      <c r="HD31" s="60">
        <v>34.94963172</v>
      </c>
      <c r="HE31" s="60">
        <v>278.32607298000005</v>
      </c>
      <c r="HF31" s="60">
        <v>340.3095996</v>
      </c>
      <c r="HG31" s="60">
        <v>56.39385</v>
      </c>
      <c r="HH31" s="60">
        <v>222.598659</v>
      </c>
      <c r="HI31" s="60">
        <v>8.291933</v>
      </c>
      <c r="HJ31" s="60">
        <f t="shared" si="15"/>
        <v>3828.129488882429</v>
      </c>
      <c r="HK31" s="60">
        <v>92.48774700000001</v>
      </c>
      <c r="HL31" s="60">
        <v>198.89377399999998</v>
      </c>
      <c r="HM31" s="60">
        <v>100.94010800000001</v>
      </c>
      <c r="HN31" s="60">
        <v>344.693739</v>
      </c>
      <c r="HO31" s="60">
        <v>274.761369</v>
      </c>
      <c r="HP31" s="60">
        <v>531.4630999999999</v>
      </c>
      <c r="HQ31" s="60">
        <v>804.432401</v>
      </c>
      <c r="HR31" s="60">
        <v>106.174175</v>
      </c>
      <c r="HS31" s="60">
        <v>456.5528069</v>
      </c>
      <c r="HT31" s="60">
        <v>44.451979</v>
      </c>
      <c r="HU31" s="60">
        <v>197.395662</v>
      </c>
      <c r="HV31" s="60">
        <v>78.35050799999999</v>
      </c>
      <c r="HW31" s="60">
        <v>32.140851</v>
      </c>
      <c r="HX31" s="60">
        <v>78.396586</v>
      </c>
      <c r="HY31" s="60">
        <v>127.069969</v>
      </c>
      <c r="HZ31" s="60">
        <v>127.007632</v>
      </c>
      <c r="IA31" s="60">
        <v>81.513568</v>
      </c>
      <c r="IB31" s="60">
        <v>2155.36841</v>
      </c>
      <c r="IC31" s="60">
        <v>497.66191999999995</v>
      </c>
      <c r="ID31" s="60">
        <v>574.845787</v>
      </c>
      <c r="IE31" s="42">
        <f t="shared" si="16"/>
        <v>2453.846413</v>
      </c>
      <c r="IF31" s="42">
        <f t="shared" si="17"/>
        <v>3674.004723</v>
      </c>
    </row>
    <row r="32" spans="1:240" ht="15.75">
      <c r="A32" s="96"/>
      <c r="B32" s="19"/>
      <c r="C32" s="41"/>
      <c r="D32" s="41"/>
      <c r="E32" s="41"/>
      <c r="F32" s="41"/>
      <c r="G32" s="57"/>
      <c r="H32" s="41"/>
      <c r="I32" s="57"/>
      <c r="J32" s="58"/>
      <c r="K32" s="57"/>
      <c r="L32" s="41"/>
      <c r="M32" s="41"/>
      <c r="N32" s="59"/>
      <c r="O32" s="42"/>
      <c r="P32" s="42"/>
      <c r="Q32" s="42"/>
      <c r="R32" s="22"/>
      <c r="S32" s="42"/>
      <c r="T32" s="22"/>
      <c r="U32" s="22"/>
      <c r="V32" s="23"/>
      <c r="W32" s="23"/>
      <c r="X32" s="23"/>
      <c r="Y32" s="22"/>
      <c r="Z32" s="23"/>
      <c r="AA32" s="22"/>
      <c r="AB32" s="48"/>
      <c r="AC32" s="48"/>
      <c r="AD32" s="48"/>
      <c r="AE32" s="48"/>
      <c r="AF32" s="48"/>
      <c r="AG32" s="48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4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60"/>
      <c r="BZ32" s="60"/>
      <c r="CA32" s="60"/>
      <c r="CB32" s="60"/>
      <c r="CC32" s="60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42"/>
      <c r="CR32" s="42"/>
      <c r="CS32" s="42"/>
      <c r="CT32" s="42"/>
      <c r="CU32" s="42"/>
      <c r="CV32" s="42"/>
      <c r="CW32" s="42"/>
      <c r="CX32" s="42"/>
      <c r="CY32" s="4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43"/>
      <c r="DZ32" s="43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48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48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48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48"/>
      <c r="IF32" s="48"/>
    </row>
    <row r="33" spans="1:240" ht="15.75">
      <c r="A33" s="111" t="s">
        <v>195</v>
      </c>
      <c r="B33" s="44" t="s">
        <v>35</v>
      </c>
      <c r="C33" s="45">
        <f aca="true" t="shared" si="18" ref="C33:BW33">SUM(C35:C39)</f>
        <v>686.5</v>
      </c>
      <c r="D33" s="45">
        <f t="shared" si="18"/>
        <v>379.00000000000006</v>
      </c>
      <c r="E33" s="45">
        <f t="shared" si="18"/>
        <v>290.09999999999997</v>
      </c>
      <c r="F33" s="45">
        <f t="shared" si="18"/>
        <v>628.6</v>
      </c>
      <c r="G33" s="45">
        <f t="shared" si="18"/>
        <v>661.4</v>
      </c>
      <c r="H33" s="45">
        <f t="shared" si="18"/>
        <v>1012.3</v>
      </c>
      <c r="I33" s="45">
        <f t="shared" si="18"/>
        <v>755.7</v>
      </c>
      <c r="J33" s="45">
        <f t="shared" si="18"/>
        <v>865.5</v>
      </c>
      <c r="K33" s="45">
        <f t="shared" si="18"/>
        <v>1310.1999999999998</v>
      </c>
      <c r="L33" s="45">
        <f t="shared" si="18"/>
        <v>2158.7</v>
      </c>
      <c r="M33" s="45">
        <f t="shared" si="18"/>
        <v>952</v>
      </c>
      <c r="N33" s="45">
        <f t="shared" si="18"/>
        <v>968.8</v>
      </c>
      <c r="O33" s="45">
        <f t="shared" si="18"/>
        <v>782.6</v>
      </c>
      <c r="P33" s="45">
        <f t="shared" si="18"/>
        <v>1382.9</v>
      </c>
      <c r="Q33" s="45">
        <f t="shared" si="18"/>
        <v>1130.5</v>
      </c>
      <c r="R33" s="45">
        <f t="shared" si="18"/>
        <v>1498.8000000000002</v>
      </c>
      <c r="S33" s="45">
        <f t="shared" si="18"/>
        <v>3137.5</v>
      </c>
      <c r="T33" s="45">
        <f t="shared" si="18"/>
        <v>2054.7</v>
      </c>
      <c r="U33" s="45">
        <f t="shared" si="18"/>
        <v>2768.5</v>
      </c>
      <c r="V33" s="45">
        <f t="shared" si="18"/>
        <v>2960</v>
      </c>
      <c r="W33" s="45">
        <f t="shared" si="18"/>
        <v>5103.200000000001</v>
      </c>
      <c r="X33" s="45">
        <f t="shared" si="18"/>
        <v>25223.6</v>
      </c>
      <c r="Y33" s="45">
        <f t="shared" si="18"/>
        <v>3340.3999999999996</v>
      </c>
      <c r="Z33" s="45">
        <f t="shared" si="18"/>
        <v>2309.8</v>
      </c>
      <c r="AA33" s="118">
        <f t="shared" si="18"/>
        <v>4475.5</v>
      </c>
      <c r="AB33" s="118">
        <f t="shared" si="18"/>
        <v>8994.976108000003</v>
      </c>
      <c r="AC33" s="118">
        <f t="shared" si="18"/>
        <v>16323.498738</v>
      </c>
      <c r="AD33" s="118">
        <f t="shared" si="18"/>
        <v>42103.231801999995</v>
      </c>
      <c r="AE33" s="118">
        <f t="shared" si="18"/>
        <v>35614.25517998649</v>
      </c>
      <c r="AF33" s="118">
        <f t="shared" si="18"/>
        <v>51632.81128268744</v>
      </c>
      <c r="AG33" s="118">
        <f t="shared" si="18"/>
        <v>31358.339458046</v>
      </c>
      <c r="AH33" s="118">
        <f t="shared" si="18"/>
        <v>194.4</v>
      </c>
      <c r="AI33" s="118">
        <f t="shared" si="18"/>
        <v>120.4</v>
      </c>
      <c r="AJ33" s="118">
        <f t="shared" si="18"/>
        <v>122.6</v>
      </c>
      <c r="AK33" s="118">
        <f t="shared" si="18"/>
        <v>95</v>
      </c>
      <c r="AL33" s="118">
        <f t="shared" si="18"/>
        <v>12.4</v>
      </c>
      <c r="AM33" s="118">
        <f t="shared" si="18"/>
        <v>285.9</v>
      </c>
      <c r="AN33" s="118">
        <f t="shared" si="18"/>
        <v>200.79999999999998</v>
      </c>
      <c r="AO33" s="118">
        <f t="shared" si="18"/>
        <v>85.60000000000001</v>
      </c>
      <c r="AP33" s="118">
        <f t="shared" si="18"/>
        <v>172.60000000000002</v>
      </c>
      <c r="AQ33" s="118">
        <f t="shared" si="18"/>
        <v>375.50000000000006</v>
      </c>
      <c r="AR33" s="118">
        <f t="shared" si="18"/>
        <v>151.79999999999998</v>
      </c>
      <c r="AS33" s="118">
        <f t="shared" si="18"/>
        <v>237.7</v>
      </c>
      <c r="AT33" s="118">
        <f t="shared" si="18"/>
        <v>2054.7</v>
      </c>
      <c r="AU33" s="118">
        <f t="shared" si="18"/>
        <v>238.8</v>
      </c>
      <c r="AV33" s="118">
        <f t="shared" si="18"/>
        <v>96.5</v>
      </c>
      <c r="AW33" s="118">
        <f t="shared" si="18"/>
        <v>203.8</v>
      </c>
      <c r="AX33" s="118">
        <f t="shared" si="18"/>
        <v>755.6999999999999</v>
      </c>
      <c r="AY33" s="118">
        <f t="shared" si="18"/>
        <v>201.2</v>
      </c>
      <c r="AZ33" s="118">
        <f t="shared" si="18"/>
        <v>158.8</v>
      </c>
      <c r="BA33" s="118">
        <f t="shared" si="18"/>
        <v>104.5</v>
      </c>
      <c r="BB33" s="118">
        <f t="shared" si="18"/>
        <v>54.9</v>
      </c>
      <c r="BC33" s="118">
        <f t="shared" si="18"/>
        <v>436.7</v>
      </c>
      <c r="BD33" s="118">
        <f t="shared" si="18"/>
        <v>127.4</v>
      </c>
      <c r="BE33" s="118">
        <f t="shared" si="18"/>
        <v>184.7</v>
      </c>
      <c r="BF33" s="118">
        <f t="shared" si="18"/>
        <v>205.5</v>
      </c>
      <c r="BG33" s="118">
        <f t="shared" si="18"/>
        <v>189.4</v>
      </c>
      <c r="BH33" s="118">
        <f t="shared" si="18"/>
        <v>214.60000000000002</v>
      </c>
      <c r="BI33" s="118">
        <f t="shared" si="18"/>
        <v>186.8</v>
      </c>
      <c r="BJ33" s="118">
        <f t="shared" si="18"/>
        <v>210.5</v>
      </c>
      <c r="BK33" s="118">
        <f t="shared" si="18"/>
        <v>94.69999999999999</v>
      </c>
      <c r="BL33" s="118">
        <f t="shared" si="18"/>
        <v>119.2</v>
      </c>
      <c r="BM33" s="118">
        <f t="shared" si="18"/>
        <v>783.8</v>
      </c>
      <c r="BN33" s="118">
        <f t="shared" si="18"/>
        <v>250.5</v>
      </c>
      <c r="BO33" s="118">
        <f t="shared" si="18"/>
        <v>205.1</v>
      </c>
      <c r="BP33" s="118">
        <f t="shared" si="18"/>
        <v>173.9</v>
      </c>
      <c r="BQ33" s="118">
        <f t="shared" si="18"/>
        <v>178.4</v>
      </c>
      <c r="BR33" s="118">
        <f t="shared" si="18"/>
        <v>353.1</v>
      </c>
      <c r="BS33" s="118">
        <f t="shared" si="18"/>
        <v>477.1</v>
      </c>
      <c r="BT33" s="118">
        <f t="shared" si="18"/>
        <v>273.7</v>
      </c>
      <c r="BU33" s="118">
        <f t="shared" si="18"/>
        <v>722.6</v>
      </c>
      <c r="BV33" s="118">
        <f t="shared" si="18"/>
        <v>571</v>
      </c>
      <c r="BW33" s="118">
        <f t="shared" si="18"/>
        <v>251.5</v>
      </c>
      <c r="BX33" s="118">
        <f aca="true" t="shared" si="19" ref="BX33:EI33">SUM(BX35:BX39)</f>
        <v>522.6</v>
      </c>
      <c r="BY33" s="118">
        <f t="shared" si="19"/>
        <v>105.6</v>
      </c>
      <c r="BZ33" s="118">
        <f t="shared" si="19"/>
        <v>455.80000000000007</v>
      </c>
      <c r="CA33" s="118">
        <f t="shared" si="19"/>
        <v>969.6</v>
      </c>
      <c r="CB33" s="118">
        <f t="shared" si="19"/>
        <v>110.4</v>
      </c>
      <c r="CC33" s="118">
        <f t="shared" si="19"/>
        <v>175.4</v>
      </c>
      <c r="CD33" s="118">
        <f t="shared" si="19"/>
        <v>467.9</v>
      </c>
      <c r="CE33" s="118">
        <f t="shared" si="19"/>
        <v>217.7</v>
      </c>
      <c r="CF33" s="118">
        <f t="shared" si="19"/>
        <v>358.3</v>
      </c>
      <c r="CG33" s="118">
        <f t="shared" si="19"/>
        <v>883.55</v>
      </c>
      <c r="CH33" s="118">
        <f t="shared" si="19"/>
        <v>200.4</v>
      </c>
      <c r="CI33" s="118">
        <f t="shared" si="19"/>
        <v>1183.7</v>
      </c>
      <c r="CJ33" s="118">
        <f t="shared" si="19"/>
        <v>139.29999999999998</v>
      </c>
      <c r="CK33" s="118">
        <f t="shared" si="19"/>
        <v>847.7399999999999</v>
      </c>
      <c r="CL33" s="118">
        <f t="shared" si="19"/>
        <v>144.2</v>
      </c>
      <c r="CM33" s="118">
        <f t="shared" si="19"/>
        <v>272.2</v>
      </c>
      <c r="CN33" s="118">
        <f t="shared" si="19"/>
        <v>249.3</v>
      </c>
      <c r="CO33" s="118">
        <f t="shared" si="19"/>
        <v>923.7</v>
      </c>
      <c r="CP33" s="118">
        <f t="shared" si="19"/>
        <v>19803.5</v>
      </c>
      <c r="CQ33" s="118">
        <f t="shared" si="19"/>
        <v>597.1</v>
      </c>
      <c r="CR33" s="118">
        <f t="shared" si="19"/>
        <v>1459.6</v>
      </c>
      <c r="CS33" s="118">
        <f t="shared" si="19"/>
        <v>1660</v>
      </c>
      <c r="CT33" s="118">
        <f t="shared" si="19"/>
        <v>2843.2</v>
      </c>
      <c r="CU33" s="118">
        <f t="shared" si="19"/>
        <v>2983</v>
      </c>
      <c r="CV33" s="118">
        <f t="shared" si="19"/>
        <v>3830.7</v>
      </c>
      <c r="CW33" s="118">
        <f t="shared" si="19"/>
        <v>3974.8999999999996</v>
      </c>
      <c r="CX33" s="118">
        <f t="shared" si="19"/>
        <v>4141.6</v>
      </c>
      <c r="CY33" s="118">
        <f t="shared" si="19"/>
        <v>4496.4</v>
      </c>
      <c r="CZ33" s="118">
        <f t="shared" si="19"/>
        <v>5420.1</v>
      </c>
      <c r="DA33" s="118">
        <f t="shared" si="19"/>
        <v>25223.6</v>
      </c>
      <c r="DB33" s="118">
        <f t="shared" si="19"/>
        <v>106.35</v>
      </c>
      <c r="DC33" s="118">
        <f t="shared" si="19"/>
        <v>388.54999999999995</v>
      </c>
      <c r="DD33" s="118">
        <f t="shared" si="19"/>
        <v>901.0999999999999</v>
      </c>
      <c r="DE33" s="118">
        <f t="shared" si="19"/>
        <v>166.20000000000007</v>
      </c>
      <c r="DF33" s="118">
        <f t="shared" si="19"/>
        <v>229.79999999999998</v>
      </c>
      <c r="DG33" s="118">
        <f t="shared" si="19"/>
        <v>291.29999999999995</v>
      </c>
      <c r="DH33" s="118">
        <f t="shared" si="19"/>
        <v>519.1999999999999</v>
      </c>
      <c r="DI33" s="118">
        <f t="shared" si="19"/>
        <v>89.39999999999998</v>
      </c>
      <c r="DJ33" s="118">
        <f t="shared" si="19"/>
        <v>345.4</v>
      </c>
      <c r="DK33" s="118">
        <f t="shared" si="19"/>
        <v>63.90000000000005</v>
      </c>
      <c r="DL33" s="118">
        <f t="shared" si="19"/>
        <v>206.89999999999992</v>
      </c>
      <c r="DM33" s="118">
        <f t="shared" si="19"/>
        <v>32.30000000000011</v>
      </c>
      <c r="DN33" s="118">
        <f t="shared" si="19"/>
        <v>494.9</v>
      </c>
      <c r="DO33" s="118">
        <f t="shared" si="19"/>
        <v>1395.9999999999998</v>
      </c>
      <c r="DP33" s="118">
        <f t="shared" si="19"/>
        <v>1562.1999999999998</v>
      </c>
      <c r="DQ33" s="118">
        <f t="shared" si="19"/>
        <v>1792</v>
      </c>
      <c r="DR33" s="118">
        <f t="shared" si="19"/>
        <v>2083.3</v>
      </c>
      <c r="DS33" s="118">
        <f t="shared" si="19"/>
        <v>2602.5</v>
      </c>
      <c r="DT33" s="118">
        <f t="shared" si="19"/>
        <v>2691.9</v>
      </c>
      <c r="DU33" s="118">
        <f t="shared" si="19"/>
        <v>3037.3</v>
      </c>
      <c r="DV33" s="118">
        <f t="shared" si="19"/>
        <v>3101.2</v>
      </c>
      <c r="DW33" s="118">
        <f t="shared" si="19"/>
        <v>3308.0999999999995</v>
      </c>
      <c r="DX33" s="118">
        <f t="shared" si="19"/>
        <v>3340.3999999999996</v>
      </c>
      <c r="DY33" s="118">
        <f t="shared" si="19"/>
        <v>643.3</v>
      </c>
      <c r="DZ33" s="118">
        <f t="shared" si="19"/>
        <v>781.05</v>
      </c>
      <c r="EA33" s="118">
        <f t="shared" si="19"/>
        <v>878.13</v>
      </c>
      <c r="EB33" s="118">
        <f t="shared" si="19"/>
        <v>1164.23</v>
      </c>
      <c r="EC33" s="118">
        <f t="shared" si="19"/>
        <v>1305.4299999999998</v>
      </c>
      <c r="ED33" s="118">
        <f t="shared" si="19"/>
        <v>1511.93</v>
      </c>
      <c r="EE33" s="118">
        <f t="shared" si="19"/>
        <v>1550.9</v>
      </c>
      <c r="EF33" s="118">
        <f t="shared" si="19"/>
        <v>1726.3</v>
      </c>
      <c r="EG33" s="118">
        <f t="shared" si="19"/>
        <v>1960.7999999999997</v>
      </c>
      <c r="EH33" s="118">
        <f t="shared" si="19"/>
        <v>2013.8</v>
      </c>
      <c r="EI33" s="118">
        <f t="shared" si="19"/>
        <v>2154.8</v>
      </c>
      <c r="EJ33" s="118">
        <f aca="true" t="shared" si="20" ref="EJ33:GU33">SUM(EJ35:EJ39)</f>
        <v>2309.8</v>
      </c>
      <c r="EK33" s="118">
        <f t="shared" si="20"/>
        <v>100.8</v>
      </c>
      <c r="EL33" s="118">
        <f t="shared" si="20"/>
        <v>998.6999999999999</v>
      </c>
      <c r="EM33" s="118">
        <f t="shared" si="20"/>
        <v>1454</v>
      </c>
      <c r="EN33" s="118">
        <f t="shared" si="20"/>
        <v>1854</v>
      </c>
      <c r="EO33" s="118">
        <f t="shared" si="20"/>
        <v>2659.3</v>
      </c>
      <c r="EP33" s="118">
        <f t="shared" si="20"/>
        <v>2869.2000000000003</v>
      </c>
      <c r="EQ33" s="118">
        <f t="shared" si="20"/>
        <v>3123.3</v>
      </c>
      <c r="ER33" s="118">
        <f t="shared" si="20"/>
        <v>3253.2</v>
      </c>
      <c r="ES33" s="118">
        <f t="shared" si="20"/>
        <v>3412.1</v>
      </c>
      <c r="ET33" s="118">
        <f t="shared" si="20"/>
        <v>3455.9</v>
      </c>
      <c r="EU33" s="118">
        <f t="shared" si="20"/>
        <v>3877.3</v>
      </c>
      <c r="EV33" s="118">
        <f t="shared" si="20"/>
        <v>598.1999999999999</v>
      </c>
      <c r="EW33" s="118">
        <f t="shared" si="20"/>
        <v>4475.5</v>
      </c>
      <c r="EX33" s="118">
        <f t="shared" si="20"/>
        <v>826.4000000000001</v>
      </c>
      <c r="EY33" s="118">
        <f t="shared" si="20"/>
        <v>225</v>
      </c>
      <c r="EZ33" s="118">
        <f t="shared" si="20"/>
        <v>379.2</v>
      </c>
      <c r="FA33" s="118">
        <f t="shared" si="20"/>
        <v>954.7</v>
      </c>
      <c r="FB33" s="118">
        <f t="shared" si="20"/>
        <v>48.323954</v>
      </c>
      <c r="FC33" s="118">
        <f t="shared" si="20"/>
        <v>271.064411</v>
      </c>
      <c r="FD33" s="118">
        <f t="shared" si="20"/>
        <v>252.89999999999998</v>
      </c>
      <c r="FE33" s="118">
        <f t="shared" si="20"/>
        <v>425.40000000000003</v>
      </c>
      <c r="FF33" s="118">
        <f t="shared" si="20"/>
        <v>2324.851811</v>
      </c>
      <c r="FG33" s="118">
        <f t="shared" si="20"/>
        <v>279.955932</v>
      </c>
      <c r="FH33" s="118">
        <f t="shared" si="20"/>
        <v>1798.58</v>
      </c>
      <c r="FI33" s="118">
        <f t="shared" si="20"/>
        <v>1208.6000000000001</v>
      </c>
      <c r="FJ33" s="118">
        <f t="shared" si="20"/>
        <v>8994.976108000003</v>
      </c>
      <c r="FK33" s="118">
        <f t="shared" si="20"/>
        <v>401.6</v>
      </c>
      <c r="FL33" s="118">
        <f t="shared" si="20"/>
        <v>887.2</v>
      </c>
      <c r="FM33" s="118">
        <f t="shared" si="20"/>
        <v>1089</v>
      </c>
      <c r="FN33" s="118">
        <f t="shared" si="20"/>
        <v>576.59602</v>
      </c>
      <c r="FO33" s="118">
        <f t="shared" si="20"/>
        <v>951.3</v>
      </c>
      <c r="FP33" s="118">
        <f t="shared" si="20"/>
        <v>2221.3</v>
      </c>
      <c r="FQ33" s="118">
        <f t="shared" si="20"/>
        <v>882.1</v>
      </c>
      <c r="FR33" s="118">
        <f t="shared" si="20"/>
        <v>3746.1947990000003</v>
      </c>
      <c r="FS33" s="118">
        <f t="shared" si="20"/>
        <v>1387.304768</v>
      </c>
      <c r="FT33" s="118">
        <f t="shared" si="20"/>
        <v>1047.003151</v>
      </c>
      <c r="FU33" s="118">
        <f t="shared" si="20"/>
        <v>1586.6</v>
      </c>
      <c r="FV33" s="118">
        <f t="shared" si="20"/>
        <v>1547.3</v>
      </c>
      <c r="FW33" s="118">
        <f t="shared" si="20"/>
        <v>16323.498738</v>
      </c>
      <c r="FX33" s="118">
        <f t="shared" si="20"/>
        <v>3185.490721</v>
      </c>
      <c r="FY33" s="118">
        <f t="shared" si="20"/>
        <v>1914.911243</v>
      </c>
      <c r="FZ33" s="118">
        <f t="shared" si="20"/>
        <v>587.135781</v>
      </c>
      <c r="GA33" s="118">
        <f t="shared" si="20"/>
        <v>9161.710000000001</v>
      </c>
      <c r="GB33" s="118">
        <f t="shared" si="20"/>
        <v>5415.412</v>
      </c>
      <c r="GC33" s="118">
        <f t="shared" si="20"/>
        <v>5028.2</v>
      </c>
      <c r="GD33" s="118">
        <f t="shared" si="20"/>
        <v>2048.476364</v>
      </c>
      <c r="GE33" s="118">
        <f t="shared" si="20"/>
        <v>2586.4262909999998</v>
      </c>
      <c r="GF33" s="118">
        <f t="shared" si="20"/>
        <v>3397.6</v>
      </c>
      <c r="GG33" s="118">
        <f t="shared" si="20"/>
        <v>3505.87385</v>
      </c>
      <c r="GH33" s="118">
        <f t="shared" si="20"/>
        <v>2507.395552</v>
      </c>
      <c r="GI33" s="118">
        <f t="shared" si="20"/>
        <v>2764.6000000000004</v>
      </c>
      <c r="GJ33" s="118">
        <f t="shared" si="20"/>
        <v>42103.231802</v>
      </c>
      <c r="GK33" s="118">
        <f t="shared" si="20"/>
        <v>4497.1467999999995</v>
      </c>
      <c r="GL33" s="118">
        <f t="shared" si="20"/>
        <v>4866.408153</v>
      </c>
      <c r="GM33" s="118">
        <f t="shared" si="20"/>
        <v>3541.323598</v>
      </c>
      <c r="GN33" s="118">
        <f t="shared" si="20"/>
        <v>575.814962</v>
      </c>
      <c r="GO33" s="118">
        <f t="shared" si="20"/>
        <v>157.45216024</v>
      </c>
      <c r="GP33" s="118">
        <f t="shared" si="20"/>
        <v>738.9</v>
      </c>
      <c r="GQ33" s="118">
        <f t="shared" si="20"/>
        <v>2140.1032896747356</v>
      </c>
      <c r="GR33" s="118">
        <f t="shared" si="20"/>
        <v>861.7243575525731</v>
      </c>
      <c r="GS33" s="118">
        <f t="shared" si="20"/>
        <v>4435.845003570713</v>
      </c>
      <c r="GT33" s="118">
        <f t="shared" si="20"/>
        <v>2287.1000000000004</v>
      </c>
      <c r="GU33" s="118">
        <f t="shared" si="20"/>
        <v>8407.397723351009</v>
      </c>
      <c r="GV33" s="118">
        <f>SUM(GV35:GV39)</f>
        <v>3105.0391325974656</v>
      </c>
      <c r="GW33" s="118">
        <f aca="true" t="shared" si="21" ref="GW33:IF33">SUM(GW35:GW39)</f>
        <v>35614.25517998649</v>
      </c>
      <c r="GX33" s="118">
        <f t="shared" si="21"/>
        <v>6701.316932961116</v>
      </c>
      <c r="GY33" s="118">
        <f t="shared" si="21"/>
        <v>5146.49378159354</v>
      </c>
      <c r="GZ33" s="118">
        <f t="shared" si="21"/>
        <v>3500.4489445927716</v>
      </c>
      <c r="HA33" s="118">
        <f t="shared" si="21"/>
        <v>2136.03902529</v>
      </c>
      <c r="HB33" s="118">
        <f t="shared" si="21"/>
        <v>2524.0388319500007</v>
      </c>
      <c r="HC33" s="118">
        <f t="shared" si="21"/>
        <v>9588.821438740002</v>
      </c>
      <c r="HD33" s="118">
        <f t="shared" si="21"/>
        <v>1218.0070030900001</v>
      </c>
      <c r="HE33" s="118">
        <f t="shared" si="21"/>
        <v>3525.09401151</v>
      </c>
      <c r="HF33" s="118">
        <f t="shared" si="21"/>
        <v>4984.72599996</v>
      </c>
      <c r="HG33" s="118">
        <f t="shared" si="21"/>
        <v>3217.975701</v>
      </c>
      <c r="HH33" s="118">
        <f t="shared" si="21"/>
        <v>5743.8152820000005</v>
      </c>
      <c r="HI33" s="118">
        <f t="shared" si="21"/>
        <v>3346.0343300000004</v>
      </c>
      <c r="HJ33" s="118">
        <f t="shared" si="21"/>
        <v>51632.81128268744</v>
      </c>
      <c r="HK33" s="118">
        <f t="shared" si="21"/>
        <v>3841.02908</v>
      </c>
      <c r="HL33" s="118">
        <f t="shared" si="21"/>
        <v>3899.501805</v>
      </c>
      <c r="HM33" s="118">
        <f t="shared" si="21"/>
        <v>2582.211284</v>
      </c>
      <c r="HN33" s="118">
        <f t="shared" si="21"/>
        <v>2861.691928</v>
      </c>
      <c r="HO33" s="118">
        <f t="shared" si="21"/>
        <v>592.4306379999999</v>
      </c>
      <c r="HP33" s="118">
        <f t="shared" si="21"/>
        <v>1857.013468</v>
      </c>
      <c r="HQ33" s="118">
        <f t="shared" si="21"/>
        <v>2413.042597</v>
      </c>
      <c r="HR33" s="118">
        <f t="shared" si="21"/>
        <v>1116.321516</v>
      </c>
      <c r="HS33" s="118">
        <f t="shared" si="21"/>
        <v>310.138846046</v>
      </c>
      <c r="HT33" s="118">
        <f t="shared" si="21"/>
        <v>3512.5306889999997</v>
      </c>
      <c r="HU33" s="118">
        <f t="shared" si="21"/>
        <v>4331.608349</v>
      </c>
      <c r="HV33" s="118">
        <f t="shared" si="21"/>
        <v>4040.819258</v>
      </c>
      <c r="HW33" s="118">
        <f t="shared" si="21"/>
        <v>1511.744156</v>
      </c>
      <c r="HX33" s="118">
        <f t="shared" si="21"/>
        <v>1565.422955</v>
      </c>
      <c r="HY33" s="118">
        <f t="shared" si="21"/>
        <v>1952.2922199999998</v>
      </c>
      <c r="HZ33" s="118">
        <f t="shared" si="21"/>
        <v>1966.80297</v>
      </c>
      <c r="IA33" s="118">
        <f t="shared" si="21"/>
        <v>2664.930722</v>
      </c>
      <c r="IB33" s="118">
        <f t="shared" si="21"/>
        <v>3352.5613255303</v>
      </c>
      <c r="IC33" s="118">
        <f t="shared" si="21"/>
        <v>5572.569273</v>
      </c>
      <c r="ID33" s="118">
        <f t="shared" si="21"/>
        <v>2582.017482</v>
      </c>
      <c r="IE33" s="118">
        <f t="shared" si="21"/>
        <v>19163.242316</v>
      </c>
      <c r="IF33" s="118">
        <f t="shared" si="21"/>
        <v>21168.3411035303</v>
      </c>
    </row>
    <row r="34" spans="1:240" ht="15.75">
      <c r="A34" s="94"/>
      <c r="B34" s="19"/>
      <c r="C34" s="41"/>
      <c r="D34" s="41"/>
      <c r="E34" s="41"/>
      <c r="F34" s="41"/>
      <c r="G34" s="57" t="s">
        <v>0</v>
      </c>
      <c r="H34" s="41"/>
      <c r="I34" s="57" t="s">
        <v>0</v>
      </c>
      <c r="J34" s="58" t="s">
        <v>0</v>
      </c>
      <c r="K34" s="57" t="s">
        <v>0</v>
      </c>
      <c r="L34" s="41"/>
      <c r="M34" s="41"/>
      <c r="N34" s="59"/>
      <c r="O34" s="42"/>
      <c r="P34" s="42"/>
      <c r="Q34" s="42"/>
      <c r="R34" s="22"/>
      <c r="S34" s="42"/>
      <c r="T34" s="22"/>
      <c r="U34" s="22"/>
      <c r="V34" s="23"/>
      <c r="W34" s="23"/>
      <c r="X34" s="23"/>
      <c r="Y34" s="22"/>
      <c r="Z34" s="23"/>
      <c r="AA34" s="22"/>
      <c r="AB34" s="48"/>
      <c r="AC34" s="48"/>
      <c r="AD34" s="48"/>
      <c r="AE34" s="48"/>
      <c r="AF34" s="48"/>
      <c r="AG34" s="48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4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60"/>
      <c r="BZ34" s="60"/>
      <c r="CA34" s="60"/>
      <c r="CB34" s="60"/>
      <c r="CC34" s="60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42"/>
      <c r="CR34" s="42"/>
      <c r="CS34" s="42"/>
      <c r="CT34" s="42"/>
      <c r="CU34" s="42"/>
      <c r="CV34" s="42"/>
      <c r="CW34" s="42"/>
      <c r="CX34" s="42"/>
      <c r="CY34" s="4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43"/>
      <c r="DU34" s="43"/>
      <c r="DV34" s="43"/>
      <c r="DW34" s="43"/>
      <c r="DX34" s="43"/>
      <c r="DY34" s="43"/>
      <c r="DZ34" s="43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48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42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60"/>
      <c r="GJ34" s="48"/>
      <c r="GK34" s="60"/>
      <c r="GL34" s="60"/>
      <c r="GM34" s="60"/>
      <c r="GN34" s="60"/>
      <c r="GO34" s="60"/>
      <c r="GP34" s="60"/>
      <c r="GQ34" s="66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48"/>
      <c r="IF34" s="48"/>
    </row>
    <row r="35" spans="1:240" ht="15.75">
      <c r="A35" s="95" t="s">
        <v>150</v>
      </c>
      <c r="B35" s="29" t="s">
        <v>36</v>
      </c>
      <c r="C35" s="41">
        <v>174.3</v>
      </c>
      <c r="D35" s="41">
        <v>150.3</v>
      </c>
      <c r="E35" s="41">
        <v>215.1</v>
      </c>
      <c r="F35" s="41">
        <v>234.7</v>
      </c>
      <c r="G35" s="41">
        <v>297.5</v>
      </c>
      <c r="H35" s="41">
        <v>351.2</v>
      </c>
      <c r="I35" s="41">
        <v>339.8</v>
      </c>
      <c r="J35" s="40">
        <v>240.8</v>
      </c>
      <c r="K35" s="41">
        <v>367.8</v>
      </c>
      <c r="L35" s="41">
        <v>740.1</v>
      </c>
      <c r="M35" s="41">
        <v>344.4</v>
      </c>
      <c r="N35" s="59">
        <v>115</v>
      </c>
      <c r="O35" s="42">
        <v>267.1</v>
      </c>
      <c r="P35" s="42">
        <v>819.2</v>
      </c>
      <c r="Q35" s="42">
        <v>558.7</v>
      </c>
      <c r="R35" s="22">
        <v>674.6</v>
      </c>
      <c r="S35" s="42">
        <v>573.4</v>
      </c>
      <c r="T35" s="22">
        <v>840</v>
      </c>
      <c r="U35" s="22">
        <v>890.2</v>
      </c>
      <c r="V35" s="23">
        <v>1450.5</v>
      </c>
      <c r="W35" s="23">
        <v>1758.5</v>
      </c>
      <c r="X35" s="23">
        <v>1006.8</v>
      </c>
      <c r="Y35" s="42">
        <v>1946.3</v>
      </c>
      <c r="Z35" s="19">
        <v>1479.4</v>
      </c>
      <c r="AA35" s="60">
        <v>2300.6</v>
      </c>
      <c r="AB35" s="42">
        <v>3850.1837040000005</v>
      </c>
      <c r="AC35" s="42">
        <v>9289.295778</v>
      </c>
      <c r="AD35" s="42">
        <v>15468.182452000001</v>
      </c>
      <c r="AE35" s="42">
        <v>9343.199540263002</v>
      </c>
      <c r="AF35" s="42">
        <v>11439.679888894478</v>
      </c>
      <c r="AG35" s="42">
        <v>2327.4722537579996</v>
      </c>
      <c r="AH35" s="22">
        <v>57.7</v>
      </c>
      <c r="AI35" s="22">
        <v>21</v>
      </c>
      <c r="AJ35" s="22">
        <v>104</v>
      </c>
      <c r="AK35" s="22">
        <v>40.8</v>
      </c>
      <c r="AL35" s="22">
        <v>3.7</v>
      </c>
      <c r="AM35" s="22">
        <v>99.8</v>
      </c>
      <c r="AN35" s="22">
        <v>89.4</v>
      </c>
      <c r="AO35" s="22">
        <v>7.9</v>
      </c>
      <c r="AP35" s="22">
        <v>155.3</v>
      </c>
      <c r="AQ35" s="22">
        <v>75.3</v>
      </c>
      <c r="AR35" s="22">
        <v>68.6</v>
      </c>
      <c r="AS35" s="22">
        <v>116.5</v>
      </c>
      <c r="AT35" s="42">
        <v>840</v>
      </c>
      <c r="AU35" s="22">
        <v>95</v>
      </c>
      <c r="AV35" s="22">
        <v>73.1</v>
      </c>
      <c r="AW35" s="22">
        <v>67.8</v>
      </c>
      <c r="AX35" s="22">
        <v>177.3</v>
      </c>
      <c r="AY35" s="22">
        <v>47.6</v>
      </c>
      <c r="AZ35" s="22">
        <v>48.7</v>
      </c>
      <c r="BA35" s="22">
        <v>39.5</v>
      </c>
      <c r="BB35" s="22">
        <v>54.9</v>
      </c>
      <c r="BC35" s="22">
        <v>60.2</v>
      </c>
      <c r="BD35" s="22">
        <v>35.3</v>
      </c>
      <c r="BE35" s="22">
        <v>114.8</v>
      </c>
      <c r="BF35" s="22">
        <v>76</v>
      </c>
      <c r="BG35" s="22">
        <v>4</v>
      </c>
      <c r="BH35" s="22">
        <v>102.4</v>
      </c>
      <c r="BI35" s="22">
        <v>97.3</v>
      </c>
      <c r="BJ35" s="22">
        <v>71.8</v>
      </c>
      <c r="BK35" s="22">
        <v>35.4</v>
      </c>
      <c r="BL35" s="22">
        <v>73.2</v>
      </c>
      <c r="BM35" s="22">
        <v>296.7</v>
      </c>
      <c r="BN35" s="22">
        <v>72.6</v>
      </c>
      <c r="BO35" s="22">
        <v>109.5</v>
      </c>
      <c r="BP35" s="22">
        <v>63.9</v>
      </c>
      <c r="BQ35" s="22">
        <v>170.6</v>
      </c>
      <c r="BR35" s="22">
        <v>353.1</v>
      </c>
      <c r="BS35" s="22">
        <v>417.3</v>
      </c>
      <c r="BT35" s="22">
        <v>197.9</v>
      </c>
      <c r="BU35" s="22">
        <v>431.5</v>
      </c>
      <c r="BV35" s="22">
        <v>176.8</v>
      </c>
      <c r="BW35" s="22">
        <v>147</v>
      </c>
      <c r="BX35" s="22">
        <v>121.4</v>
      </c>
      <c r="BY35" s="60">
        <v>0</v>
      </c>
      <c r="BZ35" s="60">
        <v>0</v>
      </c>
      <c r="CA35" s="60">
        <v>0</v>
      </c>
      <c r="CB35" s="60">
        <v>0</v>
      </c>
      <c r="CC35" s="60">
        <v>0</v>
      </c>
      <c r="CD35" s="22">
        <v>266.6</v>
      </c>
      <c r="CE35" s="22">
        <v>98.1</v>
      </c>
      <c r="CF35" s="22">
        <v>93.7</v>
      </c>
      <c r="CG35" s="22">
        <v>97.9</v>
      </c>
      <c r="CH35" s="22">
        <v>142</v>
      </c>
      <c r="CI35" s="22">
        <v>40.3</v>
      </c>
      <c r="CJ35" s="22">
        <v>26.5</v>
      </c>
      <c r="CK35" s="22">
        <v>40.3</v>
      </c>
      <c r="CL35" s="22">
        <v>85.6</v>
      </c>
      <c r="CM35" s="22">
        <v>103.5</v>
      </c>
      <c r="CN35" s="22">
        <v>142.2</v>
      </c>
      <c r="CO35" s="22">
        <v>94.5</v>
      </c>
      <c r="CP35" s="22">
        <v>42.2</v>
      </c>
      <c r="CQ35" s="42">
        <v>191.8</v>
      </c>
      <c r="CR35" s="42">
        <v>289.7</v>
      </c>
      <c r="CS35" s="42">
        <v>431.7</v>
      </c>
      <c r="CT35" s="42">
        <v>472</v>
      </c>
      <c r="CU35" s="42">
        <v>498.5</v>
      </c>
      <c r="CV35" s="42">
        <v>538.8</v>
      </c>
      <c r="CW35" s="42">
        <v>624.4</v>
      </c>
      <c r="CX35" s="42">
        <v>727.9</v>
      </c>
      <c r="CY35" s="42">
        <v>870.1</v>
      </c>
      <c r="CZ35" s="42">
        <v>964.6</v>
      </c>
      <c r="DA35" s="42">
        <v>1006.8</v>
      </c>
      <c r="DB35" s="22">
        <v>105.05</v>
      </c>
      <c r="DC35" s="22">
        <v>185.35</v>
      </c>
      <c r="DD35" s="22">
        <v>231.9</v>
      </c>
      <c r="DE35" s="22">
        <v>95.80000000000007</v>
      </c>
      <c r="DF35" s="22">
        <v>227.7</v>
      </c>
      <c r="DG35" s="22">
        <v>278.9</v>
      </c>
      <c r="DH35" s="22">
        <v>331.1</v>
      </c>
      <c r="DI35" s="22">
        <v>87</v>
      </c>
      <c r="DJ35" s="22">
        <v>166.6</v>
      </c>
      <c r="DK35" s="22">
        <v>14.3</v>
      </c>
      <c r="DL35" s="22">
        <v>198.8</v>
      </c>
      <c r="DM35" s="22">
        <v>23.8</v>
      </c>
      <c r="DN35" s="22">
        <v>290.4</v>
      </c>
      <c r="DO35" s="22">
        <v>522.3</v>
      </c>
      <c r="DP35" s="22">
        <v>618.1</v>
      </c>
      <c r="DQ35" s="22">
        <v>845.8</v>
      </c>
      <c r="DR35" s="22">
        <v>1124.7</v>
      </c>
      <c r="DS35" s="22">
        <v>1455.8</v>
      </c>
      <c r="DT35" s="22">
        <v>1542.8</v>
      </c>
      <c r="DU35" s="22">
        <v>1709.4</v>
      </c>
      <c r="DV35" s="60">
        <v>1723.7</v>
      </c>
      <c r="DW35" s="60">
        <v>1922.5</v>
      </c>
      <c r="DX35" s="22">
        <v>1946.3</v>
      </c>
      <c r="DY35" s="22">
        <v>77.7</v>
      </c>
      <c r="DZ35" s="22">
        <v>409.95</v>
      </c>
      <c r="EA35" s="22">
        <v>497.03</v>
      </c>
      <c r="EB35" s="60">
        <v>603.03</v>
      </c>
      <c r="EC35" s="60">
        <v>738.63</v>
      </c>
      <c r="ED35" s="60">
        <v>856.53</v>
      </c>
      <c r="EE35" s="60">
        <v>856.8</v>
      </c>
      <c r="EF35" s="60">
        <v>963.5</v>
      </c>
      <c r="EG35" s="89">
        <v>1153.3</v>
      </c>
      <c r="EH35" s="60">
        <v>1196.4</v>
      </c>
      <c r="EI35" s="60">
        <v>1337.4</v>
      </c>
      <c r="EJ35" s="60">
        <v>1479.4</v>
      </c>
      <c r="EK35" s="60">
        <v>76.5</v>
      </c>
      <c r="EL35" s="22">
        <v>175.7</v>
      </c>
      <c r="EM35" s="60">
        <v>405</v>
      </c>
      <c r="EN35" s="60">
        <v>788.8</v>
      </c>
      <c r="EO35" s="60">
        <v>1464.9</v>
      </c>
      <c r="EP35" s="22">
        <v>1550.2</v>
      </c>
      <c r="EQ35" s="60">
        <v>1777.2</v>
      </c>
      <c r="ER35" s="60">
        <v>1902.6</v>
      </c>
      <c r="ES35" s="60">
        <v>2015.1</v>
      </c>
      <c r="ET35" s="60">
        <v>2036.4</v>
      </c>
      <c r="EU35" s="60">
        <v>2260.3</v>
      </c>
      <c r="EV35" s="60">
        <v>40.3</v>
      </c>
      <c r="EW35" s="60">
        <f>EU35+EV35</f>
        <v>2300.6000000000004</v>
      </c>
      <c r="EX35" s="22">
        <v>124.3</v>
      </c>
      <c r="EY35" s="22">
        <v>206.1</v>
      </c>
      <c r="EZ35" s="22">
        <v>136.6</v>
      </c>
      <c r="FA35" s="22">
        <v>64.5</v>
      </c>
      <c r="FB35" s="22">
        <v>42.762564</v>
      </c>
      <c r="FC35" s="22">
        <f>'[1]Feuil3'!$F$40</f>
        <v>34.711955</v>
      </c>
      <c r="FD35" s="22">
        <v>245.2</v>
      </c>
      <c r="FE35" s="22">
        <v>343.1</v>
      </c>
      <c r="FF35" s="22">
        <v>2274.40126</v>
      </c>
      <c r="FG35" s="22">
        <v>156.727925</v>
      </c>
      <c r="FH35" s="22">
        <v>136.98</v>
      </c>
      <c r="FI35" s="22">
        <v>84.8</v>
      </c>
      <c r="FJ35" s="42">
        <f>SUM(EX35:FI35)</f>
        <v>3850.1837040000005</v>
      </c>
      <c r="FK35" s="22">
        <v>237.6</v>
      </c>
      <c r="FL35" s="22">
        <v>227.6</v>
      </c>
      <c r="FM35" s="22">
        <v>127.1</v>
      </c>
      <c r="FN35" s="22">
        <v>222.939187</v>
      </c>
      <c r="FO35" s="22">
        <v>218.3</v>
      </c>
      <c r="FP35" s="22">
        <v>1458.9</v>
      </c>
      <c r="FQ35" s="22">
        <v>820</v>
      </c>
      <c r="FR35" s="22">
        <v>2093.616202</v>
      </c>
      <c r="FS35" s="22">
        <v>833.081685</v>
      </c>
      <c r="FT35" s="22">
        <v>757.358704</v>
      </c>
      <c r="FU35" s="22">
        <v>1331.5</v>
      </c>
      <c r="FV35" s="22">
        <v>961.3</v>
      </c>
      <c r="FW35" s="42">
        <f>SUM(FK35:FV35)</f>
        <v>9289.295778</v>
      </c>
      <c r="FX35" s="42">
        <v>1500.551063</v>
      </c>
      <c r="FY35" s="42">
        <v>54.644374</v>
      </c>
      <c r="FZ35" s="60">
        <v>127.116743</v>
      </c>
      <c r="GA35" s="60">
        <v>2489.61</v>
      </c>
      <c r="GB35" s="60">
        <v>2615.495</v>
      </c>
      <c r="GC35" s="60">
        <v>3057.3</v>
      </c>
      <c r="GD35" s="60">
        <v>1265.605463</v>
      </c>
      <c r="GE35" s="60">
        <v>919.289897</v>
      </c>
      <c r="GF35" s="60">
        <v>843.7</v>
      </c>
      <c r="GG35" s="60">
        <v>1114.586768</v>
      </c>
      <c r="GH35" s="60">
        <f>'[2]Feuil5'!$C$53</f>
        <v>1363.583144</v>
      </c>
      <c r="GI35" s="60">
        <v>116.7</v>
      </c>
      <c r="GJ35" s="60">
        <f>SUM(FX35:GC35)+GD35+GE35+GF35+GG35+GH35+GI35</f>
        <v>15468.182452000001</v>
      </c>
      <c r="GK35" s="60">
        <v>95.719278</v>
      </c>
      <c r="GL35" s="60">
        <v>673.695354</v>
      </c>
      <c r="GM35" s="60">
        <v>1695.903135</v>
      </c>
      <c r="GN35" s="66">
        <v>83.305706</v>
      </c>
      <c r="GO35" s="66">
        <v>126.26075548</v>
      </c>
      <c r="GP35" s="66">
        <v>677.8</v>
      </c>
      <c r="GQ35" s="60">
        <v>2020.5788004288895</v>
      </c>
      <c r="GR35" s="112">
        <v>477.018469348964</v>
      </c>
      <c r="GS35" s="66">
        <v>1770.2929922417923</v>
      </c>
      <c r="GT35" s="60">
        <v>654.2</v>
      </c>
      <c r="GU35" s="112">
        <v>289.291047426425</v>
      </c>
      <c r="GV35" s="112">
        <v>779.1340023369308</v>
      </c>
      <c r="GW35" s="60">
        <f>GL35+GK35+GM35+GN35+GO35+GP35+GQ35+GR35+GS35+GT35+GU35+GV35</f>
        <v>9343.199540263002</v>
      </c>
      <c r="GX35" s="60">
        <v>670.8097358012801</v>
      </c>
      <c r="GY35" s="60">
        <v>2304.31858889523</v>
      </c>
      <c r="GZ35" s="60">
        <v>1875.1931910079672</v>
      </c>
      <c r="HA35" s="60">
        <v>797.23284845</v>
      </c>
      <c r="HB35" s="60">
        <v>813.47252243</v>
      </c>
      <c r="HC35" s="60">
        <v>463.57406138</v>
      </c>
      <c r="HD35" s="60">
        <v>92.31369446</v>
      </c>
      <c r="HE35" s="60">
        <v>342.876732</v>
      </c>
      <c r="HF35" s="60">
        <v>180.43893747000004</v>
      </c>
      <c r="HG35" s="60">
        <v>1549.237568</v>
      </c>
      <c r="HH35" s="60">
        <v>1661.130278</v>
      </c>
      <c r="HI35" s="60">
        <v>689.081731</v>
      </c>
      <c r="HJ35" s="60">
        <f>SUM(GX35:HI35)</f>
        <v>11439.679888894478</v>
      </c>
      <c r="HK35" s="60">
        <v>566.522265</v>
      </c>
      <c r="HL35" s="60">
        <v>46.043405</v>
      </c>
      <c r="HM35" s="60">
        <v>374.868477</v>
      </c>
      <c r="HN35" s="60">
        <v>76.108917</v>
      </c>
      <c r="HO35" s="60">
        <v>57.174138</v>
      </c>
      <c r="HP35" s="60">
        <v>135.011621</v>
      </c>
      <c r="HQ35" s="60">
        <v>75.935806</v>
      </c>
      <c r="HR35" s="60">
        <v>563.476366</v>
      </c>
      <c r="HS35" s="60">
        <v>23.102507757999994</v>
      </c>
      <c r="HT35" s="60">
        <v>216.173364</v>
      </c>
      <c r="HU35" s="60">
        <v>93.34372</v>
      </c>
      <c r="HV35" s="60">
        <v>99.711667</v>
      </c>
      <c r="HW35" s="60">
        <v>229.756362</v>
      </c>
      <c r="HX35" s="60">
        <v>85.588806</v>
      </c>
      <c r="HY35" s="60">
        <v>200.266212</v>
      </c>
      <c r="HZ35" s="60">
        <v>70.110668</v>
      </c>
      <c r="IA35" s="60">
        <v>1405.445957</v>
      </c>
      <c r="IB35" s="60">
        <v>63.091351530299995</v>
      </c>
      <c r="IC35" s="60">
        <v>841.670128</v>
      </c>
      <c r="ID35" s="60">
        <v>1443.983364</v>
      </c>
      <c r="IE35" s="42">
        <f>HK35+HL35+HM35+HN35+HO35+HP35+HQ35+HR35</f>
        <v>1895.1409949999997</v>
      </c>
      <c r="IF35" s="42">
        <f>HW35+HX35+HY35+HZ35+IA35+IB35+IC35+ID35</f>
        <v>4339.9128485303</v>
      </c>
    </row>
    <row r="36" spans="1:240" ht="15.75">
      <c r="A36" s="95" t="s">
        <v>151</v>
      </c>
      <c r="B36" s="29" t="s">
        <v>37</v>
      </c>
      <c r="C36" s="41">
        <v>35.7</v>
      </c>
      <c r="D36" s="41">
        <v>20</v>
      </c>
      <c r="E36" s="41">
        <v>29</v>
      </c>
      <c r="F36" s="41">
        <v>35.6</v>
      </c>
      <c r="G36" s="41">
        <v>162.2</v>
      </c>
      <c r="H36" s="41">
        <v>242.2</v>
      </c>
      <c r="I36" s="41">
        <v>131.6</v>
      </c>
      <c r="J36" s="40">
        <v>179.2</v>
      </c>
      <c r="K36" s="41">
        <v>162.3</v>
      </c>
      <c r="L36" s="41">
        <v>62</v>
      </c>
      <c r="M36" s="41">
        <v>89.7</v>
      </c>
      <c r="N36" s="59">
        <v>493.3</v>
      </c>
      <c r="O36" s="42">
        <v>247.8</v>
      </c>
      <c r="P36" s="42">
        <v>81.1</v>
      </c>
      <c r="Q36" s="42" t="s">
        <v>29</v>
      </c>
      <c r="R36" s="22">
        <v>61.1</v>
      </c>
      <c r="S36" s="42">
        <v>40.7</v>
      </c>
      <c r="T36" s="22">
        <v>32.8</v>
      </c>
      <c r="U36" s="22">
        <v>87.6</v>
      </c>
      <c r="V36" s="23">
        <v>568.2</v>
      </c>
      <c r="W36" s="23">
        <v>75.2</v>
      </c>
      <c r="X36" s="23" t="s">
        <v>29</v>
      </c>
      <c r="Y36" s="22">
        <v>73.8</v>
      </c>
      <c r="Z36" s="124" t="s">
        <v>29</v>
      </c>
      <c r="AA36" s="88" t="s">
        <v>29</v>
      </c>
      <c r="AB36" s="42">
        <v>96.077697</v>
      </c>
      <c r="AC36" s="42" t="s">
        <v>29</v>
      </c>
      <c r="AD36" s="60">
        <v>1721.704435</v>
      </c>
      <c r="AE36" s="60">
        <v>125.713791505712</v>
      </c>
      <c r="AF36" s="60">
        <v>19.741475733999998</v>
      </c>
      <c r="AG36" s="60">
        <v>14.796322</v>
      </c>
      <c r="AH36" s="22">
        <v>5.9</v>
      </c>
      <c r="AI36" s="22" t="s">
        <v>29</v>
      </c>
      <c r="AJ36" s="22" t="s">
        <v>29</v>
      </c>
      <c r="AK36" s="22" t="s">
        <v>29</v>
      </c>
      <c r="AL36" s="22" t="s">
        <v>29</v>
      </c>
      <c r="AM36" s="22">
        <v>26.9</v>
      </c>
      <c r="AN36" s="22" t="s">
        <v>29</v>
      </c>
      <c r="AO36" s="22" t="s">
        <v>29</v>
      </c>
      <c r="AP36" s="22" t="s">
        <v>29</v>
      </c>
      <c r="AQ36" s="22" t="s">
        <v>29</v>
      </c>
      <c r="AR36" s="22" t="s">
        <v>29</v>
      </c>
      <c r="AS36" s="22" t="s">
        <v>29</v>
      </c>
      <c r="AT36" s="42">
        <v>32.8</v>
      </c>
      <c r="AU36" s="22" t="s">
        <v>29</v>
      </c>
      <c r="AV36" s="22" t="s">
        <v>29</v>
      </c>
      <c r="AW36" s="22" t="s">
        <v>29</v>
      </c>
      <c r="AX36" s="22" t="s">
        <v>29</v>
      </c>
      <c r="AY36" s="22">
        <v>28.2</v>
      </c>
      <c r="AZ36" s="22" t="s">
        <v>29</v>
      </c>
      <c r="BA36" s="22">
        <v>36.9</v>
      </c>
      <c r="BB36" s="22" t="s">
        <v>29</v>
      </c>
      <c r="BC36" s="22" t="s">
        <v>29</v>
      </c>
      <c r="BD36" s="22">
        <v>22.5</v>
      </c>
      <c r="BE36" s="22" t="s">
        <v>29</v>
      </c>
      <c r="BF36" s="22" t="s">
        <v>29</v>
      </c>
      <c r="BG36" s="22">
        <v>47.5</v>
      </c>
      <c r="BH36" s="22" t="s">
        <v>29</v>
      </c>
      <c r="BI36" s="22" t="s">
        <v>29</v>
      </c>
      <c r="BJ36" s="22" t="s">
        <v>29</v>
      </c>
      <c r="BK36" s="22" t="s">
        <v>29</v>
      </c>
      <c r="BL36" s="22" t="s">
        <v>29</v>
      </c>
      <c r="BM36" s="22">
        <v>437.2</v>
      </c>
      <c r="BN36" s="22">
        <v>83.5</v>
      </c>
      <c r="BO36" s="22" t="s">
        <v>29</v>
      </c>
      <c r="BP36" s="22" t="s">
        <v>29</v>
      </c>
      <c r="BQ36" s="22" t="s">
        <v>29</v>
      </c>
      <c r="BR36" s="22" t="s">
        <v>29</v>
      </c>
      <c r="BS36" s="22" t="s">
        <v>29</v>
      </c>
      <c r="BT36" s="22">
        <v>3.2</v>
      </c>
      <c r="BU36" s="22">
        <v>19</v>
      </c>
      <c r="BV36" s="22" t="s">
        <v>29</v>
      </c>
      <c r="BW36" s="22">
        <v>26.8</v>
      </c>
      <c r="BX36" s="22">
        <v>26.2</v>
      </c>
      <c r="BY36" s="60">
        <v>0</v>
      </c>
      <c r="BZ36" s="60">
        <v>0</v>
      </c>
      <c r="CA36" s="60">
        <v>0</v>
      </c>
      <c r="CB36" s="60">
        <v>0</v>
      </c>
      <c r="CC36" s="60">
        <v>0</v>
      </c>
      <c r="CD36" s="22">
        <v>0</v>
      </c>
      <c r="CE36" s="22" t="s">
        <v>29</v>
      </c>
      <c r="CF36" s="22">
        <v>3.8</v>
      </c>
      <c r="CG36" s="22">
        <v>2.95</v>
      </c>
      <c r="CH36" s="22">
        <v>0</v>
      </c>
      <c r="CI36" s="22">
        <v>0</v>
      </c>
      <c r="CJ36" s="22">
        <v>0</v>
      </c>
      <c r="CK36" s="22">
        <v>41.74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42">
        <v>0</v>
      </c>
      <c r="CR36" s="42" t="s">
        <v>29</v>
      </c>
      <c r="CS36" s="42" t="s">
        <v>29</v>
      </c>
      <c r="CT36" s="42" t="s">
        <v>29</v>
      </c>
      <c r="CU36" s="42" t="s">
        <v>29</v>
      </c>
      <c r="CV36" s="42" t="s">
        <v>29</v>
      </c>
      <c r="CW36" s="42" t="s">
        <v>29</v>
      </c>
      <c r="CX36" s="22" t="s">
        <v>29</v>
      </c>
      <c r="CY36" s="22" t="s">
        <v>29</v>
      </c>
      <c r="CZ36" s="22" t="s">
        <v>29</v>
      </c>
      <c r="DA36" s="22" t="s">
        <v>29</v>
      </c>
      <c r="DB36" s="22" t="s">
        <v>29</v>
      </c>
      <c r="DC36" s="22">
        <v>0</v>
      </c>
      <c r="DD36" s="22">
        <v>25.9</v>
      </c>
      <c r="DE36" s="22">
        <v>0</v>
      </c>
      <c r="DF36" s="22">
        <v>0</v>
      </c>
      <c r="DG36" s="22">
        <v>0</v>
      </c>
      <c r="DH36" s="22">
        <v>0</v>
      </c>
      <c r="DI36" s="22">
        <v>0</v>
      </c>
      <c r="DJ36" s="22">
        <v>0</v>
      </c>
      <c r="DK36" s="22">
        <v>47.9</v>
      </c>
      <c r="DL36" s="22">
        <v>0</v>
      </c>
      <c r="DM36" s="22">
        <v>0</v>
      </c>
      <c r="DN36" s="22" t="s">
        <v>29</v>
      </c>
      <c r="DO36" s="22">
        <v>25.9</v>
      </c>
      <c r="DP36" s="22">
        <v>25.9</v>
      </c>
      <c r="DQ36" s="22">
        <v>25.9</v>
      </c>
      <c r="DR36" s="22">
        <v>25.9</v>
      </c>
      <c r="DS36" s="22">
        <v>25.9</v>
      </c>
      <c r="DT36" s="22">
        <v>25.9</v>
      </c>
      <c r="DU36" s="22">
        <v>25.9</v>
      </c>
      <c r="DV36" s="22">
        <v>73.8</v>
      </c>
      <c r="DW36" s="22">
        <v>73.8</v>
      </c>
      <c r="DX36" s="22">
        <v>73.8</v>
      </c>
      <c r="DY36" s="22" t="s">
        <v>29</v>
      </c>
      <c r="DZ36" s="22" t="s">
        <v>29</v>
      </c>
      <c r="EA36" s="22" t="s">
        <v>29</v>
      </c>
      <c r="EB36" s="22" t="s">
        <v>29</v>
      </c>
      <c r="EC36" s="22" t="s">
        <v>29</v>
      </c>
      <c r="ED36" s="22" t="s">
        <v>29</v>
      </c>
      <c r="EE36" s="22" t="s">
        <v>29</v>
      </c>
      <c r="EF36" s="22" t="s">
        <v>29</v>
      </c>
      <c r="EG36" s="22" t="s">
        <v>29</v>
      </c>
      <c r="EH36" s="22" t="s">
        <v>29</v>
      </c>
      <c r="EI36" s="22" t="s">
        <v>29</v>
      </c>
      <c r="EJ36" s="88" t="s">
        <v>29</v>
      </c>
      <c r="EK36" s="22" t="s">
        <v>29</v>
      </c>
      <c r="EL36" s="22" t="s">
        <v>29</v>
      </c>
      <c r="EM36" s="22" t="s">
        <v>29</v>
      </c>
      <c r="EN36" s="22" t="s">
        <v>29</v>
      </c>
      <c r="EO36" s="22" t="s">
        <v>29</v>
      </c>
      <c r="EP36" s="22" t="s">
        <v>29</v>
      </c>
      <c r="EQ36" s="22" t="s">
        <v>29</v>
      </c>
      <c r="ER36" s="62" t="s">
        <v>29</v>
      </c>
      <c r="ES36" s="62" t="s">
        <v>29</v>
      </c>
      <c r="ET36" s="22" t="s">
        <v>29</v>
      </c>
      <c r="EU36" s="88" t="s">
        <v>29</v>
      </c>
      <c r="EV36" s="60"/>
      <c r="EW36" s="88" t="s">
        <v>29</v>
      </c>
      <c r="EX36" s="22" t="s">
        <v>29</v>
      </c>
      <c r="EY36" s="22"/>
      <c r="EZ36" s="22">
        <v>0</v>
      </c>
      <c r="FA36" s="22" t="s">
        <v>29</v>
      </c>
      <c r="FB36" s="22" t="s">
        <v>29</v>
      </c>
      <c r="FC36" s="22">
        <v>0</v>
      </c>
      <c r="FD36" s="22">
        <v>0</v>
      </c>
      <c r="FE36" s="22">
        <v>63.8</v>
      </c>
      <c r="FF36" s="22">
        <v>0</v>
      </c>
      <c r="FG36" s="22">
        <v>32.277697</v>
      </c>
      <c r="FH36" s="22"/>
      <c r="FI36" s="22"/>
      <c r="FJ36" s="42">
        <f>SUM(EX36:FI36)</f>
        <v>96.077697</v>
      </c>
      <c r="FK36" s="22">
        <v>0</v>
      </c>
      <c r="FL36" s="22">
        <v>0</v>
      </c>
      <c r="FM36" s="22">
        <v>0</v>
      </c>
      <c r="FN36" s="22">
        <v>0</v>
      </c>
      <c r="FO36" s="22"/>
      <c r="FP36" s="22"/>
      <c r="FQ36" s="22"/>
      <c r="FR36" s="22">
        <v>0</v>
      </c>
      <c r="FS36" s="22">
        <v>0</v>
      </c>
      <c r="FT36" s="22">
        <v>0</v>
      </c>
      <c r="FU36" s="22"/>
      <c r="FV36" s="22">
        <v>0</v>
      </c>
      <c r="FW36" s="42">
        <f>SUM(FK36:FV36)</f>
        <v>0</v>
      </c>
      <c r="FX36" s="42">
        <v>0</v>
      </c>
      <c r="FY36" s="42">
        <v>0</v>
      </c>
      <c r="FZ36" s="60">
        <v>0</v>
      </c>
      <c r="GA36" s="60"/>
      <c r="GB36" s="60">
        <v>0</v>
      </c>
      <c r="GC36" s="60"/>
      <c r="GD36" s="60"/>
      <c r="GE36" s="60">
        <v>1213.997344</v>
      </c>
      <c r="GF36" s="60"/>
      <c r="GG36" s="60">
        <v>388.069492</v>
      </c>
      <c r="GH36" s="60">
        <f>'[2]Feuil5'!$C$56</f>
        <v>40.637599</v>
      </c>
      <c r="GI36" s="60">
        <v>79</v>
      </c>
      <c r="GJ36" s="60">
        <f>SUM(FX36:GC36)+GD36+GE36+GF36+GG36+GH36+GI36</f>
        <v>1721.704435</v>
      </c>
      <c r="GK36" s="60">
        <v>0</v>
      </c>
      <c r="GL36" s="60">
        <v>84.703915</v>
      </c>
      <c r="GM36" s="60">
        <v>0</v>
      </c>
      <c r="GN36" s="66">
        <v>0</v>
      </c>
      <c r="GO36" s="66">
        <v>0.953373</v>
      </c>
      <c r="GP36" s="66">
        <v>0</v>
      </c>
      <c r="GQ36" s="60">
        <v>0</v>
      </c>
      <c r="GR36" s="112">
        <v>0</v>
      </c>
      <c r="GS36" s="66">
        <v>0</v>
      </c>
      <c r="GT36" s="60">
        <v>0</v>
      </c>
      <c r="GU36" s="112">
        <v>40.056503505712</v>
      </c>
      <c r="GV36" s="112">
        <v>0</v>
      </c>
      <c r="GW36" s="60">
        <f>GL36+GK36+GM36+GN36+GO36+GP36+GQ36+GR36+GS36+GT36+GU36+GV36</f>
        <v>125.713791505712</v>
      </c>
      <c r="GX36" s="22">
        <v>0</v>
      </c>
      <c r="GY36" s="22">
        <v>1.718168974</v>
      </c>
      <c r="GZ36" s="22">
        <v>0</v>
      </c>
      <c r="HA36" s="22">
        <v>0</v>
      </c>
      <c r="HB36" s="22">
        <v>12.185349949999999</v>
      </c>
      <c r="HC36" s="22">
        <v>0</v>
      </c>
      <c r="HD36" s="22">
        <v>1.01859755</v>
      </c>
      <c r="HE36" s="22">
        <v>3.74964399</v>
      </c>
      <c r="HF36" s="22">
        <v>1.06971527</v>
      </c>
      <c r="HG36" s="22"/>
      <c r="HH36" s="60"/>
      <c r="HI36" s="22"/>
      <c r="HJ36" s="60">
        <f>SUM(GX36:HI36)</f>
        <v>19.741475733999998</v>
      </c>
      <c r="HK36" s="22"/>
      <c r="HL36" s="22">
        <v>0</v>
      </c>
      <c r="HM36" s="22"/>
      <c r="HN36" s="22">
        <v>0</v>
      </c>
      <c r="HO36" s="22"/>
      <c r="HP36" s="22"/>
      <c r="HQ36" s="22"/>
      <c r="HR36" s="22">
        <v>14.796322</v>
      </c>
      <c r="HS36" s="22"/>
      <c r="HT36" s="22"/>
      <c r="HU36" s="22"/>
      <c r="HV36" s="22"/>
      <c r="HW36" s="22"/>
      <c r="HX36" s="22"/>
      <c r="HY36" s="22">
        <v>0</v>
      </c>
      <c r="HZ36" s="22"/>
      <c r="IA36" s="22"/>
      <c r="IB36" s="22"/>
      <c r="IC36" s="22"/>
      <c r="ID36" s="22"/>
      <c r="IE36" s="42">
        <f>HK36+HL36+HM36+HN36+HO36+HP36+HQ36+HR36</f>
        <v>14.796322</v>
      </c>
      <c r="IF36" s="42">
        <f>HW36+HX36+HY36+HZ36+IA36+IB36+IC36+ID36</f>
        <v>0</v>
      </c>
    </row>
    <row r="37" spans="1:240" ht="15.75">
      <c r="A37" s="95" t="s">
        <v>152</v>
      </c>
      <c r="B37" s="29" t="s">
        <v>38</v>
      </c>
      <c r="C37" s="41">
        <v>277.2</v>
      </c>
      <c r="D37" s="41">
        <v>83.3</v>
      </c>
      <c r="E37" s="41">
        <v>7.1</v>
      </c>
      <c r="F37" s="41">
        <v>60</v>
      </c>
      <c r="G37" s="41">
        <v>138.7</v>
      </c>
      <c r="H37" s="41">
        <v>145.4</v>
      </c>
      <c r="I37" s="41">
        <v>16</v>
      </c>
      <c r="J37" s="40">
        <v>19.8</v>
      </c>
      <c r="K37" s="41">
        <v>12.5</v>
      </c>
      <c r="L37" s="41">
        <v>2.2</v>
      </c>
      <c r="M37" s="41">
        <v>29.3</v>
      </c>
      <c r="N37" s="59">
        <v>2.9</v>
      </c>
      <c r="O37" s="42" t="s">
        <v>29</v>
      </c>
      <c r="P37" s="42">
        <v>0.4</v>
      </c>
      <c r="Q37" s="42">
        <v>79.9</v>
      </c>
      <c r="R37" s="22">
        <v>439.6</v>
      </c>
      <c r="S37" s="42">
        <v>1450.5</v>
      </c>
      <c r="T37" s="22">
        <v>847.2</v>
      </c>
      <c r="U37" s="22">
        <v>837.6</v>
      </c>
      <c r="V37" s="23">
        <v>54.2</v>
      </c>
      <c r="W37" s="23">
        <v>525.7</v>
      </c>
      <c r="X37" s="23">
        <v>20791.3</v>
      </c>
      <c r="Y37" s="42">
        <v>748.5</v>
      </c>
      <c r="Z37" s="19">
        <v>355.3</v>
      </c>
      <c r="AA37" s="60">
        <v>746.2</v>
      </c>
      <c r="AB37" s="42">
        <v>2533.9</v>
      </c>
      <c r="AC37" s="42">
        <v>432.1</v>
      </c>
      <c r="AD37" s="42">
        <v>1345.1625000000001</v>
      </c>
      <c r="AE37" s="42">
        <v>4389.060533302358</v>
      </c>
      <c r="AF37" s="42">
        <v>24821.23777986243</v>
      </c>
      <c r="AG37" s="42">
        <v>15514.782957</v>
      </c>
      <c r="AH37" s="22">
        <v>118.4</v>
      </c>
      <c r="AI37" s="22">
        <v>2.4</v>
      </c>
      <c r="AJ37" s="22">
        <v>14.1</v>
      </c>
      <c r="AK37" s="22">
        <v>46.8</v>
      </c>
      <c r="AL37" s="22">
        <v>4.2</v>
      </c>
      <c r="AM37" s="22">
        <v>59.6</v>
      </c>
      <c r="AN37" s="22">
        <v>54.3</v>
      </c>
      <c r="AO37" s="22">
        <v>77.7</v>
      </c>
      <c r="AP37" s="22">
        <v>4.4</v>
      </c>
      <c r="AQ37" s="22">
        <v>288.6</v>
      </c>
      <c r="AR37" s="22">
        <v>82.3</v>
      </c>
      <c r="AS37" s="22">
        <v>94.4</v>
      </c>
      <c r="AT37" s="42">
        <v>847.2</v>
      </c>
      <c r="AU37" s="22">
        <v>141</v>
      </c>
      <c r="AV37" s="22" t="s">
        <v>29</v>
      </c>
      <c r="AW37" s="22">
        <v>5</v>
      </c>
      <c r="AX37" s="22">
        <v>422</v>
      </c>
      <c r="AY37" s="22" t="s">
        <v>29</v>
      </c>
      <c r="AZ37" s="22">
        <v>2.2</v>
      </c>
      <c r="BA37" s="22" t="s">
        <v>29</v>
      </c>
      <c r="BB37" s="22" t="s">
        <v>29</v>
      </c>
      <c r="BC37" s="22">
        <v>243</v>
      </c>
      <c r="BD37" s="22">
        <v>1.2</v>
      </c>
      <c r="BE37" s="22" t="s">
        <v>29</v>
      </c>
      <c r="BF37" s="22">
        <v>23.2</v>
      </c>
      <c r="BG37" s="22" t="s">
        <v>29</v>
      </c>
      <c r="BH37" s="22" t="s">
        <v>29</v>
      </c>
      <c r="BI37" s="22" t="s">
        <v>29</v>
      </c>
      <c r="BJ37" s="22" t="s">
        <v>29</v>
      </c>
      <c r="BK37" s="22">
        <v>14</v>
      </c>
      <c r="BL37" s="22">
        <v>18.5</v>
      </c>
      <c r="BM37" s="22" t="s">
        <v>29</v>
      </c>
      <c r="BN37" s="22">
        <v>19.4</v>
      </c>
      <c r="BO37" s="22" t="s">
        <v>29</v>
      </c>
      <c r="BP37" s="22">
        <v>2.3</v>
      </c>
      <c r="BQ37" s="22" t="s">
        <v>29</v>
      </c>
      <c r="BR37" s="22" t="s">
        <v>29</v>
      </c>
      <c r="BS37" s="22">
        <v>6.1</v>
      </c>
      <c r="BT37" s="22" t="s">
        <v>29</v>
      </c>
      <c r="BU37" s="22" t="s">
        <v>29</v>
      </c>
      <c r="BV37" s="22" t="s">
        <v>29</v>
      </c>
      <c r="BW37" s="22" t="s">
        <v>29</v>
      </c>
      <c r="BX37" s="22">
        <v>27.8</v>
      </c>
      <c r="BY37" s="60">
        <v>57.1</v>
      </c>
      <c r="BZ37" s="60">
        <v>332.1</v>
      </c>
      <c r="CA37" s="60">
        <v>26.9</v>
      </c>
      <c r="CB37" s="60">
        <v>0</v>
      </c>
      <c r="CC37" s="60">
        <v>0</v>
      </c>
      <c r="CD37" s="22">
        <v>75.7</v>
      </c>
      <c r="CE37" s="22">
        <v>14.1</v>
      </c>
      <c r="CF37" s="22" t="s">
        <v>29</v>
      </c>
      <c r="CG37" s="22">
        <v>78.2</v>
      </c>
      <c r="CH37" s="22">
        <v>0</v>
      </c>
      <c r="CI37" s="22">
        <v>340.3</v>
      </c>
      <c r="CJ37" s="22">
        <v>97.6</v>
      </c>
      <c r="CK37" s="22">
        <v>735.9</v>
      </c>
      <c r="CL37" s="22">
        <v>39.1</v>
      </c>
      <c r="CM37" s="22">
        <v>0</v>
      </c>
      <c r="CN37" s="22">
        <v>0</v>
      </c>
      <c r="CO37" s="22">
        <v>0</v>
      </c>
      <c r="CP37" s="22">
        <v>19486.1</v>
      </c>
      <c r="CQ37" s="42">
        <v>14.1</v>
      </c>
      <c r="CR37" s="42">
        <v>92.3</v>
      </c>
      <c r="CS37" s="42">
        <v>92.3</v>
      </c>
      <c r="CT37" s="42">
        <v>432.6</v>
      </c>
      <c r="CU37" s="42">
        <v>530.2</v>
      </c>
      <c r="CV37" s="42">
        <v>1266.1</v>
      </c>
      <c r="CW37" s="42">
        <v>1305.2</v>
      </c>
      <c r="CX37" s="42">
        <v>1305.2</v>
      </c>
      <c r="CY37" s="42">
        <v>1305.2</v>
      </c>
      <c r="CZ37" s="42">
        <v>1305.2</v>
      </c>
      <c r="DA37" s="42">
        <v>20791.3</v>
      </c>
      <c r="DB37" s="22" t="s">
        <v>29</v>
      </c>
      <c r="DC37" s="22">
        <v>0</v>
      </c>
      <c r="DD37" s="22">
        <v>620</v>
      </c>
      <c r="DE37" s="22">
        <v>55.6</v>
      </c>
      <c r="DF37" s="22">
        <v>0</v>
      </c>
      <c r="DG37" s="22">
        <v>0</v>
      </c>
      <c r="DH37" s="22">
        <v>48.499999999999886</v>
      </c>
      <c r="DI37" s="22">
        <v>0</v>
      </c>
      <c r="DJ37" s="22">
        <v>22.7</v>
      </c>
      <c r="DK37" s="22">
        <v>0</v>
      </c>
      <c r="DL37" s="22">
        <v>0</v>
      </c>
      <c r="DM37" s="22">
        <v>1.7000000000000455</v>
      </c>
      <c r="DN37" s="22" t="s">
        <v>29</v>
      </c>
      <c r="DO37" s="22">
        <v>620</v>
      </c>
      <c r="DP37" s="22">
        <v>675.6</v>
      </c>
      <c r="DQ37" s="22">
        <v>675.6</v>
      </c>
      <c r="DR37" s="22">
        <v>675.6</v>
      </c>
      <c r="DS37" s="60">
        <v>724.1</v>
      </c>
      <c r="DT37" s="22">
        <v>724.1</v>
      </c>
      <c r="DU37" s="22">
        <v>746.8</v>
      </c>
      <c r="DV37" s="60">
        <v>746.8</v>
      </c>
      <c r="DW37" s="60">
        <v>746.8</v>
      </c>
      <c r="DX37" s="22">
        <v>748.5</v>
      </c>
      <c r="DY37" s="22">
        <v>337.6</v>
      </c>
      <c r="DZ37" s="22">
        <v>340.6</v>
      </c>
      <c r="EA37" s="22">
        <v>340.6</v>
      </c>
      <c r="EB37" s="60">
        <v>340.6</v>
      </c>
      <c r="EC37" s="60">
        <v>340.6</v>
      </c>
      <c r="ED37" s="60">
        <v>340.6</v>
      </c>
      <c r="EE37" s="60">
        <v>340.6</v>
      </c>
      <c r="EF37" s="60">
        <v>343</v>
      </c>
      <c r="EG37" s="89">
        <v>347.8</v>
      </c>
      <c r="EH37" s="60">
        <v>347.8</v>
      </c>
      <c r="EI37" s="60">
        <v>347.8</v>
      </c>
      <c r="EJ37" s="60">
        <v>355.3</v>
      </c>
      <c r="EK37" s="60">
        <v>2.6</v>
      </c>
      <c r="EL37" s="22">
        <v>2.6</v>
      </c>
      <c r="EM37" s="60">
        <v>3.3</v>
      </c>
      <c r="EN37" s="60">
        <v>3.3</v>
      </c>
      <c r="EO37" s="60">
        <v>3.4</v>
      </c>
      <c r="EP37" s="22">
        <v>3.4</v>
      </c>
      <c r="EQ37" s="60">
        <v>3.4</v>
      </c>
      <c r="ER37" s="60">
        <v>3.4</v>
      </c>
      <c r="ES37" s="60">
        <v>4.7</v>
      </c>
      <c r="ET37" s="60">
        <v>4.7</v>
      </c>
      <c r="EU37" s="60">
        <v>197.4</v>
      </c>
      <c r="EV37" s="60">
        <v>548.8</v>
      </c>
      <c r="EW37" s="60">
        <f>EU37+EV37</f>
        <v>746.1999999999999</v>
      </c>
      <c r="EX37" s="22">
        <v>267.2</v>
      </c>
      <c r="EY37" s="22">
        <v>0</v>
      </c>
      <c r="EZ37" s="22">
        <v>0</v>
      </c>
      <c r="FA37" s="22" t="s">
        <v>29</v>
      </c>
      <c r="FB37" s="22" t="s">
        <v>29</v>
      </c>
      <c r="FC37" s="22">
        <v>0</v>
      </c>
      <c r="FD37" s="22">
        <v>0</v>
      </c>
      <c r="FE37" s="22">
        <v>0</v>
      </c>
      <c r="FF37" s="22">
        <v>0</v>
      </c>
      <c r="FG37" s="22">
        <v>0</v>
      </c>
      <c r="FH37" s="22">
        <v>1191.8</v>
      </c>
      <c r="FI37" s="22">
        <v>1074.9</v>
      </c>
      <c r="FJ37" s="42">
        <f>SUM(EX37:FI37)</f>
        <v>2533.9</v>
      </c>
      <c r="FK37" s="22">
        <v>0</v>
      </c>
      <c r="FL37" s="22">
        <v>0</v>
      </c>
      <c r="FM37" s="22">
        <v>0</v>
      </c>
      <c r="FN37" s="22">
        <v>0</v>
      </c>
      <c r="FO37" s="22"/>
      <c r="FP37" s="22">
        <v>84</v>
      </c>
      <c r="FQ37" s="22"/>
      <c r="FR37" s="22">
        <v>0</v>
      </c>
      <c r="FS37" s="22">
        <v>0</v>
      </c>
      <c r="FT37" s="22">
        <v>0</v>
      </c>
      <c r="FU37" s="22">
        <v>249.6</v>
      </c>
      <c r="FV37" s="22">
        <v>98.5</v>
      </c>
      <c r="FW37" s="42">
        <f>SUM(FK37:FV37)</f>
        <v>432.1</v>
      </c>
      <c r="FX37" s="42">
        <v>1207.058536</v>
      </c>
      <c r="FY37" s="42">
        <v>0</v>
      </c>
      <c r="FZ37" s="60">
        <v>0</v>
      </c>
      <c r="GA37" s="60"/>
      <c r="GB37" s="60">
        <v>0</v>
      </c>
      <c r="GC37" s="60"/>
      <c r="GD37" s="60"/>
      <c r="GE37" s="60">
        <v>0</v>
      </c>
      <c r="GF37" s="60">
        <v>65.9</v>
      </c>
      <c r="GG37" s="60">
        <v>0</v>
      </c>
      <c r="GH37" s="60">
        <f>'[2]Feuil5'!$C$49</f>
        <v>72.203964</v>
      </c>
      <c r="GI37" s="60">
        <v>0</v>
      </c>
      <c r="GJ37" s="60">
        <f>SUM(FX37:GC37)+GD37+GE37+GF37+GG37+GH37+GI37</f>
        <v>1345.1625000000001</v>
      </c>
      <c r="GK37" s="60">
        <v>1.794135</v>
      </c>
      <c r="GL37" s="60">
        <v>784.303341</v>
      </c>
      <c r="GM37" s="60">
        <v>0</v>
      </c>
      <c r="GN37" s="66">
        <v>4.166409</v>
      </c>
      <c r="GO37" s="66">
        <v>0</v>
      </c>
      <c r="GP37" s="66"/>
      <c r="GQ37" s="60">
        <v>5.207156345136</v>
      </c>
      <c r="GR37" s="112">
        <v>4.110653385949</v>
      </c>
      <c r="GS37" s="66">
        <v>0</v>
      </c>
      <c r="GT37" s="60">
        <v>438.1</v>
      </c>
      <c r="GU37" s="112">
        <v>1726.5077788384917</v>
      </c>
      <c r="GV37" s="112">
        <v>1424.8710597327809</v>
      </c>
      <c r="GW37" s="60">
        <f>GL37+GK37+GM37+GN37+GO37+GP37+GQ37+GR37+GS37+GT37+GU37+GV37</f>
        <v>4389.060533302358</v>
      </c>
      <c r="GX37" s="22">
        <v>4933.037455326479</v>
      </c>
      <c r="GY37" s="22">
        <v>2011.1656790711602</v>
      </c>
      <c r="GZ37" s="22">
        <v>318.26146565477995</v>
      </c>
      <c r="HA37" s="22">
        <v>602.1246744400001</v>
      </c>
      <c r="HB37" s="22">
        <v>868.8717600500008</v>
      </c>
      <c r="HC37" s="22">
        <v>8715.8175597</v>
      </c>
      <c r="HD37" s="22">
        <v>147.44862544</v>
      </c>
      <c r="HE37" s="22">
        <v>690.54885129</v>
      </c>
      <c r="HF37" s="22">
        <v>2399.0860558900004</v>
      </c>
      <c r="HG37" s="22">
        <v>700.974653</v>
      </c>
      <c r="HH37" s="60">
        <v>2106.791485</v>
      </c>
      <c r="HI37" s="22">
        <v>1327.109515</v>
      </c>
      <c r="HJ37" s="60">
        <f>SUM(GX37:HI37)</f>
        <v>24821.23777986243</v>
      </c>
      <c r="HK37" s="22">
        <v>1253.494231</v>
      </c>
      <c r="HL37" s="22">
        <v>2192.786763</v>
      </c>
      <c r="HM37" s="22">
        <v>725.373841</v>
      </c>
      <c r="HN37" s="22">
        <v>1975.018545</v>
      </c>
      <c r="HO37" s="22"/>
      <c r="HP37" s="22">
        <v>972.231134</v>
      </c>
      <c r="HQ37" s="22"/>
      <c r="HR37" s="22">
        <v>205.491723</v>
      </c>
      <c r="HS37" s="22"/>
      <c r="HT37" s="22">
        <v>2495.107853</v>
      </c>
      <c r="HU37" s="22">
        <v>2809.502774</v>
      </c>
      <c r="HV37" s="22">
        <v>2885.776093</v>
      </c>
      <c r="HW37" s="22">
        <v>982.49664</v>
      </c>
      <c r="HX37" s="22">
        <v>952.007423</v>
      </c>
      <c r="HY37" s="22">
        <v>479.032697</v>
      </c>
      <c r="HZ37" s="22">
        <v>1559.626352</v>
      </c>
      <c r="IA37" s="22">
        <v>232.403034</v>
      </c>
      <c r="IB37" s="22">
        <v>2981.256813</v>
      </c>
      <c r="IC37" s="22">
        <v>4204.160084</v>
      </c>
      <c r="ID37" s="22">
        <v>307.235337</v>
      </c>
      <c r="IE37" s="42">
        <f>HK37+HL37+HM37+HN37+HO37+HP37+HQ37+HR37</f>
        <v>7324.396236999999</v>
      </c>
      <c r="IF37" s="42">
        <f>HW37+HX37+HY37+HZ37+IA37+IB37+IC37+ID37</f>
        <v>11698.21838</v>
      </c>
    </row>
    <row r="38" spans="1:240" ht="15.75">
      <c r="A38" s="95" t="s">
        <v>153</v>
      </c>
      <c r="B38" s="29" t="s">
        <v>39</v>
      </c>
      <c r="C38" s="41">
        <v>88.6</v>
      </c>
      <c r="D38" s="41">
        <v>7.6</v>
      </c>
      <c r="E38" s="41">
        <v>0.1</v>
      </c>
      <c r="F38" s="41">
        <v>0.2</v>
      </c>
      <c r="G38" s="41">
        <v>11.4</v>
      </c>
      <c r="H38" s="41">
        <v>13.9</v>
      </c>
      <c r="I38" s="41">
        <v>2</v>
      </c>
      <c r="J38" s="40">
        <v>6.2</v>
      </c>
      <c r="K38" s="41">
        <v>18.8</v>
      </c>
      <c r="L38" s="41">
        <v>16.3</v>
      </c>
      <c r="M38" s="41">
        <v>107.4</v>
      </c>
      <c r="N38" s="59">
        <v>178.3</v>
      </c>
      <c r="O38" s="42">
        <v>21.3</v>
      </c>
      <c r="P38" s="42">
        <v>252.2</v>
      </c>
      <c r="Q38" s="42">
        <v>142.9</v>
      </c>
      <c r="R38" s="22">
        <v>20.1</v>
      </c>
      <c r="S38" s="42">
        <v>522.9</v>
      </c>
      <c r="T38" s="22">
        <v>35.5</v>
      </c>
      <c r="U38" s="22">
        <v>18.6</v>
      </c>
      <c r="V38" s="23">
        <v>16.4</v>
      </c>
      <c r="W38" s="23">
        <v>140.5</v>
      </c>
      <c r="X38" s="23">
        <v>43.4</v>
      </c>
      <c r="Y38" s="22">
        <v>24.7</v>
      </c>
      <c r="Z38" s="19">
        <v>137.6</v>
      </c>
      <c r="AA38" s="60">
        <v>97.2</v>
      </c>
      <c r="AB38" s="42">
        <v>103.27733</v>
      </c>
      <c r="AC38" s="42">
        <v>99.83007599999999</v>
      </c>
      <c r="AD38" s="42">
        <v>151.849145</v>
      </c>
      <c r="AE38" s="42">
        <v>73.43499288</v>
      </c>
      <c r="AF38" s="42">
        <v>259.4860505488</v>
      </c>
      <c r="AG38" s="42">
        <v>303.98994</v>
      </c>
      <c r="AH38" s="22" t="s">
        <v>29</v>
      </c>
      <c r="AI38" s="22" t="s">
        <v>29</v>
      </c>
      <c r="AJ38" s="22" t="s">
        <v>29</v>
      </c>
      <c r="AK38" s="22" t="s">
        <v>29</v>
      </c>
      <c r="AL38" s="22" t="s">
        <v>29</v>
      </c>
      <c r="AM38" s="22" t="s">
        <v>29</v>
      </c>
      <c r="AN38" s="22" t="s">
        <v>29</v>
      </c>
      <c r="AO38" s="22" t="s">
        <v>29</v>
      </c>
      <c r="AP38" s="22">
        <v>12.9</v>
      </c>
      <c r="AQ38" s="22" t="s">
        <v>29</v>
      </c>
      <c r="AR38" s="22" t="s">
        <v>29</v>
      </c>
      <c r="AS38" s="22">
        <v>22.6</v>
      </c>
      <c r="AT38" s="42">
        <v>35.5</v>
      </c>
      <c r="AU38" s="42" t="s">
        <v>29</v>
      </c>
      <c r="AV38" s="42" t="s">
        <v>29</v>
      </c>
      <c r="AW38" s="42" t="s">
        <v>29</v>
      </c>
      <c r="AX38" s="42" t="s">
        <v>29</v>
      </c>
      <c r="AY38" s="42" t="s">
        <v>29</v>
      </c>
      <c r="AZ38" s="42" t="s">
        <v>29</v>
      </c>
      <c r="BA38" s="42" t="s">
        <v>29</v>
      </c>
      <c r="BB38" s="42" t="s">
        <v>29</v>
      </c>
      <c r="BC38" s="42" t="s">
        <v>29</v>
      </c>
      <c r="BD38" s="42" t="s">
        <v>29</v>
      </c>
      <c r="BE38" s="42">
        <v>18.6</v>
      </c>
      <c r="BF38" s="42" t="s">
        <v>29</v>
      </c>
      <c r="BG38" s="42" t="s">
        <v>29</v>
      </c>
      <c r="BH38" s="42">
        <v>16.4</v>
      </c>
      <c r="BI38" s="42" t="s">
        <v>29</v>
      </c>
      <c r="BJ38" s="42" t="s">
        <v>29</v>
      </c>
      <c r="BK38" s="42" t="s">
        <v>29</v>
      </c>
      <c r="BL38" s="42" t="s">
        <v>29</v>
      </c>
      <c r="BM38" s="42" t="s">
        <v>29</v>
      </c>
      <c r="BN38" s="42" t="s">
        <v>29</v>
      </c>
      <c r="BO38" s="42" t="s">
        <v>29</v>
      </c>
      <c r="BP38" s="42" t="s">
        <v>29</v>
      </c>
      <c r="BQ38" s="42" t="s">
        <v>29</v>
      </c>
      <c r="BR38" s="42" t="s">
        <v>29</v>
      </c>
      <c r="BS38" s="42" t="s">
        <v>29</v>
      </c>
      <c r="BT38" s="42" t="s">
        <v>29</v>
      </c>
      <c r="BU38" s="42" t="s">
        <v>29</v>
      </c>
      <c r="BV38" s="42" t="s">
        <v>29</v>
      </c>
      <c r="BW38" s="42">
        <v>20.2</v>
      </c>
      <c r="BX38" s="42"/>
      <c r="BY38" s="60">
        <v>0</v>
      </c>
      <c r="BZ38" s="60">
        <v>90.6</v>
      </c>
      <c r="CA38" s="60">
        <v>29.7</v>
      </c>
      <c r="CB38" s="60">
        <v>0</v>
      </c>
      <c r="CC38" s="60">
        <v>0</v>
      </c>
      <c r="CD38" s="42">
        <v>0</v>
      </c>
      <c r="CE38" s="22" t="s">
        <v>29</v>
      </c>
      <c r="CF38" s="22">
        <v>0</v>
      </c>
      <c r="CG38" s="22">
        <v>21.1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22.3</v>
      </c>
      <c r="CO38" s="22">
        <v>0</v>
      </c>
      <c r="CP38" s="22">
        <v>0</v>
      </c>
      <c r="CQ38" s="42">
        <v>21.1</v>
      </c>
      <c r="CR38" s="42">
        <v>21.1</v>
      </c>
      <c r="CS38" s="42">
        <v>21.1</v>
      </c>
      <c r="CT38" s="42">
        <v>21.1</v>
      </c>
      <c r="CU38" s="42">
        <v>21.1</v>
      </c>
      <c r="CV38" s="42">
        <v>21.1</v>
      </c>
      <c r="CW38" s="42">
        <v>21.1</v>
      </c>
      <c r="CX38" s="22">
        <v>21.1</v>
      </c>
      <c r="CY38" s="22">
        <v>43.4</v>
      </c>
      <c r="CZ38" s="22">
        <v>43.4</v>
      </c>
      <c r="DA38" s="60">
        <v>43.4</v>
      </c>
      <c r="DB38" s="22" t="s">
        <v>29</v>
      </c>
      <c r="DC38" s="22">
        <v>0</v>
      </c>
      <c r="DD38" s="22">
        <v>0</v>
      </c>
      <c r="DE38" s="22">
        <v>0</v>
      </c>
      <c r="DF38" s="22">
        <v>0</v>
      </c>
      <c r="DG38" s="22">
        <v>0</v>
      </c>
      <c r="DH38" s="22">
        <v>24.7</v>
      </c>
      <c r="DI38" s="22">
        <v>0</v>
      </c>
      <c r="DJ38" s="22">
        <v>0</v>
      </c>
      <c r="DK38" s="22">
        <v>0</v>
      </c>
      <c r="DL38" s="22">
        <v>0</v>
      </c>
      <c r="DM38" s="22">
        <v>0</v>
      </c>
      <c r="DN38" s="22" t="s">
        <v>29</v>
      </c>
      <c r="DO38" s="22"/>
      <c r="DP38" s="22"/>
      <c r="DQ38" s="22"/>
      <c r="DR38" s="22"/>
      <c r="DS38" s="60">
        <v>24.7</v>
      </c>
      <c r="DT38" s="22">
        <v>24.7</v>
      </c>
      <c r="DU38" s="22">
        <v>24.7</v>
      </c>
      <c r="DV38" s="60">
        <v>24.7</v>
      </c>
      <c r="DW38" s="60">
        <v>24.7</v>
      </c>
      <c r="DX38" s="22">
        <v>24.7</v>
      </c>
      <c r="DY38" s="22">
        <v>23.4</v>
      </c>
      <c r="DZ38" s="22">
        <v>23.4</v>
      </c>
      <c r="EA38" s="22">
        <v>23.4</v>
      </c>
      <c r="EB38" s="60">
        <v>23.4</v>
      </c>
      <c r="EC38" s="60">
        <v>28.1</v>
      </c>
      <c r="ED38" s="60">
        <v>98.1</v>
      </c>
      <c r="EE38" s="60">
        <v>117.6</v>
      </c>
      <c r="EF38" s="60">
        <v>127.6</v>
      </c>
      <c r="EG38" s="89">
        <v>137.6</v>
      </c>
      <c r="EH38" s="60">
        <v>137.6</v>
      </c>
      <c r="EI38" s="60">
        <v>137.6</v>
      </c>
      <c r="EJ38" s="60">
        <v>137.6</v>
      </c>
      <c r="EK38" s="22" t="s">
        <v>29</v>
      </c>
      <c r="EL38" s="22" t="s">
        <v>29</v>
      </c>
      <c r="EM38" s="22" t="s">
        <v>29</v>
      </c>
      <c r="EN38" s="22" t="s">
        <v>29</v>
      </c>
      <c r="EO38" s="60">
        <v>25.8</v>
      </c>
      <c r="EP38" s="22">
        <v>49.2</v>
      </c>
      <c r="EQ38" s="60">
        <v>63.7</v>
      </c>
      <c r="ER38" s="60">
        <v>67.7</v>
      </c>
      <c r="ES38" s="60">
        <v>67.7</v>
      </c>
      <c r="ET38" s="60">
        <v>90.2</v>
      </c>
      <c r="EU38" s="60">
        <v>95</v>
      </c>
      <c r="EV38" s="60">
        <v>2.2</v>
      </c>
      <c r="EW38" s="60">
        <f>EU38+EV38</f>
        <v>97.2</v>
      </c>
      <c r="EX38" s="22">
        <v>47.3</v>
      </c>
      <c r="EY38" s="22">
        <v>9.5</v>
      </c>
      <c r="EZ38" s="22">
        <v>0</v>
      </c>
      <c r="FA38" s="22" t="s">
        <v>29</v>
      </c>
      <c r="FB38" s="22" t="s">
        <v>29</v>
      </c>
      <c r="FC38" s="22">
        <f>'[1]Feuil3'!$F$35</f>
        <v>15.457437</v>
      </c>
      <c r="FD38" s="22">
        <v>7.7</v>
      </c>
      <c r="FE38" s="22">
        <v>0</v>
      </c>
      <c r="FF38" s="22">
        <v>23.319893</v>
      </c>
      <c r="FG38" s="22">
        <v>0</v>
      </c>
      <c r="FH38" s="22"/>
      <c r="FI38" s="22"/>
      <c r="FJ38" s="42">
        <f>SUM(EX38:FI38)</f>
        <v>103.27733</v>
      </c>
      <c r="FK38" s="22">
        <v>0</v>
      </c>
      <c r="FL38" s="22">
        <v>0</v>
      </c>
      <c r="FM38" s="22">
        <v>0</v>
      </c>
      <c r="FN38" s="22">
        <v>0</v>
      </c>
      <c r="FO38" s="22"/>
      <c r="FP38" s="22">
        <v>31.3</v>
      </c>
      <c r="FQ38" s="22">
        <v>31.5</v>
      </c>
      <c r="FR38" s="22">
        <v>0</v>
      </c>
      <c r="FS38" s="22">
        <v>3.973083</v>
      </c>
      <c r="FT38" s="22">
        <v>27.556993</v>
      </c>
      <c r="FU38" s="22">
        <v>5.5</v>
      </c>
      <c r="FV38" s="22">
        <v>0</v>
      </c>
      <c r="FW38" s="42">
        <f>SUM(FK38:FV38)</f>
        <v>99.83007599999999</v>
      </c>
      <c r="FX38" s="42" t="s">
        <v>29</v>
      </c>
      <c r="FY38" s="42">
        <v>0</v>
      </c>
      <c r="FZ38" s="60">
        <v>0</v>
      </c>
      <c r="GA38" s="60"/>
      <c r="GB38" s="60">
        <v>0</v>
      </c>
      <c r="GC38" s="60"/>
      <c r="GD38" s="60">
        <v>6.719452</v>
      </c>
      <c r="GE38" s="60">
        <v>0</v>
      </c>
      <c r="GF38" s="60"/>
      <c r="GG38" s="60">
        <v>6.0429</v>
      </c>
      <c r="GH38" s="60">
        <f>'[2]Feuil5'!$C$48</f>
        <v>139.086793</v>
      </c>
      <c r="GI38" s="60">
        <v>0</v>
      </c>
      <c r="GJ38" s="60">
        <f>SUM(FX38:GC38)+GD38+GE38+GF38+GG38+GH38+GI38</f>
        <v>151.849145</v>
      </c>
      <c r="GK38" s="22" t="s">
        <v>29</v>
      </c>
      <c r="GL38" s="60">
        <v>13.858674</v>
      </c>
      <c r="GM38" s="60">
        <v>0</v>
      </c>
      <c r="GN38" s="66">
        <v>33.4952</v>
      </c>
      <c r="GO38" s="66">
        <v>13.98111888</v>
      </c>
      <c r="GP38" s="66">
        <v>12.1</v>
      </c>
      <c r="GQ38" s="60">
        <v>0</v>
      </c>
      <c r="GR38" s="112"/>
      <c r="GS38" s="66">
        <v>0</v>
      </c>
      <c r="GT38" s="60">
        <v>0</v>
      </c>
      <c r="GU38" s="112">
        <v>0</v>
      </c>
      <c r="GV38" s="112">
        <v>0</v>
      </c>
      <c r="GW38" s="60">
        <f>GL38+GK38+GM38+GN38+GO38+GP38+GQ38+GR38+GS38+GT38+GU38+GV38</f>
        <v>73.43499288</v>
      </c>
      <c r="GX38" s="22">
        <v>0</v>
      </c>
      <c r="GY38" s="22">
        <v>1E-06</v>
      </c>
      <c r="GZ38" s="22">
        <v>80.12961542880001</v>
      </c>
      <c r="HA38" s="22">
        <v>0</v>
      </c>
      <c r="HB38" s="22">
        <v>79.91285512</v>
      </c>
      <c r="HC38" s="22">
        <v>0</v>
      </c>
      <c r="HD38" s="22">
        <v>0</v>
      </c>
      <c r="HE38" s="22">
        <v>0</v>
      </c>
      <c r="HF38" s="22"/>
      <c r="HG38" s="22">
        <v>22.657389</v>
      </c>
      <c r="HH38" s="60">
        <v>76.754976</v>
      </c>
      <c r="HI38" s="22">
        <v>0.031214</v>
      </c>
      <c r="HJ38" s="60">
        <f>SUM(GX38:HI38)</f>
        <v>259.4860505488</v>
      </c>
      <c r="HK38" s="22">
        <v>70.05918</v>
      </c>
      <c r="HL38" s="22">
        <v>0</v>
      </c>
      <c r="HM38" s="22">
        <v>50.385725</v>
      </c>
      <c r="HN38" s="22">
        <v>0</v>
      </c>
      <c r="HO38" s="22"/>
      <c r="HP38" s="22"/>
      <c r="HQ38" s="22"/>
      <c r="HR38" s="22"/>
      <c r="HS38" s="22"/>
      <c r="HT38" s="22">
        <v>147.885988</v>
      </c>
      <c r="HU38" s="22">
        <v>35.659047</v>
      </c>
      <c r="HV38" s="22"/>
      <c r="HW38" s="22"/>
      <c r="HX38" s="22"/>
      <c r="HY38" s="22">
        <v>0</v>
      </c>
      <c r="HZ38" s="22">
        <v>28.217786</v>
      </c>
      <c r="IA38" s="22"/>
      <c r="IB38" s="22"/>
      <c r="IC38" s="22"/>
      <c r="ID38" s="22"/>
      <c r="IE38" s="42">
        <f>HK38+HL38+HM38+HN38+HO38+HP38+HQ38+HR38</f>
        <v>120.444905</v>
      </c>
      <c r="IF38" s="42">
        <f>HW38+HX38+HY38+HZ38+IA38+IB38+IC38+ID38</f>
        <v>28.217786</v>
      </c>
    </row>
    <row r="39" spans="1:240" ht="15.75">
      <c r="A39" s="95" t="s">
        <v>154</v>
      </c>
      <c r="B39" s="29" t="s">
        <v>40</v>
      </c>
      <c r="C39" s="41">
        <v>110.7</v>
      </c>
      <c r="D39" s="41">
        <v>117.8</v>
      </c>
      <c r="E39" s="41">
        <v>38.8</v>
      </c>
      <c r="F39" s="41">
        <v>298.1</v>
      </c>
      <c r="G39" s="41">
        <v>51.6</v>
      </c>
      <c r="H39" s="41">
        <v>259.6</v>
      </c>
      <c r="I39" s="41">
        <v>266.3</v>
      </c>
      <c r="J39" s="40">
        <v>419.5</v>
      </c>
      <c r="K39" s="41">
        <v>748.8</v>
      </c>
      <c r="L39" s="41">
        <v>1338.1</v>
      </c>
      <c r="M39" s="41">
        <v>381.2</v>
      </c>
      <c r="N39" s="59">
        <v>179.3</v>
      </c>
      <c r="O39" s="42">
        <v>246.4</v>
      </c>
      <c r="P39" s="42">
        <v>230</v>
      </c>
      <c r="Q39" s="42">
        <v>349</v>
      </c>
      <c r="R39" s="22">
        <v>303.4</v>
      </c>
      <c r="S39" s="42">
        <v>550</v>
      </c>
      <c r="T39" s="22">
        <v>299.2</v>
      </c>
      <c r="U39" s="22">
        <v>934.5</v>
      </c>
      <c r="V39" s="23">
        <v>870.7</v>
      </c>
      <c r="W39" s="23">
        <v>2603.3</v>
      </c>
      <c r="X39" s="23">
        <v>3382.1</v>
      </c>
      <c r="Y39" s="22">
        <v>547.1</v>
      </c>
      <c r="Z39" s="19">
        <v>337.5</v>
      </c>
      <c r="AA39" s="60">
        <v>1331.5</v>
      </c>
      <c r="AB39" s="42">
        <v>2411.5373770000006</v>
      </c>
      <c r="AC39" s="42">
        <v>6502.272884</v>
      </c>
      <c r="AD39" s="42">
        <v>23416.33327</v>
      </c>
      <c r="AE39" s="42">
        <v>21682.84632203542</v>
      </c>
      <c r="AF39" s="42">
        <v>15092.66608764773</v>
      </c>
      <c r="AG39" s="42">
        <v>13197.297985288</v>
      </c>
      <c r="AH39" s="22">
        <v>12.4</v>
      </c>
      <c r="AI39" s="22">
        <v>97</v>
      </c>
      <c r="AJ39" s="22">
        <v>4.5</v>
      </c>
      <c r="AK39" s="22">
        <v>7.4</v>
      </c>
      <c r="AL39" s="22">
        <v>4.5</v>
      </c>
      <c r="AM39" s="22">
        <v>99.6</v>
      </c>
      <c r="AN39" s="22">
        <v>57.1</v>
      </c>
      <c r="AO39" s="22" t="s">
        <v>29</v>
      </c>
      <c r="AP39" s="22" t="s">
        <v>29</v>
      </c>
      <c r="AQ39" s="22">
        <v>11.6</v>
      </c>
      <c r="AR39" s="22">
        <v>0.9</v>
      </c>
      <c r="AS39" s="22">
        <v>4.2</v>
      </c>
      <c r="AT39" s="42">
        <v>299.2</v>
      </c>
      <c r="AU39" s="22">
        <v>2.8</v>
      </c>
      <c r="AV39" s="22">
        <v>23.4</v>
      </c>
      <c r="AW39" s="22">
        <v>131</v>
      </c>
      <c r="AX39" s="22">
        <v>156.4</v>
      </c>
      <c r="AY39" s="22">
        <v>125.4</v>
      </c>
      <c r="AZ39" s="22">
        <v>107.9</v>
      </c>
      <c r="BA39" s="22">
        <v>28.1</v>
      </c>
      <c r="BB39" s="22" t="s">
        <v>29</v>
      </c>
      <c r="BC39" s="22">
        <v>133.5</v>
      </c>
      <c r="BD39" s="22">
        <v>68.4</v>
      </c>
      <c r="BE39" s="22">
        <v>51.3</v>
      </c>
      <c r="BF39" s="22">
        <v>106.3</v>
      </c>
      <c r="BG39" s="22">
        <v>137.9</v>
      </c>
      <c r="BH39" s="22">
        <v>95.8</v>
      </c>
      <c r="BI39" s="22">
        <v>89.5</v>
      </c>
      <c r="BJ39" s="22">
        <v>138.7</v>
      </c>
      <c r="BK39" s="22">
        <v>45.3</v>
      </c>
      <c r="BL39" s="22">
        <v>27.5</v>
      </c>
      <c r="BM39" s="22">
        <v>49.9</v>
      </c>
      <c r="BN39" s="22">
        <v>75</v>
      </c>
      <c r="BO39" s="22">
        <v>95.6</v>
      </c>
      <c r="BP39" s="22">
        <v>107.7</v>
      </c>
      <c r="BQ39" s="22">
        <v>7.8</v>
      </c>
      <c r="BR39" s="22" t="s">
        <v>29</v>
      </c>
      <c r="BS39" s="22">
        <v>53.7</v>
      </c>
      <c r="BT39" s="22">
        <v>72.6</v>
      </c>
      <c r="BU39" s="22">
        <v>272.1</v>
      </c>
      <c r="BV39" s="22">
        <v>394.2</v>
      </c>
      <c r="BW39" s="22">
        <v>57.5</v>
      </c>
      <c r="BX39" s="22">
        <v>347.2</v>
      </c>
      <c r="BY39" s="60">
        <v>48.5</v>
      </c>
      <c r="BZ39" s="60">
        <v>33.1</v>
      </c>
      <c r="CA39" s="60">
        <v>913</v>
      </c>
      <c r="CB39" s="60">
        <v>110.4</v>
      </c>
      <c r="CC39" s="60">
        <v>175.4</v>
      </c>
      <c r="CD39" s="22">
        <v>125.6</v>
      </c>
      <c r="CE39" s="22">
        <v>105.5</v>
      </c>
      <c r="CF39" s="22">
        <v>260.8</v>
      </c>
      <c r="CG39" s="22">
        <v>683.4</v>
      </c>
      <c r="CH39" s="22">
        <v>58.4</v>
      </c>
      <c r="CI39" s="22">
        <v>803.1</v>
      </c>
      <c r="CJ39" s="22">
        <v>15.2</v>
      </c>
      <c r="CK39" s="22">
        <v>29.8</v>
      </c>
      <c r="CL39" s="22">
        <v>19.5</v>
      </c>
      <c r="CM39" s="22">
        <v>168.7</v>
      </c>
      <c r="CN39" s="22">
        <v>84.8</v>
      </c>
      <c r="CO39" s="22">
        <v>829.2</v>
      </c>
      <c r="CP39" s="22">
        <v>275.2</v>
      </c>
      <c r="CQ39" s="42">
        <v>370.1</v>
      </c>
      <c r="CR39" s="42">
        <v>1056.5</v>
      </c>
      <c r="CS39" s="42">
        <v>1114.9</v>
      </c>
      <c r="CT39" s="42">
        <v>1917.5</v>
      </c>
      <c r="CU39" s="42">
        <v>1933.2</v>
      </c>
      <c r="CV39" s="42">
        <v>2004.7</v>
      </c>
      <c r="CW39" s="42">
        <v>2024.2</v>
      </c>
      <c r="CX39" s="22">
        <v>2087.4</v>
      </c>
      <c r="CY39" s="22">
        <v>2277.7</v>
      </c>
      <c r="CZ39" s="22">
        <v>3106.9</v>
      </c>
      <c r="DA39" s="60">
        <v>3382.1</v>
      </c>
      <c r="DB39" s="22">
        <v>1.3</v>
      </c>
      <c r="DC39" s="22">
        <v>203.2</v>
      </c>
      <c r="DD39" s="22">
        <v>23.3</v>
      </c>
      <c r="DE39" s="22">
        <v>14.8</v>
      </c>
      <c r="DF39" s="22">
        <v>2.0999999999999943</v>
      </c>
      <c r="DG39" s="22">
        <v>12.4</v>
      </c>
      <c r="DH39" s="22">
        <v>114.9</v>
      </c>
      <c r="DI39" s="22">
        <v>2.3999999999999773</v>
      </c>
      <c r="DJ39" s="22">
        <v>156.1</v>
      </c>
      <c r="DK39" s="22">
        <v>1.7000000000000455</v>
      </c>
      <c r="DL39" s="22">
        <v>8.099999999999909</v>
      </c>
      <c r="DM39" s="22">
        <v>6.800000000000068</v>
      </c>
      <c r="DN39" s="22">
        <v>204.5</v>
      </c>
      <c r="DO39" s="22">
        <v>227.8</v>
      </c>
      <c r="DP39" s="22">
        <v>242.6</v>
      </c>
      <c r="DQ39" s="22">
        <v>244.7</v>
      </c>
      <c r="DR39" s="22">
        <v>257.1</v>
      </c>
      <c r="DS39" s="60">
        <v>372</v>
      </c>
      <c r="DT39" s="22">
        <v>374.4</v>
      </c>
      <c r="DU39" s="22">
        <v>530.5</v>
      </c>
      <c r="DV39" s="60">
        <v>532.2</v>
      </c>
      <c r="DW39" s="60">
        <v>540.3</v>
      </c>
      <c r="DX39" s="22">
        <v>547.1</v>
      </c>
      <c r="DY39" s="22">
        <v>204.6</v>
      </c>
      <c r="DZ39" s="22">
        <v>7.1</v>
      </c>
      <c r="EA39" s="22">
        <v>17.1</v>
      </c>
      <c r="EB39" s="60">
        <v>197.2</v>
      </c>
      <c r="EC39" s="60">
        <v>198.1</v>
      </c>
      <c r="ED39" s="60">
        <v>216.7</v>
      </c>
      <c r="EE39" s="60">
        <v>235.9</v>
      </c>
      <c r="EF39" s="60">
        <v>292.2</v>
      </c>
      <c r="EG39" s="89">
        <v>322.1</v>
      </c>
      <c r="EH39" s="60">
        <v>332</v>
      </c>
      <c r="EI39" s="60">
        <v>332</v>
      </c>
      <c r="EJ39" s="60">
        <v>337.5</v>
      </c>
      <c r="EK39" s="60">
        <v>21.7</v>
      </c>
      <c r="EL39" s="22">
        <v>820.4</v>
      </c>
      <c r="EM39" s="60">
        <v>1045.7</v>
      </c>
      <c r="EN39" s="60">
        <v>1061.9</v>
      </c>
      <c r="EO39" s="60">
        <v>1165.2</v>
      </c>
      <c r="EP39" s="22">
        <v>1266.4</v>
      </c>
      <c r="EQ39" s="60">
        <v>1279</v>
      </c>
      <c r="ER39" s="60">
        <v>1279.5</v>
      </c>
      <c r="ES39" s="60">
        <v>1324.6</v>
      </c>
      <c r="ET39" s="60">
        <v>1324.6</v>
      </c>
      <c r="EU39" s="60">
        <v>1324.6</v>
      </c>
      <c r="EV39" s="60">
        <v>6.9</v>
      </c>
      <c r="EW39" s="60">
        <f>EU39+EV39</f>
        <v>1331.5</v>
      </c>
      <c r="EX39" s="22">
        <v>387.6</v>
      </c>
      <c r="EY39" s="22">
        <v>9.4</v>
      </c>
      <c r="EZ39" s="22">
        <v>242.6</v>
      </c>
      <c r="FA39" s="22">
        <f>890.2</f>
        <v>890.2</v>
      </c>
      <c r="FB39" s="22">
        <f>0.2+5.36139</f>
        <v>5.56139</v>
      </c>
      <c r="FC39" s="22">
        <f>'[1]Feuil3'!$F$39+'[1]Feuil3'!$F$44+'[1]Feuil3'!$F$45</f>
        <v>220.895019</v>
      </c>
      <c r="FD39" s="22">
        <v>0</v>
      </c>
      <c r="FE39" s="22">
        <v>18.5</v>
      </c>
      <c r="FF39" s="22">
        <v>27.130657999999997</v>
      </c>
      <c r="FG39" s="22">
        <v>90.95031</v>
      </c>
      <c r="FH39" s="22">
        <v>469.8</v>
      </c>
      <c r="FI39" s="22">
        <v>48.9</v>
      </c>
      <c r="FJ39" s="42">
        <f>SUM(EX39:FI39)</f>
        <v>2411.5373770000006</v>
      </c>
      <c r="FK39" s="22">
        <v>164</v>
      </c>
      <c r="FL39" s="22">
        <v>659.6</v>
      </c>
      <c r="FM39" s="22">
        <v>961.9</v>
      </c>
      <c r="FN39" s="22">
        <v>353.656833</v>
      </c>
      <c r="FO39" s="22">
        <v>733</v>
      </c>
      <c r="FP39" s="22">
        <v>647.1</v>
      </c>
      <c r="FQ39" s="22">
        <v>30.6</v>
      </c>
      <c r="FR39" s="22">
        <v>1652.5785970000002</v>
      </c>
      <c r="FS39" s="22">
        <v>550.25</v>
      </c>
      <c r="FT39" s="22">
        <v>262.087454</v>
      </c>
      <c r="FU39" s="22">
        <v>0</v>
      </c>
      <c r="FV39" s="22">
        <f>13.2+44.9+429.4</f>
        <v>487.5</v>
      </c>
      <c r="FW39" s="42">
        <f>SUM(FK39:FV39)</f>
        <v>6502.272884</v>
      </c>
      <c r="FX39" s="80">
        <v>477.881122</v>
      </c>
      <c r="FY39" s="42">
        <v>1860.266869</v>
      </c>
      <c r="FZ39" s="60">
        <v>460.01903799999997</v>
      </c>
      <c r="GA39" s="60">
        <f>25.5+8.28+2.22+6636.1</f>
        <v>6672.1</v>
      </c>
      <c r="GB39" s="60">
        <f>1734.8+1065.117</f>
        <v>2799.917</v>
      </c>
      <c r="GC39" s="60">
        <f>12+517.9+3.4+1437.6</f>
        <v>1970.8999999999999</v>
      </c>
      <c r="GD39" s="60">
        <v>776.151449</v>
      </c>
      <c r="GE39" s="60">
        <v>453.13905</v>
      </c>
      <c r="GF39" s="60">
        <v>2488</v>
      </c>
      <c r="GG39" s="60">
        <v>1997.1746899999998</v>
      </c>
      <c r="GH39" s="60">
        <f>'[2]Feuil5'!$C$60</f>
        <v>891.884052</v>
      </c>
      <c r="GI39" s="80">
        <v>2568.9000000000005</v>
      </c>
      <c r="GJ39" s="60">
        <f>SUM(FX39:GC39)+GD39+GE39+GF39+GG39+GH39+GI39</f>
        <v>23416.333270000003</v>
      </c>
      <c r="GK39" s="60">
        <v>4399.633387</v>
      </c>
      <c r="GL39" s="60">
        <v>3309.846869</v>
      </c>
      <c r="GM39" s="60">
        <v>1845.420463</v>
      </c>
      <c r="GN39" s="66">
        <v>454.847647</v>
      </c>
      <c r="GO39" s="66">
        <v>16.25691288</v>
      </c>
      <c r="GP39" s="66">
        <v>49</v>
      </c>
      <c r="GQ39" s="60">
        <v>114.31733290070999</v>
      </c>
      <c r="GR39" s="112">
        <v>380.59523481766007</v>
      </c>
      <c r="GS39" s="66">
        <v>2665.552011328921</v>
      </c>
      <c r="GT39" s="60">
        <v>1194.8</v>
      </c>
      <c r="GU39" s="112">
        <f>6452.34239358038-100.8</f>
        <v>6351.54239358038</v>
      </c>
      <c r="GV39" s="112">
        <v>901.0340705277539</v>
      </c>
      <c r="GW39" s="60">
        <f>GL39+GK39+GM39+GN39+GO39+GP39+GQ39+GR39+GS39+GT39+GU39+GV39</f>
        <v>21682.84632203542</v>
      </c>
      <c r="GX39" s="60">
        <v>1097.469741833357</v>
      </c>
      <c r="GY39" s="60">
        <v>829.29134365315</v>
      </c>
      <c r="GZ39" s="60">
        <v>1226.864672501224</v>
      </c>
      <c r="HA39" s="60">
        <v>736.6815023999999</v>
      </c>
      <c r="HB39" s="60">
        <v>749.5963443999999</v>
      </c>
      <c r="HC39" s="60">
        <v>409.42981766</v>
      </c>
      <c r="HD39" s="60">
        <v>977.2260856400001</v>
      </c>
      <c r="HE39" s="60">
        <v>2487.9187842300003</v>
      </c>
      <c r="HF39" s="60">
        <v>2404.13129133</v>
      </c>
      <c r="HG39" s="60">
        <v>945.1060910000001</v>
      </c>
      <c r="HH39" s="60">
        <v>1899.138543</v>
      </c>
      <c r="HI39" s="60">
        <v>1329.81187</v>
      </c>
      <c r="HJ39" s="60">
        <f>SUM(GX39:HI39)</f>
        <v>15092.66608764773</v>
      </c>
      <c r="HK39" s="60">
        <v>1950.953404</v>
      </c>
      <c r="HL39" s="60">
        <v>1660.671637</v>
      </c>
      <c r="HM39" s="60">
        <v>1431.583241</v>
      </c>
      <c r="HN39" s="60">
        <v>810.564466</v>
      </c>
      <c r="HO39" s="60">
        <v>535.2565</v>
      </c>
      <c r="HP39" s="60">
        <v>749.770713</v>
      </c>
      <c r="HQ39" s="60">
        <v>2337.106791</v>
      </c>
      <c r="HR39" s="60">
        <v>332.55710500000004</v>
      </c>
      <c r="HS39" s="60">
        <v>287.036338288</v>
      </c>
      <c r="HT39" s="60">
        <v>653.363484</v>
      </c>
      <c r="HU39" s="60">
        <v>1393.102808</v>
      </c>
      <c r="HV39" s="60">
        <v>1055.331498</v>
      </c>
      <c r="HW39" s="60">
        <v>299.491154</v>
      </c>
      <c r="HX39" s="60">
        <v>527.826726</v>
      </c>
      <c r="HY39" s="60">
        <v>1272.993311</v>
      </c>
      <c r="HZ39" s="60">
        <v>308.848164</v>
      </c>
      <c r="IA39" s="60">
        <v>1027.081731</v>
      </c>
      <c r="IB39" s="60">
        <v>308.213161</v>
      </c>
      <c r="IC39" s="60">
        <v>526.739061</v>
      </c>
      <c r="ID39" s="60">
        <v>830.798781</v>
      </c>
      <c r="IE39" s="42">
        <f>HK39+HL39+HM39+HN39+HO39+HP39+HQ39+HR39</f>
        <v>9808.463857</v>
      </c>
      <c r="IF39" s="42">
        <f>HW39+HX39+HY39+HZ39+IA39+IB39+IC39+ID39</f>
        <v>5101.992088999999</v>
      </c>
    </row>
    <row r="40" spans="1:240" ht="15.75">
      <c r="A40" s="96"/>
      <c r="B40" s="29"/>
      <c r="C40" s="41"/>
      <c r="D40" s="41"/>
      <c r="E40" s="41"/>
      <c r="F40" s="41"/>
      <c r="G40" s="41"/>
      <c r="H40" s="41"/>
      <c r="I40" s="41"/>
      <c r="J40" s="40"/>
      <c r="K40" s="41"/>
      <c r="L40" s="41"/>
      <c r="M40" s="41"/>
      <c r="N40" s="59"/>
      <c r="O40" s="42"/>
      <c r="P40" s="42"/>
      <c r="Q40" s="42"/>
      <c r="R40" s="22"/>
      <c r="S40" s="42"/>
      <c r="T40" s="22"/>
      <c r="U40" s="22"/>
      <c r="V40" s="23"/>
      <c r="W40" s="23"/>
      <c r="X40" s="23"/>
      <c r="Y40" s="22"/>
      <c r="Z40" s="23"/>
      <c r="AA40" s="22"/>
      <c r="AB40" s="48"/>
      <c r="AC40" s="48"/>
      <c r="AD40" s="48"/>
      <c r="AE40" s="48"/>
      <c r="AF40" s="48"/>
      <c r="AG40" s="48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4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60"/>
      <c r="BZ40" s="60"/>
      <c r="CA40" s="60"/>
      <c r="CB40" s="60"/>
      <c r="CC40" s="60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42"/>
      <c r="CR40" s="42"/>
      <c r="CS40" s="42"/>
      <c r="CT40" s="42"/>
      <c r="CU40" s="42"/>
      <c r="CV40" s="42"/>
      <c r="CW40" s="42"/>
      <c r="CX40" s="22"/>
      <c r="CY40" s="22"/>
      <c r="CZ40" s="22"/>
      <c r="DA40" s="60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43"/>
      <c r="DZ40" s="43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48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48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48"/>
      <c r="GJ40" s="48"/>
      <c r="GK40" s="60"/>
      <c r="GL40" s="60"/>
      <c r="GM40" s="60"/>
      <c r="GN40" s="60"/>
      <c r="GO40" s="60"/>
      <c r="GP40" s="60"/>
      <c r="GQ40" s="48"/>
      <c r="GR40" s="60"/>
      <c r="GS40" s="60"/>
      <c r="GT40" s="60"/>
      <c r="GU40" s="60"/>
      <c r="GV40" s="60"/>
      <c r="GW40" s="60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</row>
    <row r="41" spans="1:240" ht="15.75">
      <c r="A41" s="94" t="s">
        <v>155</v>
      </c>
      <c r="B41" s="44" t="s">
        <v>41</v>
      </c>
      <c r="C41" s="45">
        <f aca="true" t="shared" si="22" ref="C41:BP41">SUM(C43:C54)</f>
        <v>4703.5</v>
      </c>
      <c r="D41" s="45">
        <f t="shared" si="22"/>
        <v>6687.099999999999</v>
      </c>
      <c r="E41" s="45">
        <f t="shared" si="22"/>
        <v>6162.899999999999</v>
      </c>
      <c r="F41" s="45">
        <f t="shared" si="22"/>
        <v>5281.799999999999</v>
      </c>
      <c r="G41" s="45">
        <f t="shared" si="22"/>
        <v>6832.5</v>
      </c>
      <c r="H41" s="45">
        <f t="shared" si="22"/>
        <v>7887.3</v>
      </c>
      <c r="I41" s="45">
        <f t="shared" si="22"/>
        <v>13593.199999999999</v>
      </c>
      <c r="J41" s="45">
        <f t="shared" si="22"/>
        <v>9381</v>
      </c>
      <c r="K41" s="45">
        <f t="shared" si="22"/>
        <v>13083.700000000003</v>
      </c>
      <c r="L41" s="45">
        <f t="shared" si="22"/>
        <v>17174.1</v>
      </c>
      <c r="M41" s="45">
        <f t="shared" si="22"/>
        <v>15159.900000000001</v>
      </c>
      <c r="N41" s="45">
        <f t="shared" si="22"/>
        <v>10977.2</v>
      </c>
      <c r="O41" s="45">
        <f t="shared" si="22"/>
        <v>11867.599999999999</v>
      </c>
      <c r="P41" s="45">
        <f t="shared" si="22"/>
        <v>19817.1</v>
      </c>
      <c r="Q41" s="45">
        <f t="shared" si="22"/>
        <v>19624.500000000004</v>
      </c>
      <c r="R41" s="45">
        <f t="shared" si="22"/>
        <v>32399.399999999998</v>
      </c>
      <c r="S41" s="45">
        <f t="shared" si="22"/>
        <v>38293.1</v>
      </c>
      <c r="T41" s="45">
        <f t="shared" si="22"/>
        <v>31748.8</v>
      </c>
      <c r="U41" s="45">
        <f t="shared" si="22"/>
        <v>32395.300000000003</v>
      </c>
      <c r="V41" s="45">
        <f t="shared" si="22"/>
        <v>41166</v>
      </c>
      <c r="W41" s="45">
        <f t="shared" si="22"/>
        <v>72647.46</v>
      </c>
      <c r="X41" s="45">
        <f t="shared" si="22"/>
        <v>168350.6</v>
      </c>
      <c r="Y41" s="45">
        <f t="shared" si="22"/>
        <v>135117.8</v>
      </c>
      <c r="Z41" s="45">
        <f t="shared" si="22"/>
        <v>196452.00000000003</v>
      </c>
      <c r="AA41" s="118">
        <f t="shared" si="22"/>
        <v>190746.70000000004</v>
      </c>
      <c r="AB41" s="118">
        <f t="shared" si="22"/>
        <v>293905.253136</v>
      </c>
      <c r="AC41" s="118">
        <f t="shared" si="22"/>
        <v>376761.48806699994</v>
      </c>
      <c r="AD41" s="118">
        <f t="shared" si="22"/>
        <v>400893.75627300004</v>
      </c>
      <c r="AE41" s="118">
        <f t="shared" si="22"/>
        <v>497193.6930970885</v>
      </c>
      <c r="AF41" s="118">
        <f t="shared" si="22"/>
        <v>545064.2460787055</v>
      </c>
      <c r="AG41" s="118">
        <f t="shared" si="22"/>
        <v>657742.0525901569</v>
      </c>
      <c r="AH41" s="118">
        <f t="shared" si="22"/>
        <v>2618.2</v>
      </c>
      <c r="AI41" s="118">
        <f t="shared" si="22"/>
        <v>2946</v>
      </c>
      <c r="AJ41" s="118">
        <f t="shared" si="22"/>
        <v>2335.7000000000003</v>
      </c>
      <c r="AK41" s="118">
        <f t="shared" si="22"/>
        <v>1404.8000000000002</v>
      </c>
      <c r="AL41" s="118">
        <f t="shared" si="22"/>
        <v>2059.2</v>
      </c>
      <c r="AM41" s="118">
        <f t="shared" si="22"/>
        <v>1481.6</v>
      </c>
      <c r="AN41" s="118">
        <f t="shared" si="22"/>
        <v>2182.2</v>
      </c>
      <c r="AO41" s="118">
        <f t="shared" si="22"/>
        <v>2809.9</v>
      </c>
      <c r="AP41" s="118">
        <f t="shared" si="22"/>
        <v>3408.1000000000004</v>
      </c>
      <c r="AQ41" s="118">
        <f t="shared" si="22"/>
        <v>3614.8</v>
      </c>
      <c r="AR41" s="118">
        <f t="shared" si="22"/>
        <v>4065.4</v>
      </c>
      <c r="AS41" s="118">
        <f t="shared" si="22"/>
        <v>2822.9</v>
      </c>
      <c r="AT41" s="118">
        <f t="shared" si="22"/>
        <v>31748.8</v>
      </c>
      <c r="AU41" s="118">
        <f t="shared" si="22"/>
        <v>2743.4</v>
      </c>
      <c r="AV41" s="118">
        <f t="shared" si="22"/>
        <v>1739.3000000000002</v>
      </c>
      <c r="AW41" s="118">
        <f t="shared" si="22"/>
        <v>3056.3999999999996</v>
      </c>
      <c r="AX41" s="118">
        <f t="shared" si="22"/>
        <v>2522</v>
      </c>
      <c r="AY41" s="118">
        <f t="shared" si="22"/>
        <v>2095.8</v>
      </c>
      <c r="AZ41" s="118">
        <f t="shared" si="22"/>
        <v>2697.6000000000004</v>
      </c>
      <c r="BA41" s="118">
        <f t="shared" si="22"/>
        <v>3479</v>
      </c>
      <c r="BB41" s="118">
        <f t="shared" si="22"/>
        <v>2548.7</v>
      </c>
      <c r="BC41" s="118">
        <f t="shared" si="22"/>
        <v>3630.4999999999995</v>
      </c>
      <c r="BD41" s="118">
        <f t="shared" si="22"/>
        <v>3044.4000000000005</v>
      </c>
      <c r="BE41" s="118">
        <f t="shared" si="22"/>
        <v>2796.2</v>
      </c>
      <c r="BF41" s="118">
        <f t="shared" si="22"/>
        <v>2042</v>
      </c>
      <c r="BG41" s="118">
        <f t="shared" si="22"/>
        <v>3772.6</v>
      </c>
      <c r="BH41" s="118">
        <f t="shared" si="22"/>
        <v>2447.3</v>
      </c>
      <c r="BI41" s="118">
        <f t="shared" si="22"/>
        <v>3832.9</v>
      </c>
      <c r="BJ41" s="118">
        <f t="shared" si="22"/>
        <v>3169.9</v>
      </c>
      <c r="BK41" s="118">
        <f t="shared" si="22"/>
        <v>2629</v>
      </c>
      <c r="BL41" s="118">
        <f t="shared" si="22"/>
        <v>3533.3</v>
      </c>
      <c r="BM41" s="118">
        <f t="shared" si="22"/>
        <v>2784.8999999999996</v>
      </c>
      <c r="BN41" s="118">
        <f t="shared" si="22"/>
        <v>4455.8</v>
      </c>
      <c r="BO41" s="118">
        <f t="shared" si="22"/>
        <v>4094.1000000000004</v>
      </c>
      <c r="BP41" s="118">
        <f t="shared" si="22"/>
        <v>2817.1000000000004</v>
      </c>
      <c r="BQ41" s="118">
        <f aca="true" t="shared" si="23" ref="BQ41:EB41">SUM(BQ43:BQ54)</f>
        <v>4394.7</v>
      </c>
      <c r="BR41" s="118">
        <f t="shared" si="23"/>
        <v>3234.4</v>
      </c>
      <c r="BS41" s="118">
        <f t="shared" si="23"/>
        <v>2527.3</v>
      </c>
      <c r="BT41" s="118">
        <f t="shared" si="23"/>
        <v>3315.7</v>
      </c>
      <c r="BU41" s="118">
        <f t="shared" si="23"/>
        <v>6241.3</v>
      </c>
      <c r="BV41" s="118">
        <f t="shared" si="23"/>
        <v>3572.6000000000004</v>
      </c>
      <c r="BW41" s="118">
        <f t="shared" si="23"/>
        <v>5386.26</v>
      </c>
      <c r="BX41" s="118">
        <f t="shared" si="23"/>
        <v>4156.3</v>
      </c>
      <c r="BY41" s="118">
        <f t="shared" si="23"/>
        <v>6074.800000000001</v>
      </c>
      <c r="BZ41" s="118">
        <f t="shared" si="23"/>
        <v>7454.999999999999</v>
      </c>
      <c r="CA41" s="118">
        <f t="shared" si="23"/>
        <v>9469.099999999999</v>
      </c>
      <c r="CB41" s="118">
        <f t="shared" si="23"/>
        <v>7572.6</v>
      </c>
      <c r="CC41" s="118">
        <f t="shared" si="23"/>
        <v>7885.5</v>
      </c>
      <c r="CD41" s="118">
        <f t="shared" si="23"/>
        <v>8991</v>
      </c>
      <c r="CE41" s="118">
        <f t="shared" si="23"/>
        <v>10848.1</v>
      </c>
      <c r="CF41" s="118">
        <f t="shared" si="23"/>
        <v>15324.3</v>
      </c>
      <c r="CG41" s="118">
        <f t="shared" si="23"/>
        <v>11420.800000000001</v>
      </c>
      <c r="CH41" s="118">
        <f t="shared" si="23"/>
        <v>18599.8</v>
      </c>
      <c r="CI41" s="118">
        <f t="shared" si="23"/>
        <v>9642.8</v>
      </c>
      <c r="CJ41" s="118">
        <f t="shared" si="23"/>
        <v>13259.2</v>
      </c>
      <c r="CK41" s="118">
        <f t="shared" si="23"/>
        <v>11338.1</v>
      </c>
      <c r="CL41" s="118">
        <f t="shared" si="23"/>
        <v>12430.6</v>
      </c>
      <c r="CM41" s="118">
        <f t="shared" si="23"/>
        <v>20012.89999999999</v>
      </c>
      <c r="CN41" s="118">
        <f t="shared" si="23"/>
        <v>11174.7</v>
      </c>
      <c r="CO41" s="118">
        <f t="shared" si="23"/>
        <v>21841.4</v>
      </c>
      <c r="CP41" s="118">
        <f t="shared" si="23"/>
        <v>12457.900000000001</v>
      </c>
      <c r="CQ41" s="118">
        <f t="shared" si="23"/>
        <v>26172.4</v>
      </c>
      <c r="CR41" s="118">
        <f t="shared" si="23"/>
        <v>37593.2</v>
      </c>
      <c r="CS41" s="118">
        <f t="shared" si="23"/>
        <v>56193</v>
      </c>
      <c r="CT41" s="118">
        <f t="shared" si="23"/>
        <v>65835.8</v>
      </c>
      <c r="CU41" s="118">
        <f t="shared" si="23"/>
        <v>79094.99999999999</v>
      </c>
      <c r="CV41" s="118">
        <f t="shared" si="23"/>
        <v>90433.1</v>
      </c>
      <c r="CW41" s="118">
        <f t="shared" si="23"/>
        <v>102863.70000000001</v>
      </c>
      <c r="CX41" s="118">
        <f t="shared" si="23"/>
        <v>122876.6</v>
      </c>
      <c r="CY41" s="118">
        <f t="shared" si="23"/>
        <v>134051.30000000002</v>
      </c>
      <c r="CZ41" s="118">
        <f t="shared" si="23"/>
        <v>155892.69999999998</v>
      </c>
      <c r="DA41" s="118">
        <f t="shared" si="23"/>
        <v>168350.6</v>
      </c>
      <c r="DB41" s="118">
        <f t="shared" si="23"/>
        <v>8814.5</v>
      </c>
      <c r="DC41" s="118">
        <f t="shared" si="23"/>
        <v>10370.9</v>
      </c>
      <c r="DD41" s="118">
        <f t="shared" si="23"/>
        <v>9745.2</v>
      </c>
      <c r="DE41" s="118">
        <f t="shared" si="23"/>
        <v>8859.999999999998</v>
      </c>
      <c r="DF41" s="118">
        <f t="shared" si="23"/>
        <v>10312</v>
      </c>
      <c r="DG41" s="118">
        <f t="shared" si="23"/>
        <v>11979.6</v>
      </c>
      <c r="DH41" s="118">
        <f t="shared" si="23"/>
        <v>12621.6</v>
      </c>
      <c r="DI41" s="118">
        <f t="shared" si="23"/>
        <v>17809.799999999996</v>
      </c>
      <c r="DJ41" s="118">
        <f t="shared" si="23"/>
        <v>12632.8</v>
      </c>
      <c r="DK41" s="118">
        <f t="shared" si="23"/>
        <v>10764.300000000001</v>
      </c>
      <c r="DL41" s="118">
        <f t="shared" si="23"/>
        <v>13839.099999999999</v>
      </c>
      <c r="DM41" s="118">
        <f t="shared" si="23"/>
        <v>7306.699999999997</v>
      </c>
      <c r="DN41" s="118">
        <f t="shared" si="23"/>
        <v>19246.7</v>
      </c>
      <c r="DO41" s="118">
        <f t="shared" si="23"/>
        <v>28991.9</v>
      </c>
      <c r="DP41" s="118">
        <f t="shared" si="23"/>
        <v>37851.9</v>
      </c>
      <c r="DQ41" s="118">
        <f t="shared" si="23"/>
        <v>48163.90000000001</v>
      </c>
      <c r="DR41" s="118">
        <f t="shared" si="23"/>
        <v>60143.5</v>
      </c>
      <c r="DS41" s="118">
        <f t="shared" si="23"/>
        <v>72765.1</v>
      </c>
      <c r="DT41" s="118">
        <f t="shared" si="23"/>
        <v>90574.9</v>
      </c>
      <c r="DU41" s="118">
        <f t="shared" si="23"/>
        <v>103207.69999999998</v>
      </c>
      <c r="DV41" s="118">
        <f t="shared" si="23"/>
        <v>113972.00000000001</v>
      </c>
      <c r="DW41" s="118">
        <f t="shared" si="23"/>
        <v>127811.1</v>
      </c>
      <c r="DX41" s="118">
        <f t="shared" si="23"/>
        <v>135117.8</v>
      </c>
      <c r="DY41" s="118">
        <f t="shared" si="23"/>
        <v>10162.9</v>
      </c>
      <c r="DZ41" s="118">
        <f t="shared" si="23"/>
        <v>22008.9</v>
      </c>
      <c r="EA41" s="118">
        <f t="shared" si="23"/>
        <v>36539.200000000004</v>
      </c>
      <c r="EB41" s="118">
        <f t="shared" si="23"/>
        <v>52424.7</v>
      </c>
      <c r="EC41" s="118">
        <f aca="true" t="shared" si="24" ref="EC41:GN41">SUM(EC43:EC54)</f>
        <v>67762</v>
      </c>
      <c r="ED41" s="118">
        <f t="shared" si="24"/>
        <v>82038.19999999998</v>
      </c>
      <c r="EE41" s="118">
        <f t="shared" si="24"/>
        <v>107185.90000000001</v>
      </c>
      <c r="EF41" s="118">
        <f t="shared" si="24"/>
        <v>124867.70000000001</v>
      </c>
      <c r="EG41" s="118">
        <f t="shared" si="24"/>
        <v>142105.00000000006</v>
      </c>
      <c r="EH41" s="118">
        <f t="shared" si="24"/>
        <v>169410.00000000003</v>
      </c>
      <c r="EI41" s="118">
        <f t="shared" si="24"/>
        <v>183124.5</v>
      </c>
      <c r="EJ41" s="118">
        <f t="shared" si="24"/>
        <v>196452.00000000003</v>
      </c>
      <c r="EK41" s="118">
        <f t="shared" si="24"/>
        <v>17020.2</v>
      </c>
      <c r="EL41" s="118">
        <f t="shared" si="24"/>
        <v>41700.3</v>
      </c>
      <c r="EM41" s="118">
        <f t="shared" si="24"/>
        <v>67113.19999999998</v>
      </c>
      <c r="EN41" s="118">
        <f t="shared" si="24"/>
        <v>83529.59999999999</v>
      </c>
      <c r="EO41" s="118">
        <f t="shared" si="24"/>
        <v>99968</v>
      </c>
      <c r="EP41" s="118">
        <f t="shared" si="24"/>
        <v>115667.4</v>
      </c>
      <c r="EQ41" s="118">
        <f t="shared" si="24"/>
        <v>126056.8</v>
      </c>
      <c r="ER41" s="118">
        <f t="shared" si="24"/>
        <v>140335.4</v>
      </c>
      <c r="ES41" s="118">
        <f t="shared" si="24"/>
        <v>153910.59999999998</v>
      </c>
      <c r="ET41" s="118">
        <f t="shared" si="24"/>
        <v>167838.4</v>
      </c>
      <c r="EU41" s="118">
        <f t="shared" si="24"/>
        <v>180506.90000000002</v>
      </c>
      <c r="EV41" s="118">
        <f t="shared" si="24"/>
        <v>10239.8</v>
      </c>
      <c r="EW41" s="118">
        <f t="shared" si="24"/>
        <v>190746.70000000004</v>
      </c>
      <c r="EX41" s="118">
        <f t="shared" si="24"/>
        <v>23967.4</v>
      </c>
      <c r="EY41" s="118">
        <f t="shared" si="24"/>
        <v>17220.94</v>
      </c>
      <c r="EZ41" s="118">
        <f t="shared" si="24"/>
        <v>22787.2</v>
      </c>
      <c r="FA41" s="118">
        <f t="shared" si="24"/>
        <v>21363</v>
      </c>
      <c r="FB41" s="118">
        <f t="shared" si="24"/>
        <v>17836.230981</v>
      </c>
      <c r="FC41" s="118">
        <f t="shared" si="24"/>
        <v>23594.066431</v>
      </c>
      <c r="FD41" s="118">
        <f t="shared" si="24"/>
        <v>20205.11</v>
      </c>
      <c r="FE41" s="118">
        <f t="shared" si="24"/>
        <v>25884.88</v>
      </c>
      <c r="FF41" s="118">
        <f t="shared" si="24"/>
        <v>26997.344101</v>
      </c>
      <c r="FG41" s="118">
        <f t="shared" si="24"/>
        <v>37764.861623000004</v>
      </c>
      <c r="FH41" s="118">
        <f t="shared" si="24"/>
        <v>20322.309999999998</v>
      </c>
      <c r="FI41" s="118">
        <f t="shared" si="24"/>
        <v>35961.91</v>
      </c>
      <c r="FJ41" s="118">
        <f t="shared" si="24"/>
        <v>293905.253136</v>
      </c>
      <c r="FK41" s="118">
        <f t="shared" si="24"/>
        <v>26615.7</v>
      </c>
      <c r="FL41" s="118">
        <f t="shared" si="24"/>
        <v>22923.8</v>
      </c>
      <c r="FM41" s="118">
        <f t="shared" si="24"/>
        <v>24970.600000000002</v>
      </c>
      <c r="FN41" s="118">
        <f t="shared" si="24"/>
        <v>21104.994308</v>
      </c>
      <c r="FO41" s="118">
        <f t="shared" si="24"/>
        <v>40044.13999999999</v>
      </c>
      <c r="FP41" s="118">
        <f t="shared" si="24"/>
        <v>29753.700000000004</v>
      </c>
      <c r="FQ41" s="118">
        <f t="shared" si="24"/>
        <v>28640.2</v>
      </c>
      <c r="FR41" s="118">
        <f t="shared" si="24"/>
        <v>27179.785203</v>
      </c>
      <c r="FS41" s="118">
        <f t="shared" si="24"/>
        <v>28747.663174999998</v>
      </c>
      <c r="FT41" s="118">
        <f t="shared" si="24"/>
        <v>44538.59538099999</v>
      </c>
      <c r="FU41" s="118">
        <f t="shared" si="24"/>
        <v>28854.800000000003</v>
      </c>
      <c r="FV41" s="118">
        <f t="shared" si="24"/>
        <v>53387.51</v>
      </c>
      <c r="FW41" s="118">
        <f t="shared" si="24"/>
        <v>376761.48806699994</v>
      </c>
      <c r="FX41" s="118">
        <f t="shared" si="24"/>
        <v>41716.094024811995</v>
      </c>
      <c r="FY41" s="118">
        <f t="shared" si="24"/>
        <v>31268.394411000016</v>
      </c>
      <c r="FZ41" s="118">
        <f t="shared" si="24"/>
        <v>25145.88523499999</v>
      </c>
      <c r="GA41" s="118">
        <f t="shared" si="24"/>
        <v>34501.63999999999</v>
      </c>
      <c r="GB41" s="118">
        <f t="shared" si="24"/>
        <v>25931.68300000001</v>
      </c>
      <c r="GC41" s="118">
        <f t="shared" si="24"/>
        <v>37879.53</v>
      </c>
      <c r="GD41" s="118">
        <f t="shared" si="24"/>
        <v>36898.76704100001</v>
      </c>
      <c r="GE41" s="118">
        <f t="shared" si="24"/>
        <v>31944.352228999982</v>
      </c>
      <c r="GF41" s="118">
        <f t="shared" si="24"/>
        <v>29081</v>
      </c>
      <c r="GG41" s="118">
        <f t="shared" si="24"/>
        <v>30804.20984900001</v>
      </c>
      <c r="GH41" s="118">
        <f t="shared" si="24"/>
        <v>32014.004566</v>
      </c>
      <c r="GI41" s="118">
        <f t="shared" si="24"/>
        <v>43708.2</v>
      </c>
      <c r="GJ41" s="118">
        <f t="shared" si="24"/>
        <v>400893.76035581203</v>
      </c>
      <c r="GK41" s="118">
        <f t="shared" si="24"/>
        <v>52851.82786999998</v>
      </c>
      <c r="GL41" s="118">
        <f t="shared" si="24"/>
        <v>37636.78175299999</v>
      </c>
      <c r="GM41" s="118">
        <f t="shared" si="24"/>
        <v>25298.486351</v>
      </c>
      <c r="GN41" s="118">
        <f t="shared" si="24"/>
        <v>41020.5953822349</v>
      </c>
      <c r="GO41" s="118">
        <f aca="true" t="shared" si="25" ref="GO41:IF41">SUM(GO43:GO54)</f>
        <v>37179.32220167002</v>
      </c>
      <c r="GP41" s="118">
        <f t="shared" si="25"/>
        <v>37526</v>
      </c>
      <c r="GQ41" s="118">
        <f t="shared" si="25"/>
        <v>36704.58378974523</v>
      </c>
      <c r="GR41" s="118">
        <f t="shared" si="25"/>
        <v>57007.63059797846</v>
      </c>
      <c r="GS41" s="118">
        <f t="shared" si="25"/>
        <v>32958.5304086551</v>
      </c>
      <c r="GT41" s="118">
        <f t="shared" si="25"/>
        <v>51078.7</v>
      </c>
      <c r="GU41" s="118">
        <f t="shared" si="25"/>
        <v>40745.10264415307</v>
      </c>
      <c r="GV41" s="118">
        <f t="shared" si="25"/>
        <v>47186.159221651746</v>
      </c>
      <c r="GW41" s="118">
        <f t="shared" si="25"/>
        <v>497193.7202200885</v>
      </c>
      <c r="GX41" s="118">
        <f t="shared" si="25"/>
        <v>57099.27547977358</v>
      </c>
      <c r="GY41" s="118">
        <f t="shared" si="25"/>
        <v>40436.45842641221</v>
      </c>
      <c r="GZ41" s="118">
        <f t="shared" si="25"/>
        <v>39276.2116307898</v>
      </c>
      <c r="HA41" s="118">
        <f t="shared" si="25"/>
        <v>31674.606369299996</v>
      </c>
      <c r="HB41" s="118">
        <f t="shared" si="25"/>
        <v>43629.61929902997</v>
      </c>
      <c r="HC41" s="118">
        <f t="shared" si="25"/>
        <v>53171.513166909994</v>
      </c>
      <c r="HD41" s="118">
        <f t="shared" si="25"/>
        <v>41808.257364690005</v>
      </c>
      <c r="HE41" s="118">
        <f t="shared" si="25"/>
        <v>44119.18586322002</v>
      </c>
      <c r="HF41" s="118">
        <f t="shared" si="25"/>
        <v>47505.065892579965</v>
      </c>
      <c r="HG41" s="118">
        <f t="shared" si="25"/>
        <v>46432.16822000001</v>
      </c>
      <c r="HH41" s="118">
        <f t="shared" si="25"/>
        <v>43477.856442</v>
      </c>
      <c r="HI41" s="118">
        <f t="shared" si="25"/>
        <v>56434.027923999995</v>
      </c>
      <c r="HJ41" s="118">
        <f t="shared" si="25"/>
        <v>545064.2460787055</v>
      </c>
      <c r="HK41" s="118">
        <f t="shared" si="25"/>
        <v>84263.51723200001</v>
      </c>
      <c r="HL41" s="118">
        <f t="shared" si="25"/>
        <v>69289.93320500001</v>
      </c>
      <c r="HM41" s="118">
        <f t="shared" si="25"/>
        <v>78602.411911</v>
      </c>
      <c r="HN41" s="118">
        <f t="shared" si="25"/>
        <v>50259.003309</v>
      </c>
      <c r="HO41" s="118">
        <f t="shared" si="25"/>
        <v>41968.121479911366</v>
      </c>
      <c r="HP41" s="118">
        <f t="shared" si="25"/>
        <v>73148.139504</v>
      </c>
      <c r="HQ41" s="118">
        <f t="shared" si="25"/>
        <v>48435.95549300001</v>
      </c>
      <c r="HR41" s="118">
        <f t="shared" si="25"/>
        <v>37006.13057</v>
      </c>
      <c r="HS41" s="118">
        <f t="shared" si="25"/>
        <v>45549.49554437646</v>
      </c>
      <c r="HT41" s="118">
        <f t="shared" si="25"/>
        <v>49224.67571472173</v>
      </c>
      <c r="HU41" s="118">
        <f t="shared" si="25"/>
        <v>44265.14666214729</v>
      </c>
      <c r="HV41" s="118">
        <f t="shared" si="25"/>
        <v>35729.521965</v>
      </c>
      <c r="HW41" s="118">
        <f t="shared" si="25"/>
        <v>43962.396405</v>
      </c>
      <c r="HX41" s="118">
        <f t="shared" si="25"/>
        <v>36426.394477</v>
      </c>
      <c r="HY41" s="118">
        <f t="shared" si="25"/>
        <v>44464.889758</v>
      </c>
      <c r="HZ41" s="118">
        <f t="shared" si="25"/>
        <v>48162.996316</v>
      </c>
      <c r="IA41" s="118">
        <f t="shared" si="25"/>
        <v>42319.462658000004</v>
      </c>
      <c r="IB41" s="118">
        <f t="shared" si="25"/>
        <v>40329.438829</v>
      </c>
      <c r="IC41" s="118">
        <f t="shared" si="25"/>
        <v>48541.736971</v>
      </c>
      <c r="ID41" s="118">
        <f t="shared" si="25"/>
        <v>86917.07424300001</v>
      </c>
      <c r="IE41" s="118">
        <f t="shared" si="25"/>
        <v>482973.21270391135</v>
      </c>
      <c r="IF41" s="118">
        <f t="shared" si="25"/>
        <v>391124.389657</v>
      </c>
    </row>
    <row r="42" spans="1:240" ht="15.75">
      <c r="A42" s="94"/>
      <c r="B42" s="19"/>
      <c r="C42" s="41"/>
      <c r="D42" s="41"/>
      <c r="E42" s="41"/>
      <c r="F42" s="41"/>
      <c r="G42" s="57"/>
      <c r="H42" s="41"/>
      <c r="I42" s="57"/>
      <c r="J42" s="58"/>
      <c r="K42" s="57"/>
      <c r="L42" s="41"/>
      <c r="M42" s="41"/>
      <c r="N42" s="59"/>
      <c r="O42" s="42"/>
      <c r="P42" s="42"/>
      <c r="Q42" s="42"/>
      <c r="R42" s="22"/>
      <c r="S42" s="42"/>
      <c r="T42" s="22"/>
      <c r="U42" s="22"/>
      <c r="V42" s="23"/>
      <c r="W42" s="23"/>
      <c r="X42" s="23"/>
      <c r="Y42" s="22"/>
      <c r="Z42" s="23"/>
      <c r="AA42" s="22"/>
      <c r="AB42" s="48"/>
      <c r="AC42" s="48"/>
      <c r="AD42" s="48"/>
      <c r="AE42" s="48"/>
      <c r="AF42" s="48"/>
      <c r="AG42" s="48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4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60"/>
      <c r="BZ42" s="60"/>
      <c r="CA42" s="60"/>
      <c r="CB42" s="60"/>
      <c r="CC42" s="60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42"/>
      <c r="CR42" s="42"/>
      <c r="CS42" s="42"/>
      <c r="CT42" s="42"/>
      <c r="CU42" s="42"/>
      <c r="CV42" s="42"/>
      <c r="CW42" s="42"/>
      <c r="CX42" s="42"/>
      <c r="CY42" s="4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43"/>
      <c r="DU42" s="43"/>
      <c r="DV42" s="43"/>
      <c r="DW42" s="43"/>
      <c r="DX42" s="43"/>
      <c r="DY42" s="43"/>
      <c r="DZ42" s="43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48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48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60"/>
      <c r="GJ42" s="48"/>
      <c r="GK42" s="60"/>
      <c r="GL42" s="60"/>
      <c r="GM42" s="60"/>
      <c r="GN42" s="60"/>
      <c r="GO42" s="60"/>
      <c r="GP42" s="60"/>
      <c r="GQ42" s="66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48"/>
      <c r="IF42" s="48"/>
    </row>
    <row r="43" spans="1:240" ht="15.75">
      <c r="A43" s="95" t="s">
        <v>156</v>
      </c>
      <c r="B43" s="29" t="s">
        <v>52</v>
      </c>
      <c r="C43" s="41">
        <v>9.1</v>
      </c>
      <c r="D43" s="41">
        <v>4.3</v>
      </c>
      <c r="E43" s="63" t="s">
        <v>29</v>
      </c>
      <c r="F43" s="63" t="s">
        <v>29</v>
      </c>
      <c r="G43" s="63" t="s">
        <v>33</v>
      </c>
      <c r="H43" s="41">
        <v>2.5</v>
      </c>
      <c r="I43" s="63" t="s">
        <v>29</v>
      </c>
      <c r="J43" s="40">
        <v>100.1</v>
      </c>
      <c r="K43" s="41">
        <v>182.2</v>
      </c>
      <c r="L43" s="41">
        <v>2717.8</v>
      </c>
      <c r="M43" s="41">
        <v>5153.8</v>
      </c>
      <c r="N43" s="59">
        <v>4893.4</v>
      </c>
      <c r="O43" s="42">
        <v>4145</v>
      </c>
      <c r="P43" s="42">
        <v>8074.6</v>
      </c>
      <c r="Q43" s="42">
        <v>9369.7</v>
      </c>
      <c r="R43" s="22">
        <v>12785.3</v>
      </c>
      <c r="S43" s="42">
        <v>12570.4</v>
      </c>
      <c r="T43" s="22">
        <v>3370.5</v>
      </c>
      <c r="U43" s="22">
        <v>1565</v>
      </c>
      <c r="V43" s="23">
        <v>466</v>
      </c>
      <c r="W43" s="23">
        <v>10724.1</v>
      </c>
      <c r="X43" s="23">
        <v>55862</v>
      </c>
      <c r="Y43" s="22">
        <v>64764.7</v>
      </c>
      <c r="Z43" s="19">
        <v>100469.6</v>
      </c>
      <c r="AA43" s="60">
        <v>67168.1</v>
      </c>
      <c r="AB43" s="42">
        <v>115270.85832899998</v>
      </c>
      <c r="AC43" s="42">
        <v>139919.595749</v>
      </c>
      <c r="AD43" s="42">
        <v>122453.25529900001</v>
      </c>
      <c r="AE43" s="42">
        <v>133191.97329675686</v>
      </c>
      <c r="AF43" s="42">
        <v>117795.66703167238</v>
      </c>
      <c r="AG43" s="42">
        <v>115718.73427461136</v>
      </c>
      <c r="AH43" s="42">
        <v>465.9</v>
      </c>
      <c r="AI43" s="42">
        <v>713.9</v>
      </c>
      <c r="AJ43" s="22">
        <v>355.3</v>
      </c>
      <c r="AK43" s="22">
        <v>99.7</v>
      </c>
      <c r="AL43" s="22">
        <v>221.9</v>
      </c>
      <c r="AM43" s="22">
        <v>124.9</v>
      </c>
      <c r="AN43" s="22">
        <v>247.6</v>
      </c>
      <c r="AO43" s="22">
        <v>195.7</v>
      </c>
      <c r="AP43" s="22">
        <v>156</v>
      </c>
      <c r="AQ43" s="22">
        <v>137.8</v>
      </c>
      <c r="AR43" s="22">
        <v>335.9</v>
      </c>
      <c r="AS43" s="22">
        <v>315.9</v>
      </c>
      <c r="AT43" s="42">
        <v>3370.5</v>
      </c>
      <c r="AU43" s="42">
        <v>354.6</v>
      </c>
      <c r="AV43" s="42">
        <v>67.1</v>
      </c>
      <c r="AW43" s="22">
        <v>394.7</v>
      </c>
      <c r="AX43" s="22">
        <v>135.7</v>
      </c>
      <c r="AY43" s="22" t="s">
        <v>82</v>
      </c>
      <c r="AZ43" s="22">
        <v>166</v>
      </c>
      <c r="BA43" s="22">
        <v>184.3</v>
      </c>
      <c r="BB43" s="22">
        <v>181.4</v>
      </c>
      <c r="BC43" s="22">
        <v>28.1</v>
      </c>
      <c r="BD43" s="22" t="s">
        <v>29</v>
      </c>
      <c r="BE43" s="22">
        <v>20.1</v>
      </c>
      <c r="BF43" s="22">
        <v>33</v>
      </c>
      <c r="BG43" s="22">
        <v>24.3</v>
      </c>
      <c r="BH43" s="22">
        <v>69.3</v>
      </c>
      <c r="BI43" s="22">
        <v>100.4</v>
      </c>
      <c r="BJ43" s="22">
        <v>51.8</v>
      </c>
      <c r="BK43" s="22">
        <v>66.5</v>
      </c>
      <c r="BL43" s="22">
        <v>68.1</v>
      </c>
      <c r="BM43" s="22">
        <v>22.2</v>
      </c>
      <c r="BN43" s="22">
        <v>5.4</v>
      </c>
      <c r="BO43" s="22" t="s">
        <v>29</v>
      </c>
      <c r="BP43" s="22" t="s">
        <v>81</v>
      </c>
      <c r="BQ43" s="22" t="s">
        <v>81</v>
      </c>
      <c r="BR43" s="22">
        <v>58</v>
      </c>
      <c r="BS43" s="22">
        <v>161.3</v>
      </c>
      <c r="BT43" s="22">
        <v>3.7</v>
      </c>
      <c r="BU43" s="22" t="s">
        <v>81</v>
      </c>
      <c r="BV43" s="22">
        <v>65.2</v>
      </c>
      <c r="BW43" s="22">
        <v>128</v>
      </c>
      <c r="BX43" s="22">
        <v>99.9</v>
      </c>
      <c r="BY43" s="60">
        <v>504.1</v>
      </c>
      <c r="BZ43" s="60">
        <v>147.6</v>
      </c>
      <c r="CA43" s="60">
        <v>1329.1</v>
      </c>
      <c r="CB43" s="60">
        <v>1307</v>
      </c>
      <c r="CC43" s="60">
        <v>1705.9</v>
      </c>
      <c r="CD43" s="22">
        <v>5272.3</v>
      </c>
      <c r="CE43" s="22">
        <v>3487.7</v>
      </c>
      <c r="CF43" s="22">
        <v>4237.9</v>
      </c>
      <c r="CG43" s="22">
        <v>3564.9</v>
      </c>
      <c r="CH43" s="22">
        <v>5324.4</v>
      </c>
      <c r="CI43" s="22">
        <v>2627.2</v>
      </c>
      <c r="CJ43" s="22">
        <v>5270.4</v>
      </c>
      <c r="CK43" s="22">
        <v>4929.7</v>
      </c>
      <c r="CL43" s="22">
        <v>5840.1</v>
      </c>
      <c r="CM43" s="22">
        <v>4840.899999999991</v>
      </c>
      <c r="CN43" s="22">
        <v>5997.2</v>
      </c>
      <c r="CO43" s="22">
        <v>6786.6</v>
      </c>
      <c r="CP43" s="22">
        <v>2955</v>
      </c>
      <c r="CQ43" s="42">
        <v>7725.6</v>
      </c>
      <c r="CR43" s="42">
        <v>11290.5</v>
      </c>
      <c r="CS43" s="42">
        <v>16614.9</v>
      </c>
      <c r="CT43" s="42">
        <v>19242.1</v>
      </c>
      <c r="CU43" s="42">
        <v>24512.5</v>
      </c>
      <c r="CV43" s="42">
        <v>29442.2</v>
      </c>
      <c r="CW43" s="42">
        <v>35282.3</v>
      </c>
      <c r="CX43" s="22">
        <v>40123.2</v>
      </c>
      <c r="CY43" s="22">
        <v>46120.4</v>
      </c>
      <c r="CZ43" s="22">
        <v>52907</v>
      </c>
      <c r="DA43" s="60">
        <v>55862</v>
      </c>
      <c r="DB43" s="22">
        <v>3797.2</v>
      </c>
      <c r="DC43" s="22">
        <v>3065.1</v>
      </c>
      <c r="DD43" s="22">
        <v>3639</v>
      </c>
      <c r="DE43" s="22">
        <v>4465</v>
      </c>
      <c r="DF43" s="22">
        <v>4363.8</v>
      </c>
      <c r="DG43" s="22">
        <v>2608.6</v>
      </c>
      <c r="DH43" s="22">
        <v>6065.6</v>
      </c>
      <c r="DI43" s="22">
        <v>12505.4</v>
      </c>
      <c r="DJ43" s="22">
        <v>7446.2</v>
      </c>
      <c r="DK43" s="22">
        <v>4783.2</v>
      </c>
      <c r="DL43" s="22">
        <v>9552.5</v>
      </c>
      <c r="DM43" s="22">
        <v>2473.1</v>
      </c>
      <c r="DN43" s="22">
        <v>6862.3</v>
      </c>
      <c r="DO43" s="22">
        <v>10501.3</v>
      </c>
      <c r="DP43" s="22">
        <v>14966.3</v>
      </c>
      <c r="DQ43" s="22">
        <v>19330.1</v>
      </c>
      <c r="DR43" s="22">
        <v>21938.7</v>
      </c>
      <c r="DS43" s="60">
        <v>28004.3</v>
      </c>
      <c r="DT43" s="22">
        <v>40509.7</v>
      </c>
      <c r="DU43" s="22">
        <v>47955.9</v>
      </c>
      <c r="DV43" s="60">
        <v>52739.1</v>
      </c>
      <c r="DW43" s="60">
        <v>62291.6</v>
      </c>
      <c r="DX43" s="22">
        <v>64764.7</v>
      </c>
      <c r="DY43" s="22">
        <v>5358.7</v>
      </c>
      <c r="DZ43" s="22">
        <v>11116.2</v>
      </c>
      <c r="EA43" s="22">
        <v>19060.2</v>
      </c>
      <c r="EB43" s="60">
        <v>25055.1</v>
      </c>
      <c r="EC43" s="60">
        <v>34159.5</v>
      </c>
      <c r="ED43" s="60">
        <v>41427.1</v>
      </c>
      <c r="EE43" s="60">
        <v>58297.1</v>
      </c>
      <c r="EF43" s="60">
        <v>65075.4</v>
      </c>
      <c r="EG43" s="89">
        <v>73057.8</v>
      </c>
      <c r="EH43" s="60">
        <v>90299</v>
      </c>
      <c r="EI43" s="60">
        <v>95299.9</v>
      </c>
      <c r="EJ43" s="60">
        <v>100469.6</v>
      </c>
      <c r="EK43" s="60">
        <v>5546.5</v>
      </c>
      <c r="EL43" s="22">
        <v>14472.3</v>
      </c>
      <c r="EM43" s="22">
        <v>21381.8</v>
      </c>
      <c r="EN43" s="22">
        <v>28347.4</v>
      </c>
      <c r="EO43" s="22">
        <v>32533</v>
      </c>
      <c r="EP43" s="22">
        <v>39291.7</v>
      </c>
      <c r="EQ43" s="60">
        <v>44439.4</v>
      </c>
      <c r="ER43" s="60">
        <v>46905.6</v>
      </c>
      <c r="ES43" s="60">
        <v>53470.5</v>
      </c>
      <c r="ET43" s="60">
        <v>58815.7</v>
      </c>
      <c r="EU43" s="60">
        <v>64034.4</v>
      </c>
      <c r="EV43" s="60">
        <v>3133.7</v>
      </c>
      <c r="EW43" s="60">
        <f aca="true" t="shared" si="26" ref="EW43:EW54">EU43+EV43</f>
        <v>67168.1</v>
      </c>
      <c r="EX43" s="22">
        <v>10154.7</v>
      </c>
      <c r="EY43" s="22">
        <v>5589</v>
      </c>
      <c r="EZ43" s="22">
        <v>8820.4</v>
      </c>
      <c r="FA43" s="22">
        <v>5995.2</v>
      </c>
      <c r="FB43" s="22">
        <v>7209.388095</v>
      </c>
      <c r="FC43" s="22">
        <v>11662.020132</v>
      </c>
      <c r="FD43" s="22">
        <v>10728.7</v>
      </c>
      <c r="FE43" s="22">
        <v>11143.7</v>
      </c>
      <c r="FF43" s="22">
        <v>11163.950102</v>
      </c>
      <c r="FG43" s="22">
        <v>11622.2</v>
      </c>
      <c r="FH43" s="22">
        <v>6227.4</v>
      </c>
      <c r="FI43" s="22">
        <v>14954.2</v>
      </c>
      <c r="FJ43" s="42">
        <f aca="true" t="shared" si="27" ref="FJ43:FJ53">SUM(EX43:FI43)</f>
        <v>115270.85832899998</v>
      </c>
      <c r="FK43" s="22">
        <v>12760.7</v>
      </c>
      <c r="FL43" s="22">
        <v>8727.6</v>
      </c>
      <c r="FM43" s="22">
        <v>11912.7</v>
      </c>
      <c r="FN43" s="64">
        <v>7546.707507</v>
      </c>
      <c r="FO43" s="22">
        <v>23107.6</v>
      </c>
      <c r="FP43" s="22">
        <v>8990.7</v>
      </c>
      <c r="FQ43" s="22">
        <v>10264.9</v>
      </c>
      <c r="FR43" s="22">
        <v>8667.457416</v>
      </c>
      <c r="FS43" s="22">
        <v>8615.995616</v>
      </c>
      <c r="FT43" s="22">
        <v>8218.33521</v>
      </c>
      <c r="FU43" s="22">
        <v>8172.1</v>
      </c>
      <c r="FV43" s="22">
        <v>22934.8</v>
      </c>
      <c r="FW43" s="42">
        <f aca="true" t="shared" si="28" ref="FW43:FW54">SUM(FK43:FV43)</f>
        <v>139919.595749</v>
      </c>
      <c r="FX43" s="22">
        <v>15904.640141</v>
      </c>
      <c r="FY43" s="22">
        <v>7756.832595</v>
      </c>
      <c r="FZ43" s="60">
        <v>11912.73097</v>
      </c>
      <c r="GA43" s="60">
        <v>11874.75</v>
      </c>
      <c r="GB43" s="60">
        <v>7894.657</v>
      </c>
      <c r="GC43" s="60">
        <v>9556.1</v>
      </c>
      <c r="GD43" s="60">
        <v>12390.466402</v>
      </c>
      <c r="GE43" s="60">
        <v>7793.545324</v>
      </c>
      <c r="GF43" s="60">
        <v>6678.9</v>
      </c>
      <c r="GG43" s="60">
        <v>9249.050856</v>
      </c>
      <c r="GH43" s="60">
        <v>10854.582011</v>
      </c>
      <c r="GI43" s="60">
        <v>10587</v>
      </c>
      <c r="GJ43" s="60">
        <f aca="true" t="shared" si="29" ref="GJ43:GJ54">SUM(FX43:GC43)+GD43+GE43+GF43+GG43+GH43+GI43</f>
        <v>122453.25529900001</v>
      </c>
      <c r="GK43" s="60">
        <v>15538.23486</v>
      </c>
      <c r="GL43" s="60">
        <v>11231.380519</v>
      </c>
      <c r="GM43" s="60">
        <v>8619.845748</v>
      </c>
      <c r="GN43" s="66">
        <v>2384.4901</v>
      </c>
      <c r="GO43" s="66">
        <v>9819.3082962</v>
      </c>
      <c r="GP43" s="66">
        <v>12076.5</v>
      </c>
      <c r="GQ43" s="60">
        <v>10325.680275967501</v>
      </c>
      <c r="GR43" s="112">
        <v>13507.2979961517</v>
      </c>
      <c r="GS43" s="66">
        <v>11027.867616388976</v>
      </c>
      <c r="GT43" s="60">
        <v>12229.8</v>
      </c>
      <c r="GU43" s="112">
        <v>12810.920295977</v>
      </c>
      <c r="GV43" s="112">
        <v>13620.647589071657</v>
      </c>
      <c r="GW43" s="60">
        <f aca="true" t="shared" si="30" ref="GW43:GW54">GL43+GK43+GM43+GN43+GO43+GP43+GQ43+GR43+GS43+GT43+GU43+GV43</f>
        <v>133191.97329675686</v>
      </c>
      <c r="GX43" s="60">
        <v>8513.7002740584</v>
      </c>
      <c r="GY43" s="60">
        <v>10954.521675658334</v>
      </c>
      <c r="GZ43" s="60">
        <v>10004.742326735652</v>
      </c>
      <c r="HA43" s="60">
        <v>10603.909481429997</v>
      </c>
      <c r="HB43" s="60">
        <v>8645.14533218</v>
      </c>
      <c r="HC43" s="60">
        <v>9264.19782142</v>
      </c>
      <c r="HD43" s="60">
        <v>9122.757205240012</v>
      </c>
      <c r="HE43" s="60">
        <v>13132.442472929988</v>
      </c>
      <c r="HF43" s="60">
        <v>9263.44203202</v>
      </c>
      <c r="HG43" s="60">
        <v>11396.422446</v>
      </c>
      <c r="HH43" s="60">
        <v>7346.930305</v>
      </c>
      <c r="HI43" s="60">
        <v>9547.455659</v>
      </c>
      <c r="HJ43" s="60">
        <f aca="true" t="shared" si="31" ref="HJ43:HJ54">SUM(GX43:HI43)</f>
        <v>117795.66703167238</v>
      </c>
      <c r="HK43" s="60">
        <v>13634.048377</v>
      </c>
      <c r="HL43" s="60">
        <v>12274.068563</v>
      </c>
      <c r="HM43" s="60">
        <v>12118.66588</v>
      </c>
      <c r="HN43" s="60">
        <v>9813.449189</v>
      </c>
      <c r="HO43" s="60">
        <v>10002.679104911367</v>
      </c>
      <c r="HP43" s="60">
        <v>16386.706138</v>
      </c>
      <c r="HQ43" s="60">
        <v>11591.992436</v>
      </c>
      <c r="HR43" s="60">
        <v>6828.620587</v>
      </c>
      <c r="HS43" s="60">
        <v>8736.977400700001</v>
      </c>
      <c r="HT43" s="60">
        <v>7419.145681</v>
      </c>
      <c r="HU43" s="60">
        <v>3984.89097</v>
      </c>
      <c r="HV43" s="60">
        <v>2927.489948</v>
      </c>
      <c r="HW43" s="60">
        <v>2271.517003</v>
      </c>
      <c r="HX43" s="60">
        <v>1619.625548</v>
      </c>
      <c r="HY43" s="60">
        <v>5452.839314</v>
      </c>
      <c r="HZ43" s="60">
        <v>2366.610392</v>
      </c>
      <c r="IA43" s="60">
        <v>2822.193254</v>
      </c>
      <c r="IB43" s="60">
        <v>2702.459531</v>
      </c>
      <c r="IC43" s="60">
        <v>1458.035219</v>
      </c>
      <c r="ID43" s="60">
        <v>4645.19165</v>
      </c>
      <c r="IE43" s="42">
        <f>HK43+HL43+HM43+HN43+HO43+HP43+HQ43+HR43</f>
        <v>92650.23027491137</v>
      </c>
      <c r="IF43" s="42">
        <f>HW43+HX43+HY43+HZ43+IA43+IB43+IC43+ID43</f>
        <v>23338.471911</v>
      </c>
    </row>
    <row r="44" spans="1:240" ht="15.75">
      <c r="A44" s="95" t="s">
        <v>196</v>
      </c>
      <c r="B44" s="29" t="s">
        <v>50</v>
      </c>
      <c r="C44" s="41">
        <v>64.9</v>
      </c>
      <c r="D44" s="41">
        <v>0.1</v>
      </c>
      <c r="E44" s="41">
        <v>29.7</v>
      </c>
      <c r="F44" s="41">
        <v>92.7</v>
      </c>
      <c r="G44" s="41">
        <v>14.8</v>
      </c>
      <c r="H44" s="41">
        <v>73.1</v>
      </c>
      <c r="I44" s="41">
        <v>12.2</v>
      </c>
      <c r="J44" s="40">
        <v>81</v>
      </c>
      <c r="K44" s="41">
        <v>180.1</v>
      </c>
      <c r="L44" s="41">
        <v>419.8</v>
      </c>
      <c r="M44" s="41">
        <v>90.4</v>
      </c>
      <c r="N44" s="59">
        <v>17.9</v>
      </c>
      <c r="O44" s="42">
        <v>101.8</v>
      </c>
      <c r="P44" s="42">
        <v>203</v>
      </c>
      <c r="Q44" s="42">
        <v>144.8</v>
      </c>
      <c r="R44" s="22">
        <v>52.2</v>
      </c>
      <c r="S44" s="42" t="s">
        <v>29</v>
      </c>
      <c r="T44" s="22" t="s">
        <v>29</v>
      </c>
      <c r="U44" s="22">
        <v>386.3</v>
      </c>
      <c r="V44" s="23">
        <v>421.4</v>
      </c>
      <c r="W44" s="23">
        <v>351.2</v>
      </c>
      <c r="X44" s="23">
        <v>52.8</v>
      </c>
      <c r="Y44" s="22">
        <v>36.3</v>
      </c>
      <c r="Z44" s="19">
        <v>285.6</v>
      </c>
      <c r="AA44" s="60">
        <v>142.8</v>
      </c>
      <c r="AB44" s="42">
        <v>173.313601</v>
      </c>
      <c r="AC44" s="42">
        <v>49.710865</v>
      </c>
      <c r="AD44" s="42">
        <v>68.421736</v>
      </c>
      <c r="AE44" s="42">
        <v>87.412275079348</v>
      </c>
      <c r="AF44" s="42">
        <v>202.46837184639998</v>
      </c>
      <c r="AG44" s="42">
        <v>393.41655</v>
      </c>
      <c r="AH44" s="42" t="s">
        <v>29</v>
      </c>
      <c r="AI44" s="42" t="s">
        <v>29</v>
      </c>
      <c r="AJ44" s="42" t="s">
        <v>29</v>
      </c>
      <c r="AK44" s="42" t="s">
        <v>29</v>
      </c>
      <c r="AL44" s="42" t="s">
        <v>29</v>
      </c>
      <c r="AM44" s="42" t="s">
        <v>29</v>
      </c>
      <c r="AN44" s="42" t="s">
        <v>29</v>
      </c>
      <c r="AO44" s="42" t="s">
        <v>29</v>
      </c>
      <c r="AP44" s="42" t="s">
        <v>29</v>
      </c>
      <c r="AQ44" s="42" t="s">
        <v>29</v>
      </c>
      <c r="AR44" s="42" t="s">
        <v>29</v>
      </c>
      <c r="AS44" s="42" t="s">
        <v>29</v>
      </c>
      <c r="AT44" s="22" t="s">
        <v>29</v>
      </c>
      <c r="AU44" s="22" t="s">
        <v>29</v>
      </c>
      <c r="AV44" s="22" t="s">
        <v>29</v>
      </c>
      <c r="AW44" s="22" t="s">
        <v>29</v>
      </c>
      <c r="AX44" s="22">
        <v>335</v>
      </c>
      <c r="AY44" s="22" t="s">
        <v>29</v>
      </c>
      <c r="AZ44" s="22" t="s">
        <v>29</v>
      </c>
      <c r="BA44" s="22" t="s">
        <v>29</v>
      </c>
      <c r="BB44" s="22" t="s">
        <v>29</v>
      </c>
      <c r="BC44" s="22" t="s">
        <v>29</v>
      </c>
      <c r="BD44" s="22">
        <v>51.3</v>
      </c>
      <c r="BE44" s="22" t="s">
        <v>29</v>
      </c>
      <c r="BF44" s="22" t="s">
        <v>29</v>
      </c>
      <c r="BG44" s="22">
        <v>71.8</v>
      </c>
      <c r="BH44" s="22">
        <v>0</v>
      </c>
      <c r="BI44" s="22" t="s">
        <v>29</v>
      </c>
      <c r="BJ44" s="22" t="s">
        <v>29</v>
      </c>
      <c r="BK44" s="22" t="s">
        <v>29</v>
      </c>
      <c r="BL44" s="22">
        <v>4.2</v>
      </c>
      <c r="BM44" s="22" t="s">
        <v>29</v>
      </c>
      <c r="BN44" s="22">
        <v>10.7</v>
      </c>
      <c r="BO44" s="22">
        <v>36.2</v>
      </c>
      <c r="BP44" s="22">
        <v>298.5</v>
      </c>
      <c r="BQ44" s="22" t="s">
        <v>29</v>
      </c>
      <c r="BR44" s="22" t="s">
        <v>29</v>
      </c>
      <c r="BS44" s="22" t="s">
        <v>29</v>
      </c>
      <c r="BT44" s="22"/>
      <c r="BU44" s="22"/>
      <c r="BV44" s="22"/>
      <c r="BW44" s="22"/>
      <c r="BX44" s="22"/>
      <c r="BY44" s="60">
        <v>259.7</v>
      </c>
      <c r="BZ44" s="60">
        <v>33.2</v>
      </c>
      <c r="CA44" s="60">
        <v>0</v>
      </c>
      <c r="CB44" s="60">
        <v>22.2</v>
      </c>
      <c r="CC44" s="60">
        <v>36.1</v>
      </c>
      <c r="CD44" s="22">
        <v>0</v>
      </c>
      <c r="CE44" s="22">
        <v>0</v>
      </c>
      <c r="CF44" s="22">
        <v>0</v>
      </c>
      <c r="CG44" s="22">
        <v>0</v>
      </c>
      <c r="CH44" s="22">
        <v>0</v>
      </c>
      <c r="CI44" s="22">
        <v>0</v>
      </c>
      <c r="CJ44" s="22">
        <v>0</v>
      </c>
      <c r="CK44" s="22">
        <v>52.8</v>
      </c>
      <c r="CL44" s="22">
        <v>0</v>
      </c>
      <c r="CM44" s="22">
        <v>0</v>
      </c>
      <c r="CN44" s="22">
        <v>0</v>
      </c>
      <c r="CO44" s="22">
        <v>0</v>
      </c>
      <c r="CP44" s="22">
        <v>0</v>
      </c>
      <c r="CQ44" s="22" t="s">
        <v>29</v>
      </c>
      <c r="CR44" s="42" t="s">
        <v>29</v>
      </c>
      <c r="CS44" s="42" t="s">
        <v>29</v>
      </c>
      <c r="CT44" s="42">
        <v>0</v>
      </c>
      <c r="CU44" s="42" t="s">
        <v>29</v>
      </c>
      <c r="CV44" s="42">
        <v>52.8</v>
      </c>
      <c r="CW44" s="42">
        <v>52.8</v>
      </c>
      <c r="CX44" s="22">
        <v>52.8</v>
      </c>
      <c r="CY44" s="22">
        <v>52.8</v>
      </c>
      <c r="CZ44" s="22">
        <v>52.8</v>
      </c>
      <c r="DA44" s="60">
        <v>52.8</v>
      </c>
      <c r="DB44" s="22" t="s">
        <v>29</v>
      </c>
      <c r="DC44" s="22">
        <v>0</v>
      </c>
      <c r="DD44" s="22">
        <v>36.3</v>
      </c>
      <c r="DE44" s="22">
        <v>0</v>
      </c>
      <c r="DF44" s="22">
        <v>0</v>
      </c>
      <c r="DG44" s="22">
        <v>0</v>
      </c>
      <c r="DH44" s="22">
        <v>0</v>
      </c>
      <c r="DI44" s="22">
        <v>0</v>
      </c>
      <c r="DJ44" s="22">
        <v>0</v>
      </c>
      <c r="DK44" s="22">
        <v>0</v>
      </c>
      <c r="DL44" s="22">
        <v>0</v>
      </c>
      <c r="DM44" s="22">
        <v>0</v>
      </c>
      <c r="DN44" s="22" t="s">
        <v>29</v>
      </c>
      <c r="DO44" s="22">
        <v>36.3</v>
      </c>
      <c r="DP44" s="22">
        <v>36.3</v>
      </c>
      <c r="DQ44" s="22">
        <v>36.3</v>
      </c>
      <c r="DR44" s="22">
        <v>36.3</v>
      </c>
      <c r="DS44" s="60">
        <v>36.3</v>
      </c>
      <c r="DT44" s="22">
        <v>36.3</v>
      </c>
      <c r="DU44" s="22">
        <v>36.3</v>
      </c>
      <c r="DV44" s="60">
        <v>36.3</v>
      </c>
      <c r="DW44" s="60">
        <v>36.3</v>
      </c>
      <c r="DX44" s="22">
        <v>36.3</v>
      </c>
      <c r="DY44" s="22">
        <v>74.6</v>
      </c>
      <c r="DZ44" s="22">
        <v>74.6</v>
      </c>
      <c r="EA44" s="22">
        <v>168.8</v>
      </c>
      <c r="EB44" s="60">
        <v>168.8</v>
      </c>
      <c r="EC44" s="60">
        <v>168.8</v>
      </c>
      <c r="ED44" s="60">
        <v>168.8</v>
      </c>
      <c r="EE44" s="60">
        <v>168.8</v>
      </c>
      <c r="EF44" s="60">
        <v>285.6</v>
      </c>
      <c r="EG44" s="89">
        <v>285.6</v>
      </c>
      <c r="EH44" s="60">
        <v>285.6</v>
      </c>
      <c r="EI44" s="60">
        <v>285.6</v>
      </c>
      <c r="EJ44" s="60">
        <v>285.6</v>
      </c>
      <c r="EK44" s="22" t="s">
        <v>29</v>
      </c>
      <c r="EL44" s="22" t="s">
        <v>29</v>
      </c>
      <c r="EM44" s="60">
        <v>77.4</v>
      </c>
      <c r="EN44" s="60">
        <v>77.4</v>
      </c>
      <c r="EO44" s="60">
        <v>77.4</v>
      </c>
      <c r="EP44" s="22">
        <v>142.8</v>
      </c>
      <c r="EQ44" s="60">
        <v>142.8</v>
      </c>
      <c r="ER44" s="60">
        <v>142.8</v>
      </c>
      <c r="ES44" s="60">
        <v>142.8</v>
      </c>
      <c r="ET44" s="60">
        <v>142.8</v>
      </c>
      <c r="EU44" s="60">
        <v>142.8</v>
      </c>
      <c r="EV44" s="60"/>
      <c r="EW44" s="60">
        <f t="shared" si="26"/>
        <v>142.8</v>
      </c>
      <c r="EX44" s="22">
        <v>70.4</v>
      </c>
      <c r="EY44" s="22"/>
      <c r="EZ44" s="22">
        <v>0</v>
      </c>
      <c r="FA44" s="22" t="s">
        <v>29</v>
      </c>
      <c r="FB44" s="22" t="s">
        <v>29</v>
      </c>
      <c r="FC44" s="22">
        <v>0</v>
      </c>
      <c r="FD44" s="22">
        <v>0</v>
      </c>
      <c r="FE44" s="22">
        <v>0</v>
      </c>
      <c r="FF44" s="22">
        <v>102.913601</v>
      </c>
      <c r="FG44" s="22">
        <v>0</v>
      </c>
      <c r="FH44" s="22">
        <v>0</v>
      </c>
      <c r="FI44" s="22"/>
      <c r="FJ44" s="42">
        <f t="shared" si="27"/>
        <v>173.313601</v>
      </c>
      <c r="FK44" s="22">
        <v>0</v>
      </c>
      <c r="FL44" s="22">
        <v>0</v>
      </c>
      <c r="FM44" s="22">
        <v>0</v>
      </c>
      <c r="FN44" s="64">
        <v>49.410865</v>
      </c>
      <c r="FO44" s="64"/>
      <c r="FP44" s="64"/>
      <c r="FQ44" s="64"/>
      <c r="FR44" s="64">
        <v>0</v>
      </c>
      <c r="FS44" s="64">
        <v>0</v>
      </c>
      <c r="FT44" s="64">
        <v>0</v>
      </c>
      <c r="FU44" s="64"/>
      <c r="FV44" s="22">
        <v>0.3</v>
      </c>
      <c r="FW44" s="42">
        <f t="shared" si="28"/>
        <v>49.710865</v>
      </c>
      <c r="FX44" s="22" t="s">
        <v>29</v>
      </c>
      <c r="FY44" s="22">
        <v>0</v>
      </c>
      <c r="FZ44" s="60">
        <v>0</v>
      </c>
      <c r="GA44" s="60"/>
      <c r="GB44" s="60">
        <v>0</v>
      </c>
      <c r="GC44" s="60"/>
      <c r="GD44" s="60"/>
      <c r="GE44" s="60">
        <v>33.521736</v>
      </c>
      <c r="GF44" s="60">
        <v>34.9</v>
      </c>
      <c r="GG44" s="60">
        <v>0</v>
      </c>
      <c r="GH44" s="60">
        <v>0</v>
      </c>
      <c r="GI44" s="60">
        <v>0</v>
      </c>
      <c r="GJ44" s="60">
        <f t="shared" si="29"/>
        <v>68.421736</v>
      </c>
      <c r="GK44" s="60">
        <v>2.949043</v>
      </c>
      <c r="GL44" s="60">
        <v>0</v>
      </c>
      <c r="GM44" s="60">
        <v>0</v>
      </c>
      <c r="GN44" s="66">
        <v>0</v>
      </c>
      <c r="GO44" s="66">
        <v>0</v>
      </c>
      <c r="GP44" s="66">
        <v>0</v>
      </c>
      <c r="GQ44" s="60">
        <v>0</v>
      </c>
      <c r="GR44" s="112">
        <v>84.463232079348</v>
      </c>
      <c r="GS44" s="66">
        <v>0</v>
      </c>
      <c r="GT44" s="60">
        <v>0</v>
      </c>
      <c r="GU44" s="112">
        <v>0</v>
      </c>
      <c r="GV44" s="112">
        <v>0</v>
      </c>
      <c r="GW44" s="60">
        <f t="shared" si="30"/>
        <v>87.412275079348</v>
      </c>
      <c r="GX44" s="60">
        <v>82.31137979639999</v>
      </c>
      <c r="GY44" s="60">
        <v>0</v>
      </c>
      <c r="GZ44" s="60">
        <v>0</v>
      </c>
      <c r="HA44" s="60">
        <v>36.84092408</v>
      </c>
      <c r="HB44" s="60">
        <v>0</v>
      </c>
      <c r="HC44" s="60">
        <v>82.17895804999999</v>
      </c>
      <c r="HD44" s="60">
        <v>0</v>
      </c>
      <c r="HE44" s="60">
        <v>0.31485092</v>
      </c>
      <c r="HF44" s="60"/>
      <c r="HG44" s="60">
        <v>0.822259</v>
      </c>
      <c r="HH44" s="60"/>
      <c r="HI44" s="60"/>
      <c r="HJ44" s="60">
        <f t="shared" si="31"/>
        <v>202.46837184639998</v>
      </c>
      <c r="HK44" s="60">
        <v>82.645404</v>
      </c>
      <c r="HL44" s="60">
        <v>0</v>
      </c>
      <c r="HM44" s="60">
        <v>83.562091</v>
      </c>
      <c r="HN44" s="60">
        <v>40.199563</v>
      </c>
      <c r="HO44" s="60">
        <v>88.683253</v>
      </c>
      <c r="HP44" s="60"/>
      <c r="HQ44" s="60">
        <v>46.377888</v>
      </c>
      <c r="HR44" s="60">
        <v>31.377648</v>
      </c>
      <c r="HS44" s="60"/>
      <c r="HT44" s="60">
        <v>20.570703</v>
      </c>
      <c r="HU44" s="60"/>
      <c r="HV44" s="60"/>
      <c r="HW44" s="60"/>
      <c r="HX44" s="60"/>
      <c r="HY44" s="60">
        <v>10.861692</v>
      </c>
      <c r="HZ44" s="60"/>
      <c r="IA44" s="60"/>
      <c r="IB44" s="60">
        <v>103.72245</v>
      </c>
      <c r="IC44" s="60">
        <v>104.308163</v>
      </c>
      <c r="ID44" s="60"/>
      <c r="IE44" s="42">
        <f aca="true" t="shared" si="32" ref="IE44:IE54">HK44+HL44+HM44+HN44+HO44+HP44+HQ44+HR44</f>
        <v>372.845847</v>
      </c>
      <c r="IF44" s="42">
        <f aca="true" t="shared" si="33" ref="IF44:IF54">HW44+HX44+HY44+HZ44+IA44+IB44+IC44+ID44</f>
        <v>218.892305</v>
      </c>
    </row>
    <row r="45" spans="1:240" ht="15.75">
      <c r="A45" s="95" t="s">
        <v>157</v>
      </c>
      <c r="B45" s="29" t="s">
        <v>48</v>
      </c>
      <c r="C45" s="41">
        <v>58.2</v>
      </c>
      <c r="D45" s="41">
        <v>81.1</v>
      </c>
      <c r="E45" s="41">
        <v>113.3</v>
      </c>
      <c r="F45" s="41">
        <v>91.1</v>
      </c>
      <c r="G45" s="41">
        <v>50</v>
      </c>
      <c r="H45" s="41">
        <v>89.1</v>
      </c>
      <c r="I45" s="63" t="s">
        <v>29</v>
      </c>
      <c r="J45" s="40">
        <v>25.1</v>
      </c>
      <c r="K45" s="63" t="s">
        <v>29</v>
      </c>
      <c r="L45" s="41">
        <v>5.2</v>
      </c>
      <c r="M45" s="41">
        <v>10.3</v>
      </c>
      <c r="N45" s="59" t="s">
        <v>29</v>
      </c>
      <c r="O45" s="42">
        <v>3.4</v>
      </c>
      <c r="P45" s="42" t="s">
        <v>29</v>
      </c>
      <c r="Q45" s="42">
        <v>243.5</v>
      </c>
      <c r="R45" s="42" t="s">
        <v>29</v>
      </c>
      <c r="S45" s="42">
        <v>242.5</v>
      </c>
      <c r="T45" s="22" t="s">
        <v>29</v>
      </c>
      <c r="U45" s="22">
        <v>1.1</v>
      </c>
      <c r="V45" s="23">
        <v>64.9</v>
      </c>
      <c r="W45" s="23">
        <v>233.8</v>
      </c>
      <c r="X45" s="23">
        <v>81.3</v>
      </c>
      <c r="Y45" s="22">
        <v>34</v>
      </c>
      <c r="Z45" s="19">
        <v>83.3</v>
      </c>
      <c r="AA45" s="60">
        <v>576.8</v>
      </c>
      <c r="AB45" s="42">
        <v>488.135605</v>
      </c>
      <c r="AC45" s="42">
        <v>116.013866</v>
      </c>
      <c r="AD45" s="42">
        <v>219.283565</v>
      </c>
      <c r="AE45" s="42">
        <v>211.613414539</v>
      </c>
      <c r="AF45" s="42">
        <v>726.4063208016</v>
      </c>
      <c r="AG45" s="42">
        <v>82.728026</v>
      </c>
      <c r="AH45" s="22" t="s">
        <v>29</v>
      </c>
      <c r="AI45" s="22" t="s">
        <v>29</v>
      </c>
      <c r="AJ45" s="22" t="s">
        <v>29</v>
      </c>
      <c r="AK45" s="22" t="s">
        <v>29</v>
      </c>
      <c r="AL45" s="22" t="s">
        <v>29</v>
      </c>
      <c r="AM45" s="22" t="s">
        <v>29</v>
      </c>
      <c r="AN45" s="22" t="s">
        <v>29</v>
      </c>
      <c r="AO45" s="22" t="s">
        <v>29</v>
      </c>
      <c r="AP45" s="22" t="s">
        <v>29</v>
      </c>
      <c r="AQ45" s="22" t="s">
        <v>29</v>
      </c>
      <c r="AR45" s="22" t="s">
        <v>29</v>
      </c>
      <c r="AS45" s="22" t="s">
        <v>29</v>
      </c>
      <c r="AT45" s="22" t="s">
        <v>29</v>
      </c>
      <c r="AU45" s="22" t="s">
        <v>29</v>
      </c>
      <c r="AV45" s="22" t="s">
        <v>29</v>
      </c>
      <c r="AW45" s="22" t="s">
        <v>29</v>
      </c>
      <c r="AX45" s="22" t="s">
        <v>29</v>
      </c>
      <c r="AY45" s="22" t="s">
        <v>29</v>
      </c>
      <c r="AZ45" s="22" t="s">
        <v>29</v>
      </c>
      <c r="BA45" s="22" t="s">
        <v>29</v>
      </c>
      <c r="BB45" s="22" t="s">
        <v>29</v>
      </c>
      <c r="BC45" s="22" t="s">
        <v>29</v>
      </c>
      <c r="BD45" s="22" t="s">
        <v>29</v>
      </c>
      <c r="BE45" s="22" t="s">
        <v>29</v>
      </c>
      <c r="BF45" s="22">
        <v>1.1</v>
      </c>
      <c r="BG45" s="22" t="s">
        <v>29</v>
      </c>
      <c r="BH45" s="22">
        <v>27.5</v>
      </c>
      <c r="BI45" s="22" t="s">
        <v>29</v>
      </c>
      <c r="BJ45" s="22" t="s">
        <v>29</v>
      </c>
      <c r="BK45" s="22">
        <v>25.4</v>
      </c>
      <c r="BL45" s="22">
        <v>12</v>
      </c>
      <c r="BM45" s="22"/>
      <c r="BN45" s="22"/>
      <c r="BO45" s="22"/>
      <c r="BP45" s="22"/>
      <c r="BQ45" s="22"/>
      <c r="BR45" s="22"/>
      <c r="BS45" s="22" t="s">
        <v>29</v>
      </c>
      <c r="BT45" s="22"/>
      <c r="BU45" s="22">
        <v>92.8</v>
      </c>
      <c r="BV45" s="22" t="s">
        <v>29</v>
      </c>
      <c r="BW45" s="22">
        <v>10.1</v>
      </c>
      <c r="BX45" s="22">
        <v>100.9</v>
      </c>
      <c r="BY45" s="60">
        <v>0</v>
      </c>
      <c r="BZ45" s="60">
        <v>29.5</v>
      </c>
      <c r="CA45" s="60">
        <v>0.5</v>
      </c>
      <c r="CB45" s="60">
        <v>0</v>
      </c>
      <c r="CC45" s="60">
        <v>0</v>
      </c>
      <c r="CD45" s="22">
        <v>0</v>
      </c>
      <c r="CE45" s="22">
        <v>0</v>
      </c>
      <c r="CF45" s="22">
        <v>0</v>
      </c>
      <c r="CG45" s="22">
        <v>0</v>
      </c>
      <c r="CH45" s="22">
        <v>58.5</v>
      </c>
      <c r="CI45" s="22">
        <v>1</v>
      </c>
      <c r="CJ45" s="22">
        <v>0</v>
      </c>
      <c r="CK45" s="22">
        <v>0</v>
      </c>
      <c r="CL45" s="22">
        <v>0</v>
      </c>
      <c r="CM45" s="22">
        <v>21.8</v>
      </c>
      <c r="CN45" s="22">
        <v>0</v>
      </c>
      <c r="CO45" s="22">
        <v>0</v>
      </c>
      <c r="CP45" s="22">
        <v>0</v>
      </c>
      <c r="CQ45" s="42" t="s">
        <v>29</v>
      </c>
      <c r="CR45" s="42" t="s">
        <v>29</v>
      </c>
      <c r="CS45" s="42">
        <v>58.5</v>
      </c>
      <c r="CT45" s="42">
        <v>59.5</v>
      </c>
      <c r="CU45" s="42">
        <v>59.5</v>
      </c>
      <c r="CV45" s="42">
        <v>59.5</v>
      </c>
      <c r="CW45" s="42">
        <v>59.5</v>
      </c>
      <c r="CX45" s="22">
        <v>81.3</v>
      </c>
      <c r="CY45" s="22">
        <v>81.3</v>
      </c>
      <c r="CZ45" s="22">
        <v>81.3</v>
      </c>
      <c r="DA45" s="60">
        <v>81.3</v>
      </c>
      <c r="DB45" s="22">
        <v>34</v>
      </c>
      <c r="DC45" s="22">
        <v>0</v>
      </c>
      <c r="DD45" s="22">
        <v>0</v>
      </c>
      <c r="DE45" s="22">
        <v>0</v>
      </c>
      <c r="DF45" s="22">
        <v>0</v>
      </c>
      <c r="DG45" s="22">
        <v>0</v>
      </c>
      <c r="DH45" s="22">
        <v>0</v>
      </c>
      <c r="DI45" s="22">
        <v>0</v>
      </c>
      <c r="DJ45" s="22">
        <v>0</v>
      </c>
      <c r="DK45" s="22">
        <v>0</v>
      </c>
      <c r="DL45" s="22">
        <v>0</v>
      </c>
      <c r="DM45" s="22">
        <v>0</v>
      </c>
      <c r="DN45" s="22">
        <v>34</v>
      </c>
      <c r="DO45" s="22">
        <v>34</v>
      </c>
      <c r="DP45" s="22">
        <v>34</v>
      </c>
      <c r="DQ45" s="22">
        <v>34</v>
      </c>
      <c r="DR45" s="22">
        <v>34</v>
      </c>
      <c r="DS45" s="60">
        <v>34</v>
      </c>
      <c r="DT45" s="22">
        <v>34</v>
      </c>
      <c r="DU45" s="22">
        <v>34</v>
      </c>
      <c r="DV45" s="60">
        <v>34</v>
      </c>
      <c r="DW45" s="60">
        <v>34</v>
      </c>
      <c r="DX45" s="22">
        <v>34</v>
      </c>
      <c r="DY45" s="22">
        <v>1.6</v>
      </c>
      <c r="DZ45" s="22">
        <v>1.6</v>
      </c>
      <c r="EA45" s="22">
        <v>1.6</v>
      </c>
      <c r="EB45" s="60">
        <v>1.6</v>
      </c>
      <c r="EC45" s="60">
        <v>83.3</v>
      </c>
      <c r="ED45" s="60">
        <v>83.3</v>
      </c>
      <c r="EE45" s="60">
        <v>83.3</v>
      </c>
      <c r="EF45" s="60">
        <v>83.3</v>
      </c>
      <c r="EG45" s="89">
        <v>83.3</v>
      </c>
      <c r="EH45" s="60">
        <v>83.3</v>
      </c>
      <c r="EI45" s="60">
        <v>83.3</v>
      </c>
      <c r="EJ45" s="60">
        <v>83.3</v>
      </c>
      <c r="EK45" s="22" t="s">
        <v>29</v>
      </c>
      <c r="EL45" s="22">
        <v>0.6</v>
      </c>
      <c r="EM45" s="60">
        <v>0.6</v>
      </c>
      <c r="EN45" s="60">
        <v>0.6</v>
      </c>
      <c r="EO45" s="60">
        <v>0.6</v>
      </c>
      <c r="EP45" s="22">
        <v>72.9</v>
      </c>
      <c r="EQ45" s="60">
        <v>72.9</v>
      </c>
      <c r="ER45" s="60">
        <v>97.3</v>
      </c>
      <c r="ES45" s="60">
        <v>262</v>
      </c>
      <c r="ET45" s="60">
        <v>492.7</v>
      </c>
      <c r="EU45" s="60">
        <v>576.8</v>
      </c>
      <c r="EV45" s="60"/>
      <c r="EW45" s="60">
        <f t="shared" si="26"/>
        <v>576.8</v>
      </c>
      <c r="EX45" s="22" t="s">
        <v>29</v>
      </c>
      <c r="EY45" s="22"/>
      <c r="EZ45" s="22">
        <v>0</v>
      </c>
      <c r="FA45" s="22">
        <v>188</v>
      </c>
      <c r="FB45" s="22" t="s">
        <v>29</v>
      </c>
      <c r="FC45" s="22">
        <f>'[1]Feuil3'!$F$11</f>
        <v>61.414132</v>
      </c>
      <c r="FD45" s="22">
        <v>16.9</v>
      </c>
      <c r="FE45" s="22">
        <v>135.5</v>
      </c>
      <c r="FF45" s="22">
        <v>70.467665</v>
      </c>
      <c r="FG45" s="43">
        <v>15.853808</v>
      </c>
      <c r="FH45" s="43">
        <v>0</v>
      </c>
      <c r="FI45" s="43"/>
      <c r="FJ45" s="42">
        <f t="shared" si="27"/>
        <v>488.135605</v>
      </c>
      <c r="FK45" s="43">
        <v>0</v>
      </c>
      <c r="FL45" s="43">
        <v>0</v>
      </c>
      <c r="FM45" s="43">
        <v>0</v>
      </c>
      <c r="FN45" s="43">
        <v>0</v>
      </c>
      <c r="FO45" s="43"/>
      <c r="FP45" s="43"/>
      <c r="FQ45" s="43"/>
      <c r="FR45" s="43">
        <v>0</v>
      </c>
      <c r="FS45" s="43">
        <v>0</v>
      </c>
      <c r="FT45" s="43">
        <v>13.913866</v>
      </c>
      <c r="FU45" s="43">
        <v>64.3</v>
      </c>
      <c r="FV45" s="43">
        <v>37.8</v>
      </c>
      <c r="FW45" s="42">
        <f t="shared" si="28"/>
        <v>116.013866</v>
      </c>
      <c r="FX45" s="22">
        <v>13.376399</v>
      </c>
      <c r="FY45" s="22">
        <v>34.451491</v>
      </c>
      <c r="FZ45" s="60">
        <v>0</v>
      </c>
      <c r="GA45" s="60"/>
      <c r="GB45" s="60">
        <v>39.476</v>
      </c>
      <c r="GC45" s="60">
        <v>19.3</v>
      </c>
      <c r="GD45" s="60">
        <v>21.217493</v>
      </c>
      <c r="GE45" s="60">
        <v>91.462182</v>
      </c>
      <c r="GF45" s="60"/>
      <c r="GG45" s="60">
        <v>0</v>
      </c>
      <c r="GH45" s="60">
        <v>0</v>
      </c>
      <c r="GI45" s="60">
        <v>0</v>
      </c>
      <c r="GJ45" s="60">
        <f t="shared" si="29"/>
        <v>219.283565</v>
      </c>
      <c r="GK45" s="60">
        <v>53.70881</v>
      </c>
      <c r="GL45" s="60">
        <v>0.414135</v>
      </c>
      <c r="GM45" s="60">
        <v>0</v>
      </c>
      <c r="GN45" s="66">
        <v>33.827207</v>
      </c>
      <c r="GO45" s="66">
        <v>21.73690688</v>
      </c>
      <c r="GP45" s="66">
        <v>15.2</v>
      </c>
      <c r="GQ45" s="60">
        <v>28.792548192</v>
      </c>
      <c r="GR45" s="112">
        <v>21.6104463536</v>
      </c>
      <c r="GS45" s="60">
        <v>21.6233611134</v>
      </c>
      <c r="GT45" s="60">
        <v>14.7</v>
      </c>
      <c r="GU45" s="112">
        <v>0</v>
      </c>
      <c r="GV45" s="60">
        <v>0</v>
      </c>
      <c r="GW45" s="60">
        <f t="shared" si="30"/>
        <v>211.613414539</v>
      </c>
      <c r="GX45" s="22">
        <v>0</v>
      </c>
      <c r="GY45" s="22">
        <v>0</v>
      </c>
      <c r="GZ45" s="22">
        <v>3.7113376716</v>
      </c>
      <c r="HA45" s="22">
        <v>189.49516906</v>
      </c>
      <c r="HB45" s="22">
        <v>11.011105039999999</v>
      </c>
      <c r="HC45" s="22">
        <v>360.83334555</v>
      </c>
      <c r="HD45" s="22">
        <v>161.35536348</v>
      </c>
      <c r="HE45" s="22"/>
      <c r="HF45" s="22"/>
      <c r="HG45" s="22"/>
      <c r="HH45" s="60"/>
      <c r="HI45" s="22"/>
      <c r="HJ45" s="60">
        <f t="shared" si="31"/>
        <v>726.4063208016</v>
      </c>
      <c r="HK45" s="22"/>
      <c r="HL45" s="22">
        <v>78.728026</v>
      </c>
      <c r="HM45" s="22"/>
      <c r="HN45" s="22">
        <v>0</v>
      </c>
      <c r="HO45" s="22"/>
      <c r="HP45" s="22"/>
      <c r="HQ45" s="22">
        <v>4</v>
      </c>
      <c r="HR45" s="22"/>
      <c r="HS45" s="22"/>
      <c r="HT45" s="22"/>
      <c r="HU45" s="22"/>
      <c r="HV45" s="22"/>
      <c r="HW45" s="22">
        <v>55.463968</v>
      </c>
      <c r="HX45" s="22">
        <v>22.613284</v>
      </c>
      <c r="HY45" s="22">
        <v>0</v>
      </c>
      <c r="HZ45" s="22"/>
      <c r="IA45" s="22"/>
      <c r="IB45" s="22">
        <v>15.682576</v>
      </c>
      <c r="IC45" s="22"/>
      <c r="ID45" s="22"/>
      <c r="IE45" s="42">
        <f t="shared" si="32"/>
        <v>82.728026</v>
      </c>
      <c r="IF45" s="42">
        <f t="shared" si="33"/>
        <v>93.759828</v>
      </c>
    </row>
    <row r="46" spans="1:240" ht="15.75">
      <c r="A46" s="95" t="s">
        <v>158</v>
      </c>
      <c r="B46" s="29" t="s">
        <v>46</v>
      </c>
      <c r="C46" s="41">
        <v>4.2</v>
      </c>
      <c r="D46" s="41">
        <v>1.3</v>
      </c>
      <c r="E46" s="41">
        <v>3</v>
      </c>
      <c r="F46" s="41">
        <v>54.7</v>
      </c>
      <c r="G46" s="41">
        <v>146.5</v>
      </c>
      <c r="H46" s="41">
        <v>145</v>
      </c>
      <c r="I46" s="41">
        <v>481.3</v>
      </c>
      <c r="J46" s="40">
        <v>366.7</v>
      </c>
      <c r="K46" s="41">
        <v>476.3</v>
      </c>
      <c r="L46" s="41">
        <v>565.7</v>
      </c>
      <c r="M46" s="41">
        <v>624.7</v>
      </c>
      <c r="N46" s="59">
        <v>324.1</v>
      </c>
      <c r="O46" s="42">
        <v>270.5</v>
      </c>
      <c r="P46" s="42">
        <v>501.5</v>
      </c>
      <c r="Q46" s="42">
        <v>493.3</v>
      </c>
      <c r="R46" s="22">
        <v>707.6</v>
      </c>
      <c r="S46" s="42">
        <v>719.3</v>
      </c>
      <c r="T46" s="22">
        <v>1300.2</v>
      </c>
      <c r="U46" s="22">
        <v>585.2</v>
      </c>
      <c r="V46" s="23">
        <v>1059.9</v>
      </c>
      <c r="W46" s="23">
        <v>307.5</v>
      </c>
      <c r="X46" s="23">
        <v>674.7</v>
      </c>
      <c r="Y46" s="22">
        <v>1143.2</v>
      </c>
      <c r="Z46" s="19">
        <v>844.5</v>
      </c>
      <c r="AA46" s="60">
        <v>1217.6</v>
      </c>
      <c r="AB46" s="42">
        <v>771.7882169999999</v>
      </c>
      <c r="AC46" s="42">
        <v>1163.670746</v>
      </c>
      <c r="AD46" s="42">
        <v>1140.222297</v>
      </c>
      <c r="AE46" s="42">
        <v>1921.5104844154332</v>
      </c>
      <c r="AF46" s="42">
        <v>1502.6308057882839</v>
      </c>
      <c r="AG46" s="42">
        <v>3959.5057959999995</v>
      </c>
      <c r="AH46" s="22">
        <v>22.3</v>
      </c>
      <c r="AI46" s="22">
        <v>78.2</v>
      </c>
      <c r="AJ46" s="22">
        <v>24.6</v>
      </c>
      <c r="AK46" s="22">
        <v>11.7</v>
      </c>
      <c r="AL46" s="22">
        <v>402.1</v>
      </c>
      <c r="AM46" s="22">
        <v>183.2</v>
      </c>
      <c r="AN46" s="22">
        <v>193.4</v>
      </c>
      <c r="AO46" s="22">
        <v>55</v>
      </c>
      <c r="AP46" s="22">
        <v>100.2</v>
      </c>
      <c r="AQ46" s="22">
        <v>64.7</v>
      </c>
      <c r="AR46" s="22">
        <v>65.1</v>
      </c>
      <c r="AS46" s="22">
        <v>99.7</v>
      </c>
      <c r="AT46" s="42">
        <v>1300.2</v>
      </c>
      <c r="AU46" s="22">
        <v>12.6</v>
      </c>
      <c r="AV46" s="22">
        <v>9.8</v>
      </c>
      <c r="AW46" s="22">
        <v>61.9</v>
      </c>
      <c r="AX46" s="22">
        <v>59.9</v>
      </c>
      <c r="AY46" s="22">
        <v>101.7</v>
      </c>
      <c r="AZ46" s="22">
        <v>163.4</v>
      </c>
      <c r="BA46" s="22">
        <v>29.9</v>
      </c>
      <c r="BB46" s="22">
        <v>19.3</v>
      </c>
      <c r="BC46" s="22">
        <v>19.2</v>
      </c>
      <c r="BD46" s="22">
        <v>78.7</v>
      </c>
      <c r="BE46" s="22">
        <v>18.3</v>
      </c>
      <c r="BF46" s="22">
        <v>10.5</v>
      </c>
      <c r="BG46" s="22">
        <v>318.6</v>
      </c>
      <c r="BH46" s="22">
        <v>93.3</v>
      </c>
      <c r="BI46" s="22">
        <v>51.6</v>
      </c>
      <c r="BJ46" s="22">
        <v>55.2</v>
      </c>
      <c r="BK46" s="22">
        <v>43.1</v>
      </c>
      <c r="BL46" s="22">
        <v>6.6</v>
      </c>
      <c r="BM46" s="22">
        <v>110.3</v>
      </c>
      <c r="BN46" s="22">
        <v>54</v>
      </c>
      <c r="BO46" s="22">
        <v>74.2</v>
      </c>
      <c r="BP46" s="22">
        <v>14.2</v>
      </c>
      <c r="BQ46" s="22">
        <v>64.7</v>
      </c>
      <c r="BR46" s="22">
        <v>174.1</v>
      </c>
      <c r="BS46" s="22">
        <v>55.8</v>
      </c>
      <c r="BT46" s="22">
        <v>35.5</v>
      </c>
      <c r="BU46" s="22" t="s">
        <v>29</v>
      </c>
      <c r="BV46" s="22">
        <v>0.9</v>
      </c>
      <c r="BW46" s="22"/>
      <c r="BX46" s="22"/>
      <c r="BY46" s="60">
        <v>0</v>
      </c>
      <c r="BZ46" s="60">
        <v>9.4</v>
      </c>
      <c r="CA46" s="60">
        <v>0.7999999999999989</v>
      </c>
      <c r="CB46" s="60">
        <v>0</v>
      </c>
      <c r="CC46" s="60">
        <v>134.7</v>
      </c>
      <c r="CD46" s="22">
        <v>70.4</v>
      </c>
      <c r="CE46" s="22">
        <v>59.9</v>
      </c>
      <c r="CF46" s="22">
        <v>15.2</v>
      </c>
      <c r="CG46" s="22">
        <v>76.9</v>
      </c>
      <c r="CH46" s="22">
        <v>80.7</v>
      </c>
      <c r="CI46" s="22">
        <v>98.6</v>
      </c>
      <c r="CJ46" s="22">
        <v>0</v>
      </c>
      <c r="CK46" s="22">
        <v>34.7</v>
      </c>
      <c r="CL46" s="22">
        <v>56</v>
      </c>
      <c r="CM46" s="22">
        <v>109</v>
      </c>
      <c r="CN46" s="22">
        <v>36</v>
      </c>
      <c r="CO46" s="22">
        <v>48.70000000000005</v>
      </c>
      <c r="CP46" s="22">
        <v>59</v>
      </c>
      <c r="CQ46" s="42">
        <v>75.1</v>
      </c>
      <c r="CR46" s="42">
        <v>152</v>
      </c>
      <c r="CS46" s="42">
        <v>232.7</v>
      </c>
      <c r="CT46" s="42">
        <v>331.3</v>
      </c>
      <c r="CU46" s="42">
        <v>331.3</v>
      </c>
      <c r="CV46" s="42">
        <v>366</v>
      </c>
      <c r="CW46" s="42">
        <v>422</v>
      </c>
      <c r="CX46" s="22">
        <v>531</v>
      </c>
      <c r="CY46" s="22">
        <v>567</v>
      </c>
      <c r="CZ46" s="22">
        <v>615.7</v>
      </c>
      <c r="DA46" s="60">
        <v>674.7</v>
      </c>
      <c r="DB46" s="22">
        <v>49.7</v>
      </c>
      <c r="DC46" s="22">
        <v>38.1</v>
      </c>
      <c r="DD46" s="22">
        <v>0</v>
      </c>
      <c r="DE46" s="22">
        <v>0</v>
      </c>
      <c r="DF46" s="22">
        <v>133.5</v>
      </c>
      <c r="DG46" s="22">
        <v>63.6</v>
      </c>
      <c r="DH46" s="22">
        <v>251.8</v>
      </c>
      <c r="DI46" s="22">
        <v>6.2999999999999545</v>
      </c>
      <c r="DJ46" s="22">
        <v>188</v>
      </c>
      <c r="DK46" s="22">
        <v>372.5</v>
      </c>
      <c r="DL46" s="22">
        <v>0</v>
      </c>
      <c r="DM46" s="22">
        <v>39.7</v>
      </c>
      <c r="DN46" s="22">
        <v>87.8</v>
      </c>
      <c r="DO46" s="22">
        <v>87.8</v>
      </c>
      <c r="DP46" s="22">
        <v>87.8</v>
      </c>
      <c r="DQ46" s="22">
        <v>221.3</v>
      </c>
      <c r="DR46" s="22">
        <v>284.9</v>
      </c>
      <c r="DS46" s="60">
        <v>536.7</v>
      </c>
      <c r="DT46" s="22">
        <v>543</v>
      </c>
      <c r="DU46" s="22">
        <v>731</v>
      </c>
      <c r="DV46" s="60">
        <v>1103.5</v>
      </c>
      <c r="DW46" s="60">
        <v>1103.5</v>
      </c>
      <c r="DX46" s="22">
        <v>1143.2</v>
      </c>
      <c r="DY46" s="22">
        <v>246.1</v>
      </c>
      <c r="DZ46" s="22">
        <v>246.1</v>
      </c>
      <c r="EA46" s="22">
        <v>360.5</v>
      </c>
      <c r="EB46" s="60">
        <v>360.7</v>
      </c>
      <c r="EC46" s="60">
        <v>425.1</v>
      </c>
      <c r="ED46" s="60">
        <v>425.1</v>
      </c>
      <c r="EE46" s="60">
        <v>445.2</v>
      </c>
      <c r="EF46" s="60">
        <v>523.4</v>
      </c>
      <c r="EG46" s="89">
        <v>592.3</v>
      </c>
      <c r="EH46" s="60">
        <v>677.2</v>
      </c>
      <c r="EI46" s="60">
        <v>779.3</v>
      </c>
      <c r="EJ46" s="60">
        <v>844.5</v>
      </c>
      <c r="EK46" s="60">
        <v>141.4</v>
      </c>
      <c r="EL46" s="22">
        <v>141.4</v>
      </c>
      <c r="EM46" s="60">
        <v>300</v>
      </c>
      <c r="EN46" s="60">
        <v>765</v>
      </c>
      <c r="EO46" s="60">
        <v>776.5</v>
      </c>
      <c r="EP46" s="22">
        <v>776.5</v>
      </c>
      <c r="EQ46" s="60">
        <v>808.6</v>
      </c>
      <c r="ER46" s="60">
        <v>828.7</v>
      </c>
      <c r="ES46" s="60">
        <v>876.9</v>
      </c>
      <c r="ET46" s="60">
        <v>1107.6</v>
      </c>
      <c r="EU46" s="60">
        <v>1164.4</v>
      </c>
      <c r="EV46" s="60">
        <v>53.2</v>
      </c>
      <c r="EW46" s="60">
        <f t="shared" si="26"/>
        <v>1217.6000000000001</v>
      </c>
      <c r="EX46" s="22">
        <v>69.9</v>
      </c>
      <c r="EY46" s="22">
        <v>207.4</v>
      </c>
      <c r="EZ46" s="22">
        <v>143.1</v>
      </c>
      <c r="FA46" s="22">
        <v>49</v>
      </c>
      <c r="FB46" s="22" t="s">
        <v>29</v>
      </c>
      <c r="FC46" s="22">
        <f>'[1]Feuil3'!$F$12</f>
        <v>163.649073</v>
      </c>
      <c r="FD46" s="22">
        <v>0</v>
      </c>
      <c r="FE46" s="22">
        <v>0</v>
      </c>
      <c r="FF46" s="43">
        <v>0</v>
      </c>
      <c r="FG46" s="43">
        <v>49.739144</v>
      </c>
      <c r="FH46" s="43">
        <v>63.2</v>
      </c>
      <c r="FI46" s="43">
        <v>25.8</v>
      </c>
      <c r="FJ46" s="42">
        <f t="shared" si="27"/>
        <v>771.7882169999999</v>
      </c>
      <c r="FK46" s="43">
        <v>159</v>
      </c>
      <c r="FL46" s="43">
        <v>0</v>
      </c>
      <c r="FM46" s="43">
        <v>272.5</v>
      </c>
      <c r="FN46" s="43">
        <v>0</v>
      </c>
      <c r="FO46" s="43">
        <v>52.8</v>
      </c>
      <c r="FP46" s="43">
        <v>138.7</v>
      </c>
      <c r="FQ46" s="43">
        <v>71.7</v>
      </c>
      <c r="FR46" s="43">
        <v>68.768175</v>
      </c>
      <c r="FS46" s="43">
        <v>107.349387</v>
      </c>
      <c r="FT46" s="43">
        <v>57.853184</v>
      </c>
      <c r="FU46" s="43">
        <v>235</v>
      </c>
      <c r="FV46" s="43">
        <v>0</v>
      </c>
      <c r="FW46" s="42">
        <f t="shared" si="28"/>
        <v>1163.670746</v>
      </c>
      <c r="FX46" s="22">
        <v>0.277202</v>
      </c>
      <c r="FY46" s="22">
        <v>116.570637</v>
      </c>
      <c r="FZ46" s="60">
        <v>272.481657</v>
      </c>
      <c r="GA46" s="60">
        <v>164.73</v>
      </c>
      <c r="GB46" s="60">
        <v>54.126</v>
      </c>
      <c r="GC46" s="60">
        <v>55.8</v>
      </c>
      <c r="GD46" s="60">
        <v>205.952344</v>
      </c>
      <c r="GE46" s="60">
        <v>150.62794</v>
      </c>
      <c r="GF46" s="60">
        <v>0.2</v>
      </c>
      <c r="GG46" s="60">
        <v>56.956517</v>
      </c>
      <c r="GH46" s="60">
        <v>0</v>
      </c>
      <c r="GI46" s="60">
        <v>62.5</v>
      </c>
      <c r="GJ46" s="60">
        <f t="shared" si="29"/>
        <v>1140.222297</v>
      </c>
      <c r="GK46" s="60">
        <v>226.954039</v>
      </c>
      <c r="GL46" s="60">
        <v>28.718835</v>
      </c>
      <c r="GM46" s="60">
        <v>147.017237</v>
      </c>
      <c r="GN46" s="66">
        <v>14.429921</v>
      </c>
      <c r="GO46" s="66">
        <v>271.62395127</v>
      </c>
      <c r="GP46" s="66">
        <v>69.8</v>
      </c>
      <c r="GQ46" s="60">
        <v>348.76206591074106</v>
      </c>
      <c r="GR46" s="112">
        <v>318.39368846813204</v>
      </c>
      <c r="GS46" s="66">
        <v>208.74743184946</v>
      </c>
      <c r="GT46" s="60">
        <v>138.2</v>
      </c>
      <c r="GU46" s="112">
        <v>0</v>
      </c>
      <c r="GV46" s="112">
        <v>148.8633149171</v>
      </c>
      <c r="GW46" s="60">
        <f t="shared" si="30"/>
        <v>1921.5104844154332</v>
      </c>
      <c r="GX46" s="22">
        <v>351.813953079884</v>
      </c>
      <c r="GY46" s="22">
        <v>2.5</v>
      </c>
      <c r="GZ46" s="22">
        <v>47.5822063584</v>
      </c>
      <c r="HA46" s="22">
        <v>43.425149700000006</v>
      </c>
      <c r="HB46" s="22">
        <v>231.17742477999997</v>
      </c>
      <c r="HC46" s="22">
        <v>0</v>
      </c>
      <c r="HD46" s="22">
        <v>155.32746081</v>
      </c>
      <c r="HE46" s="22">
        <v>34.09669909</v>
      </c>
      <c r="HF46" s="22">
        <v>278.99272897000003</v>
      </c>
      <c r="HG46" s="22">
        <v>126.906943</v>
      </c>
      <c r="HH46" s="60">
        <v>96.46417</v>
      </c>
      <c r="HI46" s="22">
        <v>134.34407</v>
      </c>
      <c r="HJ46" s="60">
        <f t="shared" si="31"/>
        <v>1502.6308057882839</v>
      </c>
      <c r="HK46" s="22">
        <v>266.312698</v>
      </c>
      <c r="HL46" s="22">
        <v>114.944179</v>
      </c>
      <c r="HM46" s="22">
        <v>672.818291</v>
      </c>
      <c r="HN46" s="22">
        <v>2072.38028</v>
      </c>
      <c r="HO46" s="22">
        <v>388.998557</v>
      </c>
      <c r="HP46" s="22">
        <v>100.396154</v>
      </c>
      <c r="HQ46" s="22">
        <v>38.902341</v>
      </c>
      <c r="HR46" s="22">
        <v>157.159409</v>
      </c>
      <c r="HS46" s="22"/>
      <c r="HT46" s="22">
        <v>24.400901</v>
      </c>
      <c r="HU46" s="22">
        <v>103.97047</v>
      </c>
      <c r="HV46" s="22">
        <v>19.222516</v>
      </c>
      <c r="HW46" s="22">
        <v>169.48763</v>
      </c>
      <c r="HX46" s="22">
        <v>18.989626</v>
      </c>
      <c r="HY46" s="22">
        <v>19.308565</v>
      </c>
      <c r="HZ46" s="22">
        <v>57.756438</v>
      </c>
      <c r="IA46" s="22">
        <v>17.55841</v>
      </c>
      <c r="IB46" s="22">
        <v>38.561909</v>
      </c>
      <c r="IC46" s="22">
        <v>424.849501</v>
      </c>
      <c r="ID46" s="22">
        <v>805.455091</v>
      </c>
      <c r="IE46" s="42">
        <f t="shared" si="32"/>
        <v>3811.9119089999995</v>
      </c>
      <c r="IF46" s="42">
        <f t="shared" si="33"/>
        <v>1551.96717</v>
      </c>
    </row>
    <row r="47" spans="1:240" ht="15.75">
      <c r="A47" s="95" t="s">
        <v>159</v>
      </c>
      <c r="B47" s="29" t="s">
        <v>47</v>
      </c>
      <c r="C47" s="41">
        <v>55.2</v>
      </c>
      <c r="D47" s="41">
        <v>57.6</v>
      </c>
      <c r="E47" s="41">
        <v>51.6</v>
      </c>
      <c r="F47" s="41">
        <v>54.7</v>
      </c>
      <c r="G47" s="41">
        <v>71.5</v>
      </c>
      <c r="H47" s="41">
        <v>119.9</v>
      </c>
      <c r="I47" s="41">
        <v>226.2</v>
      </c>
      <c r="J47" s="40">
        <v>225.5</v>
      </c>
      <c r="K47" s="41">
        <v>265.7</v>
      </c>
      <c r="L47" s="41">
        <v>331.3</v>
      </c>
      <c r="M47" s="41">
        <v>257.6</v>
      </c>
      <c r="N47" s="59">
        <v>107.7</v>
      </c>
      <c r="O47" s="42">
        <v>41.9</v>
      </c>
      <c r="P47" s="22">
        <v>112.4</v>
      </c>
      <c r="Q47" s="42">
        <v>291</v>
      </c>
      <c r="R47" s="22">
        <v>490.7</v>
      </c>
      <c r="S47" s="42">
        <v>1121.1</v>
      </c>
      <c r="T47" s="22">
        <v>579.6</v>
      </c>
      <c r="U47" s="22">
        <v>429.4</v>
      </c>
      <c r="V47" s="23">
        <v>89.1</v>
      </c>
      <c r="W47" s="23">
        <v>478.9</v>
      </c>
      <c r="X47" s="23">
        <v>378.4</v>
      </c>
      <c r="Y47" s="22">
        <v>231.7</v>
      </c>
      <c r="Z47" s="19">
        <v>877.1</v>
      </c>
      <c r="AA47" s="60">
        <v>3687.1</v>
      </c>
      <c r="AB47" s="42">
        <v>2183.4654290000003</v>
      </c>
      <c r="AC47" s="42">
        <v>2126.196271</v>
      </c>
      <c r="AD47" s="42">
        <v>1528.727598</v>
      </c>
      <c r="AE47" s="42">
        <v>2025.306308129331</v>
      </c>
      <c r="AF47" s="42">
        <v>4919.413801141429</v>
      </c>
      <c r="AG47" s="42">
        <v>12548.801449919003</v>
      </c>
      <c r="AH47" s="42">
        <v>33.4</v>
      </c>
      <c r="AI47" s="42">
        <v>34.4</v>
      </c>
      <c r="AJ47" s="22">
        <v>36.8</v>
      </c>
      <c r="AK47" s="22">
        <v>37.9</v>
      </c>
      <c r="AL47" s="22">
        <v>47.5</v>
      </c>
      <c r="AM47" s="22">
        <v>19.6</v>
      </c>
      <c r="AN47" s="22">
        <v>46.6</v>
      </c>
      <c r="AO47" s="22">
        <v>62.3</v>
      </c>
      <c r="AP47" s="22">
        <v>68.1</v>
      </c>
      <c r="AQ47" s="22">
        <v>37.9</v>
      </c>
      <c r="AR47" s="22">
        <v>49.3</v>
      </c>
      <c r="AS47" s="22">
        <v>105.8</v>
      </c>
      <c r="AT47" s="42">
        <v>579.6</v>
      </c>
      <c r="AU47" s="42">
        <v>46.5</v>
      </c>
      <c r="AV47" s="42" t="s">
        <v>29</v>
      </c>
      <c r="AW47" s="22">
        <v>12.7</v>
      </c>
      <c r="AX47" s="22">
        <v>66.2</v>
      </c>
      <c r="AY47" s="22">
        <v>42.5</v>
      </c>
      <c r="AZ47" s="22">
        <v>52.2</v>
      </c>
      <c r="BA47" s="22">
        <v>67.1</v>
      </c>
      <c r="BB47" s="22">
        <v>29.2</v>
      </c>
      <c r="BC47" s="22" t="s">
        <v>29</v>
      </c>
      <c r="BD47" s="22">
        <v>34.2</v>
      </c>
      <c r="BE47" s="22">
        <v>38.8</v>
      </c>
      <c r="BF47" s="22">
        <v>40</v>
      </c>
      <c r="BG47" s="22">
        <v>8.2</v>
      </c>
      <c r="BH47" s="22">
        <v>0</v>
      </c>
      <c r="BI47" s="22" t="s">
        <v>29</v>
      </c>
      <c r="BJ47" s="22" t="s">
        <v>29</v>
      </c>
      <c r="BK47" s="22" t="s">
        <v>29</v>
      </c>
      <c r="BL47" s="22" t="s">
        <v>29</v>
      </c>
      <c r="BM47" s="22">
        <v>25.6</v>
      </c>
      <c r="BN47" s="22" t="s">
        <v>29</v>
      </c>
      <c r="BO47" s="22">
        <v>2.4</v>
      </c>
      <c r="BP47" s="22" t="s">
        <v>29</v>
      </c>
      <c r="BQ47" s="22">
        <v>46.8</v>
      </c>
      <c r="BR47" s="22">
        <v>6.1</v>
      </c>
      <c r="BS47" s="22">
        <v>13.4</v>
      </c>
      <c r="BT47" s="22"/>
      <c r="BU47" s="22">
        <v>8.9</v>
      </c>
      <c r="BV47" s="22">
        <v>76.6</v>
      </c>
      <c r="BW47" s="22">
        <v>79.1</v>
      </c>
      <c r="BX47" s="22">
        <v>1.4</v>
      </c>
      <c r="BY47" s="60">
        <v>91.5</v>
      </c>
      <c r="BZ47" s="60">
        <v>0.9000000000000057</v>
      </c>
      <c r="CA47" s="60">
        <v>39.5</v>
      </c>
      <c r="CB47" s="60">
        <v>26.5</v>
      </c>
      <c r="CC47" s="60">
        <v>39</v>
      </c>
      <c r="CD47" s="22">
        <v>102.1</v>
      </c>
      <c r="CE47" s="22">
        <v>53.9</v>
      </c>
      <c r="CF47" s="22">
        <v>0</v>
      </c>
      <c r="CG47" s="22">
        <v>12.5</v>
      </c>
      <c r="CH47" s="22">
        <v>2.3999999999999915</v>
      </c>
      <c r="CI47" s="22">
        <v>59.4</v>
      </c>
      <c r="CJ47" s="22">
        <v>9.300000000000026</v>
      </c>
      <c r="CK47" s="22">
        <v>78.6</v>
      </c>
      <c r="CL47" s="22">
        <v>53</v>
      </c>
      <c r="CM47" s="22">
        <v>0.7000000000000028</v>
      </c>
      <c r="CN47" s="22">
        <v>16.3</v>
      </c>
      <c r="CO47" s="22">
        <v>34.5</v>
      </c>
      <c r="CP47" s="22">
        <v>57.8</v>
      </c>
      <c r="CQ47" s="42">
        <v>53.9</v>
      </c>
      <c r="CR47" s="42">
        <v>66.4</v>
      </c>
      <c r="CS47" s="42">
        <v>68.8</v>
      </c>
      <c r="CT47" s="42">
        <v>128.2</v>
      </c>
      <c r="CU47" s="42">
        <v>137.5</v>
      </c>
      <c r="CV47" s="42">
        <v>216.1</v>
      </c>
      <c r="CW47" s="42">
        <v>269.1</v>
      </c>
      <c r="CX47" s="22">
        <v>269.8</v>
      </c>
      <c r="CY47" s="22">
        <v>286.1</v>
      </c>
      <c r="CZ47" s="22">
        <v>320.6</v>
      </c>
      <c r="DA47" s="60">
        <v>378.4</v>
      </c>
      <c r="DB47" s="22">
        <v>1.4</v>
      </c>
      <c r="DC47" s="22">
        <v>0</v>
      </c>
      <c r="DD47" s="22">
        <v>48.9</v>
      </c>
      <c r="DE47" s="22">
        <v>19.4</v>
      </c>
      <c r="DF47" s="22">
        <v>5</v>
      </c>
      <c r="DG47" s="22">
        <v>0</v>
      </c>
      <c r="DH47" s="22">
        <v>99.7</v>
      </c>
      <c r="DI47" s="22">
        <v>0</v>
      </c>
      <c r="DJ47" s="22">
        <v>0</v>
      </c>
      <c r="DK47" s="22">
        <v>0.9000000000000057</v>
      </c>
      <c r="DL47" s="22">
        <v>0.8000000000000114</v>
      </c>
      <c r="DM47" s="22">
        <v>53.3</v>
      </c>
      <c r="DN47" s="22">
        <v>3.7</v>
      </c>
      <c r="DO47" s="22">
        <v>52.6</v>
      </c>
      <c r="DP47" s="22">
        <v>72</v>
      </c>
      <c r="DQ47" s="22">
        <v>77</v>
      </c>
      <c r="DR47" s="22">
        <v>77</v>
      </c>
      <c r="DS47" s="60">
        <v>176.7</v>
      </c>
      <c r="DT47" s="22">
        <v>176.7</v>
      </c>
      <c r="DU47" s="22">
        <v>176.7</v>
      </c>
      <c r="DV47" s="60">
        <v>177.6</v>
      </c>
      <c r="DW47" s="60">
        <v>178.4</v>
      </c>
      <c r="DX47" s="22">
        <v>231.7</v>
      </c>
      <c r="DY47" s="22">
        <v>5.2</v>
      </c>
      <c r="DZ47" s="22">
        <v>6.6</v>
      </c>
      <c r="EA47" s="22">
        <v>6.6</v>
      </c>
      <c r="EB47" s="60">
        <v>20.4</v>
      </c>
      <c r="EC47" s="60">
        <v>164.5</v>
      </c>
      <c r="ED47" s="60">
        <v>169.5</v>
      </c>
      <c r="EE47" s="60">
        <v>169.5</v>
      </c>
      <c r="EF47" s="60">
        <v>169.5</v>
      </c>
      <c r="EG47" s="89">
        <v>205.1</v>
      </c>
      <c r="EH47" s="60">
        <v>205.1</v>
      </c>
      <c r="EI47" s="60">
        <v>205.1</v>
      </c>
      <c r="EJ47" s="60">
        <v>877.1</v>
      </c>
      <c r="EK47" s="60">
        <v>115.3</v>
      </c>
      <c r="EL47" s="22">
        <v>2848.2</v>
      </c>
      <c r="EM47" s="60">
        <v>2929</v>
      </c>
      <c r="EN47" s="60">
        <v>3228.2</v>
      </c>
      <c r="EO47" s="60">
        <v>3228.8</v>
      </c>
      <c r="EP47" s="22">
        <v>3354.8</v>
      </c>
      <c r="EQ47" s="60">
        <v>3355.7</v>
      </c>
      <c r="ER47" s="60">
        <v>3355.7</v>
      </c>
      <c r="ES47" s="60">
        <v>3362.5</v>
      </c>
      <c r="ET47" s="60">
        <v>3372.2</v>
      </c>
      <c r="EU47" s="60">
        <v>3685.5</v>
      </c>
      <c r="EV47" s="60">
        <v>1.6</v>
      </c>
      <c r="EW47" s="60">
        <f t="shared" si="26"/>
        <v>3687.1</v>
      </c>
      <c r="EX47" s="22">
        <v>2.7</v>
      </c>
      <c r="EY47" s="22">
        <v>3.2</v>
      </c>
      <c r="EZ47" s="22">
        <v>7.9</v>
      </c>
      <c r="FA47" s="22">
        <v>61.5</v>
      </c>
      <c r="FB47" s="22" t="s">
        <v>29</v>
      </c>
      <c r="FC47" s="22">
        <f>'[1]Feuil3'!$F$18</f>
        <v>866.457338</v>
      </c>
      <c r="FD47" s="22">
        <v>177.1</v>
      </c>
      <c r="FE47" s="22">
        <v>8.4</v>
      </c>
      <c r="FF47" s="43">
        <v>501.908091</v>
      </c>
      <c r="FG47" s="43">
        <v>0</v>
      </c>
      <c r="FH47" s="43">
        <v>546.7</v>
      </c>
      <c r="FI47" s="43">
        <v>7.6</v>
      </c>
      <c r="FJ47" s="42">
        <f t="shared" si="27"/>
        <v>2183.4654290000003</v>
      </c>
      <c r="FK47" s="43">
        <v>17.9</v>
      </c>
      <c r="FL47" s="43">
        <v>3.2</v>
      </c>
      <c r="FM47" s="43">
        <v>198.6</v>
      </c>
      <c r="FN47" s="43">
        <v>22.928662</v>
      </c>
      <c r="FO47" s="43">
        <v>67.3</v>
      </c>
      <c r="FP47" s="43">
        <v>11.9</v>
      </c>
      <c r="FQ47" s="43">
        <v>2.8</v>
      </c>
      <c r="FR47" s="43">
        <v>53.810447</v>
      </c>
      <c r="FS47" s="43">
        <v>212.561943</v>
      </c>
      <c r="FT47" s="43">
        <v>316.395219</v>
      </c>
      <c r="FU47" s="43">
        <v>41.7</v>
      </c>
      <c r="FV47" s="43">
        <v>1177.1</v>
      </c>
      <c r="FW47" s="42">
        <f t="shared" si="28"/>
        <v>2126.196271</v>
      </c>
      <c r="FX47" s="22">
        <v>113.03094</v>
      </c>
      <c r="FY47" s="22">
        <v>39.575617</v>
      </c>
      <c r="FZ47" s="60">
        <v>198.603923</v>
      </c>
      <c r="GA47" s="60">
        <v>76.79</v>
      </c>
      <c r="GB47" s="60">
        <v>6.198</v>
      </c>
      <c r="GC47" s="60">
        <v>4.5</v>
      </c>
      <c r="GD47" s="60">
        <v>122.114782</v>
      </c>
      <c r="GE47" s="60">
        <v>77.557472</v>
      </c>
      <c r="GF47" s="60">
        <v>6.9</v>
      </c>
      <c r="GG47" s="60">
        <v>1.700933</v>
      </c>
      <c r="GH47" s="60">
        <v>27.855931</v>
      </c>
      <c r="GI47" s="60">
        <v>853.9</v>
      </c>
      <c r="GJ47" s="60">
        <f t="shared" si="29"/>
        <v>1528.727598</v>
      </c>
      <c r="GK47" s="60">
        <v>73.207389</v>
      </c>
      <c r="GL47" s="60">
        <v>76.925162</v>
      </c>
      <c r="GM47" s="60">
        <v>25.875147</v>
      </c>
      <c r="GN47" s="66">
        <v>20.300711</v>
      </c>
      <c r="GO47" s="66">
        <v>301.93998996</v>
      </c>
      <c r="GP47" s="66">
        <v>6.5</v>
      </c>
      <c r="GQ47" s="60">
        <v>329.375189556766</v>
      </c>
      <c r="GR47" s="112">
        <v>658.7713442922502</v>
      </c>
      <c r="GS47" s="66">
        <v>99.48108569076501</v>
      </c>
      <c r="GT47" s="60">
        <v>51.2</v>
      </c>
      <c r="GU47" s="112">
        <v>93.9297483788</v>
      </c>
      <c r="GV47" s="112">
        <v>287.80054125074986</v>
      </c>
      <c r="GW47" s="60">
        <f t="shared" si="30"/>
        <v>2025.306308129331</v>
      </c>
      <c r="GX47" s="22">
        <v>36.79846497</v>
      </c>
      <c r="GY47" s="22">
        <v>2.8813053961999997</v>
      </c>
      <c r="GZ47" s="22">
        <v>3559.362655305229</v>
      </c>
      <c r="HA47" s="22">
        <v>5.8420619</v>
      </c>
      <c r="HB47" s="22">
        <v>57.28271636</v>
      </c>
      <c r="HC47" s="22">
        <v>945.8299772399998</v>
      </c>
      <c r="HD47" s="22">
        <v>8.26045609</v>
      </c>
      <c r="HE47" s="22">
        <v>91.23673581</v>
      </c>
      <c r="HF47" s="22">
        <v>66.48858307</v>
      </c>
      <c r="HG47" s="22">
        <v>2.16881</v>
      </c>
      <c r="HH47" s="60">
        <v>73.03966</v>
      </c>
      <c r="HI47" s="22">
        <v>70.222375</v>
      </c>
      <c r="HJ47" s="60">
        <f t="shared" si="31"/>
        <v>4919.413801141429</v>
      </c>
      <c r="HK47" s="22">
        <v>42.815573</v>
      </c>
      <c r="HL47" s="22">
        <v>198.385134</v>
      </c>
      <c r="HM47" s="22">
        <v>11942.087265</v>
      </c>
      <c r="HN47" s="22">
        <v>42.005832</v>
      </c>
      <c r="HO47" s="22">
        <v>4.273643</v>
      </c>
      <c r="HP47" s="22">
        <v>121.605615</v>
      </c>
      <c r="HQ47" s="22">
        <v>31.401179</v>
      </c>
      <c r="HR47" s="22">
        <v>3.267614</v>
      </c>
      <c r="HS47" s="22">
        <v>6.987610918999999</v>
      </c>
      <c r="HT47" s="22">
        <v>9.355441</v>
      </c>
      <c r="HU47" s="22">
        <v>67.987944</v>
      </c>
      <c r="HV47" s="22">
        <v>78.628599</v>
      </c>
      <c r="HW47" s="22">
        <v>122.514813</v>
      </c>
      <c r="HX47" s="22">
        <v>294.20389</v>
      </c>
      <c r="HY47" s="22">
        <v>109.787588</v>
      </c>
      <c r="HZ47" s="22">
        <v>73.438105</v>
      </c>
      <c r="IA47" s="22">
        <v>274.086897</v>
      </c>
      <c r="IB47" s="22">
        <v>94.906198</v>
      </c>
      <c r="IC47" s="22">
        <v>67.522862</v>
      </c>
      <c r="ID47" s="22">
        <v>54.246519</v>
      </c>
      <c r="IE47" s="42">
        <f t="shared" si="32"/>
        <v>12385.841855000002</v>
      </c>
      <c r="IF47" s="42">
        <f t="shared" si="33"/>
        <v>1090.706872</v>
      </c>
    </row>
    <row r="48" spans="1:240" ht="15.75">
      <c r="A48" s="95" t="s">
        <v>197</v>
      </c>
      <c r="B48" s="29" t="s">
        <v>43</v>
      </c>
      <c r="C48" s="41">
        <v>2466.4</v>
      </c>
      <c r="D48" s="41">
        <v>3790.1</v>
      </c>
      <c r="E48" s="41">
        <v>3665.4</v>
      </c>
      <c r="F48" s="41">
        <v>2566</v>
      </c>
      <c r="G48" s="41">
        <v>3179.4</v>
      </c>
      <c r="H48" s="41">
        <v>3041.1</v>
      </c>
      <c r="I48" s="41">
        <v>4923.1</v>
      </c>
      <c r="J48" s="40">
        <v>1510.8</v>
      </c>
      <c r="K48" s="41">
        <v>3052.2</v>
      </c>
      <c r="L48" s="41">
        <v>4077</v>
      </c>
      <c r="M48" s="41">
        <v>736.3</v>
      </c>
      <c r="N48" s="59">
        <v>40.5</v>
      </c>
      <c r="O48" s="42">
        <v>317.1</v>
      </c>
      <c r="P48" s="42">
        <v>112</v>
      </c>
      <c r="Q48" s="42">
        <v>102.1</v>
      </c>
      <c r="R48" s="22">
        <v>172.3</v>
      </c>
      <c r="S48" s="42">
        <v>737.6</v>
      </c>
      <c r="T48" s="22">
        <v>32.8</v>
      </c>
      <c r="U48" s="22" t="s">
        <v>29</v>
      </c>
      <c r="V48" s="23">
        <v>572.5</v>
      </c>
      <c r="W48" s="23">
        <v>385.7</v>
      </c>
      <c r="X48" s="23">
        <v>275.6</v>
      </c>
      <c r="Y48" s="22" t="s">
        <v>29</v>
      </c>
      <c r="Z48" s="19">
        <v>1599.2</v>
      </c>
      <c r="AA48" s="60">
        <v>3793.1</v>
      </c>
      <c r="AB48" s="42">
        <v>91.414302</v>
      </c>
      <c r="AC48" s="42">
        <v>3769.395949</v>
      </c>
      <c r="AD48" s="42">
        <v>1080.8060340000002</v>
      </c>
      <c r="AE48" s="42">
        <v>670.79246</v>
      </c>
      <c r="AF48" s="42">
        <v>255.26102992</v>
      </c>
      <c r="AG48" s="42">
        <v>0</v>
      </c>
      <c r="AH48" s="65" t="s">
        <v>73</v>
      </c>
      <c r="AI48" s="22" t="s">
        <v>29</v>
      </c>
      <c r="AJ48" s="22">
        <v>5.2</v>
      </c>
      <c r="AK48" s="22">
        <v>15.5</v>
      </c>
      <c r="AL48" s="22">
        <v>11</v>
      </c>
      <c r="AM48" s="22" t="s">
        <v>29</v>
      </c>
      <c r="AN48" s="22" t="s">
        <v>29</v>
      </c>
      <c r="AO48" s="22">
        <v>1.1</v>
      </c>
      <c r="AP48" s="22" t="s">
        <v>29</v>
      </c>
      <c r="AQ48" s="22" t="s">
        <v>29</v>
      </c>
      <c r="AR48" s="22" t="s">
        <v>29</v>
      </c>
      <c r="AS48" s="22" t="s">
        <v>29</v>
      </c>
      <c r="AT48" s="42">
        <v>32.8</v>
      </c>
      <c r="AU48" s="22" t="s">
        <v>29</v>
      </c>
      <c r="AV48" s="22" t="s">
        <v>29</v>
      </c>
      <c r="AW48" s="22" t="s">
        <v>29</v>
      </c>
      <c r="AX48" s="22" t="s">
        <v>29</v>
      </c>
      <c r="AY48" s="22" t="s">
        <v>29</v>
      </c>
      <c r="AZ48" s="22" t="s">
        <v>29</v>
      </c>
      <c r="BA48" s="22" t="s">
        <v>29</v>
      </c>
      <c r="BB48" s="22" t="s">
        <v>81</v>
      </c>
      <c r="BC48" s="22" t="s">
        <v>29</v>
      </c>
      <c r="BD48" s="22" t="s">
        <v>29</v>
      </c>
      <c r="BE48" s="22" t="s">
        <v>29</v>
      </c>
      <c r="BF48" s="22" t="s">
        <v>29</v>
      </c>
      <c r="BG48" s="22">
        <v>20.3</v>
      </c>
      <c r="BH48" s="22">
        <v>0</v>
      </c>
      <c r="BI48" s="22" t="s">
        <v>81</v>
      </c>
      <c r="BJ48" s="22">
        <v>95.5</v>
      </c>
      <c r="BK48" s="22">
        <v>221.7</v>
      </c>
      <c r="BL48" s="22">
        <v>14.6</v>
      </c>
      <c r="BM48" s="22">
        <v>15.2</v>
      </c>
      <c r="BN48" s="22">
        <v>29.3</v>
      </c>
      <c r="BO48" s="22">
        <v>117.6</v>
      </c>
      <c r="BP48" s="22">
        <v>44.1</v>
      </c>
      <c r="BQ48" s="22">
        <v>14.2</v>
      </c>
      <c r="BR48" s="22" t="s">
        <v>29</v>
      </c>
      <c r="BS48" s="22" t="s">
        <v>29</v>
      </c>
      <c r="BT48" s="22">
        <v>363.3</v>
      </c>
      <c r="BU48" s="22" t="s">
        <v>29</v>
      </c>
      <c r="BV48" s="22"/>
      <c r="BW48" s="22"/>
      <c r="BX48" s="22"/>
      <c r="BY48" s="60">
        <v>0</v>
      </c>
      <c r="BZ48" s="60">
        <v>0</v>
      </c>
      <c r="CA48" s="60">
        <v>0</v>
      </c>
      <c r="CB48" s="60">
        <v>0</v>
      </c>
      <c r="CC48" s="60">
        <v>0</v>
      </c>
      <c r="CD48" s="22">
        <v>22.4</v>
      </c>
      <c r="CE48" s="22">
        <v>6.9</v>
      </c>
      <c r="CF48" s="22">
        <v>0</v>
      </c>
      <c r="CG48" s="22">
        <v>0</v>
      </c>
      <c r="CH48" s="22">
        <v>23.6</v>
      </c>
      <c r="CI48" s="22">
        <v>0</v>
      </c>
      <c r="CJ48" s="22">
        <v>0</v>
      </c>
      <c r="CK48" s="22">
        <v>15.4</v>
      </c>
      <c r="CL48" s="22">
        <v>11.6</v>
      </c>
      <c r="CM48" s="22">
        <v>0</v>
      </c>
      <c r="CN48" s="22">
        <v>218.1</v>
      </c>
      <c r="CO48" s="22">
        <v>2.6645352591003757E-14</v>
      </c>
      <c r="CP48" s="22">
        <v>2.6645352591003757E-14</v>
      </c>
      <c r="CQ48" s="42">
        <v>6.9</v>
      </c>
      <c r="CR48" s="42">
        <v>6.9</v>
      </c>
      <c r="CS48" s="42">
        <v>30.5</v>
      </c>
      <c r="CT48" s="42">
        <v>30.5</v>
      </c>
      <c r="CU48" s="42">
        <v>30.5</v>
      </c>
      <c r="CV48" s="42">
        <v>45.9</v>
      </c>
      <c r="CW48" s="42">
        <v>57.5</v>
      </c>
      <c r="CX48" s="22">
        <v>57.5</v>
      </c>
      <c r="CY48" s="22">
        <v>275.6</v>
      </c>
      <c r="CZ48" s="22">
        <v>275.6</v>
      </c>
      <c r="DA48" s="60">
        <v>275.6</v>
      </c>
      <c r="DB48" s="22" t="s">
        <v>29</v>
      </c>
      <c r="DC48" s="22">
        <v>0</v>
      </c>
      <c r="DD48" s="22">
        <v>0</v>
      </c>
      <c r="DE48" s="22">
        <v>0</v>
      </c>
      <c r="DF48" s="22">
        <v>0</v>
      </c>
      <c r="DG48" s="22">
        <v>0</v>
      </c>
      <c r="DH48" s="22">
        <v>0</v>
      </c>
      <c r="DI48" s="22">
        <v>0</v>
      </c>
      <c r="DJ48" s="22">
        <v>0</v>
      </c>
      <c r="DK48" s="22">
        <v>0</v>
      </c>
      <c r="DL48" s="22">
        <v>0</v>
      </c>
      <c r="DM48" s="22">
        <v>0</v>
      </c>
      <c r="DN48" s="22" t="s">
        <v>29</v>
      </c>
      <c r="DO48" s="22" t="s">
        <v>29</v>
      </c>
      <c r="DP48" s="22" t="s">
        <v>29</v>
      </c>
      <c r="DQ48" s="22" t="s">
        <v>29</v>
      </c>
      <c r="DR48" s="22">
        <v>0</v>
      </c>
      <c r="DS48" s="22" t="s">
        <v>29</v>
      </c>
      <c r="DT48" s="22" t="s">
        <v>29</v>
      </c>
      <c r="DU48" s="22" t="s">
        <v>29</v>
      </c>
      <c r="DV48" s="22" t="s">
        <v>29</v>
      </c>
      <c r="DW48" s="22" t="s">
        <v>29</v>
      </c>
      <c r="DX48" s="22" t="s">
        <v>29</v>
      </c>
      <c r="DY48" s="22">
        <v>44.9</v>
      </c>
      <c r="DZ48" s="22">
        <v>44.9</v>
      </c>
      <c r="EA48" s="22">
        <v>44.9</v>
      </c>
      <c r="EB48" s="60">
        <v>44.9</v>
      </c>
      <c r="EC48" s="60">
        <v>44.9</v>
      </c>
      <c r="ED48" s="60">
        <v>82.7</v>
      </c>
      <c r="EE48" s="60">
        <v>82.7</v>
      </c>
      <c r="EF48" s="60">
        <v>100.8</v>
      </c>
      <c r="EG48" s="89">
        <v>100.8</v>
      </c>
      <c r="EH48" s="60">
        <v>148.3</v>
      </c>
      <c r="EI48" s="60">
        <v>810.8</v>
      </c>
      <c r="EJ48" s="60">
        <v>1599.2</v>
      </c>
      <c r="EK48" s="60">
        <v>57.6</v>
      </c>
      <c r="EL48" s="22">
        <v>2276.4</v>
      </c>
      <c r="EM48" s="60">
        <v>2310.5</v>
      </c>
      <c r="EN48" s="60">
        <v>2310.5</v>
      </c>
      <c r="EO48" s="60">
        <v>2310.5</v>
      </c>
      <c r="EP48" s="22">
        <v>2332.4</v>
      </c>
      <c r="EQ48" s="60">
        <v>2333.1</v>
      </c>
      <c r="ER48" s="60">
        <v>2810.1</v>
      </c>
      <c r="ES48" s="60">
        <v>3651.2</v>
      </c>
      <c r="ET48" s="60">
        <v>3651.2</v>
      </c>
      <c r="EU48" s="60">
        <v>3667.6</v>
      </c>
      <c r="EV48" s="60">
        <v>125.5</v>
      </c>
      <c r="EW48" s="60">
        <f t="shared" si="26"/>
        <v>3793.1</v>
      </c>
      <c r="EX48" s="22" t="s">
        <v>29</v>
      </c>
      <c r="EY48" s="22"/>
      <c r="EZ48" s="22">
        <v>39.9</v>
      </c>
      <c r="FA48" s="22">
        <v>2.4</v>
      </c>
      <c r="FB48" s="22">
        <v>46.914302</v>
      </c>
      <c r="FC48" s="22">
        <v>0</v>
      </c>
      <c r="FD48" s="22">
        <v>0</v>
      </c>
      <c r="FE48" s="22">
        <v>2.2</v>
      </c>
      <c r="FF48" s="22">
        <v>0</v>
      </c>
      <c r="FG48" s="22">
        <v>0</v>
      </c>
      <c r="FH48" s="22"/>
      <c r="FI48" s="22"/>
      <c r="FJ48" s="42">
        <f t="shared" si="27"/>
        <v>91.414302</v>
      </c>
      <c r="FK48" s="22">
        <v>28.6</v>
      </c>
      <c r="FL48" s="22">
        <v>0</v>
      </c>
      <c r="FM48" s="22">
        <v>296.7</v>
      </c>
      <c r="FN48" s="22">
        <v>1511.120248</v>
      </c>
      <c r="FO48" s="22">
        <v>689.7</v>
      </c>
      <c r="FP48" s="22">
        <v>440.5</v>
      </c>
      <c r="FQ48" s="22">
        <v>50.2</v>
      </c>
      <c r="FR48" s="22">
        <v>49.000846</v>
      </c>
      <c r="FS48" s="22">
        <v>529.274855</v>
      </c>
      <c r="FT48" s="22">
        <v>0</v>
      </c>
      <c r="FU48" s="22">
        <v>23.9</v>
      </c>
      <c r="FV48" s="22">
        <v>150.4</v>
      </c>
      <c r="FW48" s="42">
        <f t="shared" si="28"/>
        <v>3769.395949</v>
      </c>
      <c r="FX48" s="22" t="s">
        <v>29</v>
      </c>
      <c r="FY48" s="22">
        <v>45.123827</v>
      </c>
      <c r="FZ48" s="60">
        <v>296.691865</v>
      </c>
      <c r="GA48" s="60"/>
      <c r="GB48" s="60">
        <v>0</v>
      </c>
      <c r="GC48" s="60">
        <v>26</v>
      </c>
      <c r="GD48" s="60">
        <v>712.990342</v>
      </c>
      <c r="GE48" s="60">
        <v>0</v>
      </c>
      <c r="GF48" s="60"/>
      <c r="GG48" s="60">
        <v>0</v>
      </c>
      <c r="GH48" s="60">
        <v>0</v>
      </c>
      <c r="GI48" s="60">
        <v>0</v>
      </c>
      <c r="GJ48" s="60">
        <f t="shared" si="29"/>
        <v>1080.8060340000002</v>
      </c>
      <c r="GK48" s="60">
        <v>474.951346</v>
      </c>
      <c r="GL48" s="60">
        <v>37.341114</v>
      </c>
      <c r="GM48" s="60">
        <v>0</v>
      </c>
      <c r="GN48" s="66">
        <v>0</v>
      </c>
      <c r="GO48" s="66">
        <v>0</v>
      </c>
      <c r="GP48" s="66">
        <v>0</v>
      </c>
      <c r="GQ48" s="60">
        <v>0</v>
      </c>
      <c r="GR48" s="112">
        <v>0</v>
      </c>
      <c r="GS48" s="66">
        <v>0</v>
      </c>
      <c r="GT48" s="60">
        <v>158.5</v>
      </c>
      <c r="GU48" s="112">
        <v>0</v>
      </c>
      <c r="GV48" s="112">
        <v>0</v>
      </c>
      <c r="GW48" s="60">
        <f t="shared" si="30"/>
        <v>670.79246</v>
      </c>
      <c r="GX48" s="22">
        <v>0</v>
      </c>
      <c r="GY48" s="22">
        <v>1E-06</v>
      </c>
      <c r="GZ48" s="22">
        <v>0</v>
      </c>
      <c r="HA48" s="22">
        <v>0</v>
      </c>
      <c r="HB48" s="22">
        <v>0</v>
      </c>
      <c r="HC48" s="22">
        <v>0</v>
      </c>
      <c r="HD48" s="22">
        <v>0</v>
      </c>
      <c r="HE48" s="22">
        <v>6.55246956</v>
      </c>
      <c r="HF48" s="22">
        <v>44.27615636</v>
      </c>
      <c r="HG48" s="22">
        <v>176.204114</v>
      </c>
      <c r="HH48" s="60">
        <v>28.228289</v>
      </c>
      <c r="HI48" s="22"/>
      <c r="HJ48" s="60">
        <f t="shared" si="31"/>
        <v>255.26102992</v>
      </c>
      <c r="HK48" s="22"/>
      <c r="HL48" s="22">
        <v>0</v>
      </c>
      <c r="HM48" s="22"/>
      <c r="HN48" s="22">
        <v>0</v>
      </c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>
        <v>0</v>
      </c>
      <c r="HZ48" s="22"/>
      <c r="IA48" s="22"/>
      <c r="IB48" s="22"/>
      <c r="IC48" s="22"/>
      <c r="ID48" s="22"/>
      <c r="IE48" s="42">
        <f t="shared" si="32"/>
        <v>0</v>
      </c>
      <c r="IF48" s="42">
        <f t="shared" si="33"/>
        <v>0</v>
      </c>
    </row>
    <row r="49" spans="1:240" ht="15.75">
      <c r="A49" s="95" t="s">
        <v>160</v>
      </c>
      <c r="B49" s="29" t="s">
        <v>42</v>
      </c>
      <c r="C49" s="41">
        <v>1093.7</v>
      </c>
      <c r="D49" s="41">
        <v>1195.8</v>
      </c>
      <c r="E49" s="41">
        <v>1464.3</v>
      </c>
      <c r="F49" s="41">
        <v>1557.1</v>
      </c>
      <c r="G49" s="41">
        <v>2080.7</v>
      </c>
      <c r="H49" s="41">
        <v>2913.9</v>
      </c>
      <c r="I49" s="41">
        <v>3847.2</v>
      </c>
      <c r="J49" s="40">
        <v>3737.3</v>
      </c>
      <c r="K49" s="41">
        <v>4597.7</v>
      </c>
      <c r="L49" s="41">
        <v>4448.2</v>
      </c>
      <c r="M49" s="41">
        <v>3344.8</v>
      </c>
      <c r="N49" s="59">
        <v>2491.5</v>
      </c>
      <c r="O49" s="42">
        <v>2666.3</v>
      </c>
      <c r="P49" s="42">
        <v>2681.8</v>
      </c>
      <c r="Q49" s="42">
        <v>2072.3</v>
      </c>
      <c r="R49" s="22">
        <v>5513.9</v>
      </c>
      <c r="S49" s="42">
        <v>5789.4</v>
      </c>
      <c r="T49" s="22">
        <v>6943.7</v>
      </c>
      <c r="U49" s="22">
        <v>7374.7</v>
      </c>
      <c r="V49" s="23">
        <v>11600.2</v>
      </c>
      <c r="W49" s="23">
        <v>19802.9</v>
      </c>
      <c r="X49" s="23">
        <v>34338.9</v>
      </c>
      <c r="Y49" s="22">
        <v>18076.5</v>
      </c>
      <c r="Z49" s="19">
        <v>19617.5</v>
      </c>
      <c r="AA49" s="60">
        <v>18027.8</v>
      </c>
      <c r="AB49" s="42">
        <v>47035.059370999996</v>
      </c>
      <c r="AC49" s="42">
        <v>26443.057370000002</v>
      </c>
      <c r="AD49" s="42">
        <v>25756.418281000002</v>
      </c>
      <c r="AE49" s="42">
        <v>28270.41873797392</v>
      </c>
      <c r="AF49" s="42">
        <v>30549.83003341793</v>
      </c>
      <c r="AG49" s="42">
        <v>37173.554622021</v>
      </c>
      <c r="AH49" s="42">
        <v>451.9</v>
      </c>
      <c r="AI49" s="42">
        <v>321.3</v>
      </c>
      <c r="AJ49" s="22">
        <v>884.8</v>
      </c>
      <c r="AK49" s="22">
        <v>306.3</v>
      </c>
      <c r="AL49" s="22">
        <v>305.5</v>
      </c>
      <c r="AM49" s="22">
        <v>254.3</v>
      </c>
      <c r="AN49" s="22">
        <v>299</v>
      </c>
      <c r="AO49" s="22">
        <v>527.5</v>
      </c>
      <c r="AP49" s="22">
        <v>609.5</v>
      </c>
      <c r="AQ49" s="22">
        <v>1145.1</v>
      </c>
      <c r="AR49" s="22">
        <v>1137.2</v>
      </c>
      <c r="AS49" s="22">
        <v>701.3</v>
      </c>
      <c r="AT49" s="42">
        <v>6943.7</v>
      </c>
      <c r="AU49" s="42">
        <v>1114</v>
      </c>
      <c r="AV49" s="42">
        <v>368.8</v>
      </c>
      <c r="AW49" s="22">
        <v>724.3</v>
      </c>
      <c r="AX49" s="22">
        <v>356.2</v>
      </c>
      <c r="AY49" s="22">
        <v>335.9</v>
      </c>
      <c r="AZ49" s="22">
        <v>598.9</v>
      </c>
      <c r="BA49" s="22">
        <v>900.7</v>
      </c>
      <c r="BB49" s="22">
        <v>637.9</v>
      </c>
      <c r="BC49" s="22">
        <v>739.9</v>
      </c>
      <c r="BD49" s="22">
        <v>619</v>
      </c>
      <c r="BE49" s="22">
        <v>512.5</v>
      </c>
      <c r="BF49" s="22">
        <v>466.6</v>
      </c>
      <c r="BG49" s="22">
        <v>1880.5</v>
      </c>
      <c r="BH49" s="22">
        <v>667.4</v>
      </c>
      <c r="BI49" s="22">
        <v>887.2</v>
      </c>
      <c r="BJ49" s="22">
        <v>1001.5</v>
      </c>
      <c r="BK49" s="22">
        <v>686.8</v>
      </c>
      <c r="BL49" s="22">
        <v>1678.5</v>
      </c>
      <c r="BM49" s="22">
        <v>873.3</v>
      </c>
      <c r="BN49" s="22">
        <v>619.7</v>
      </c>
      <c r="BO49" s="22">
        <v>1100.2</v>
      </c>
      <c r="BP49" s="22">
        <v>445.5</v>
      </c>
      <c r="BQ49" s="22">
        <v>1075.8</v>
      </c>
      <c r="BR49" s="22">
        <v>683.8</v>
      </c>
      <c r="BS49" s="22">
        <v>846.9</v>
      </c>
      <c r="BT49" s="22">
        <v>926.8</v>
      </c>
      <c r="BU49" s="22">
        <v>2933.5</v>
      </c>
      <c r="BV49" s="22">
        <v>889.3</v>
      </c>
      <c r="BW49" s="22">
        <v>1468.8</v>
      </c>
      <c r="BX49" s="22">
        <v>1063.8</v>
      </c>
      <c r="BY49" s="60">
        <v>1346.5</v>
      </c>
      <c r="BZ49" s="60">
        <v>3724.4</v>
      </c>
      <c r="CA49" s="60">
        <v>1951.8</v>
      </c>
      <c r="CB49" s="60">
        <v>2288.9</v>
      </c>
      <c r="CC49" s="60">
        <v>1361.6</v>
      </c>
      <c r="CD49" s="22">
        <v>1000.6</v>
      </c>
      <c r="CE49" s="22">
        <v>2951.4</v>
      </c>
      <c r="CF49" s="22">
        <v>8089.1</v>
      </c>
      <c r="CG49" s="22">
        <v>3209.4</v>
      </c>
      <c r="CH49" s="22">
        <v>5106.5</v>
      </c>
      <c r="CI49" s="22">
        <v>2155.8</v>
      </c>
      <c r="CJ49" s="22">
        <v>2611.9</v>
      </c>
      <c r="CK49" s="22">
        <v>834.900000000001</v>
      </c>
      <c r="CL49" s="22">
        <v>1493.7</v>
      </c>
      <c r="CM49" s="22">
        <v>1280.6</v>
      </c>
      <c r="CN49" s="22">
        <v>596.2</v>
      </c>
      <c r="CO49" s="22">
        <v>4401.2</v>
      </c>
      <c r="CP49" s="22">
        <v>1608.2</v>
      </c>
      <c r="CQ49" s="42">
        <v>11040.5</v>
      </c>
      <c r="CR49" s="42">
        <v>14249.9</v>
      </c>
      <c r="CS49" s="42">
        <v>19356.4</v>
      </c>
      <c r="CT49" s="42">
        <v>21512.2</v>
      </c>
      <c r="CU49" s="42">
        <v>24124.1</v>
      </c>
      <c r="CV49" s="42">
        <v>24959</v>
      </c>
      <c r="CW49" s="42">
        <v>26452.7</v>
      </c>
      <c r="CX49" s="22">
        <v>27733.3</v>
      </c>
      <c r="CY49" s="22">
        <v>28329.5</v>
      </c>
      <c r="CZ49" s="22">
        <v>32730.7</v>
      </c>
      <c r="DA49" s="60">
        <v>34338.9</v>
      </c>
      <c r="DB49" s="22">
        <v>612.1</v>
      </c>
      <c r="DC49" s="22">
        <v>4394.8</v>
      </c>
      <c r="DD49" s="22">
        <v>989.4000000000005</v>
      </c>
      <c r="DE49" s="22">
        <v>1873.9</v>
      </c>
      <c r="DF49" s="22">
        <v>1064</v>
      </c>
      <c r="DG49" s="22">
        <v>2730.4</v>
      </c>
      <c r="DH49" s="22">
        <v>778.7999999999993</v>
      </c>
      <c r="DI49" s="22">
        <v>929</v>
      </c>
      <c r="DJ49" s="22">
        <v>1237.4</v>
      </c>
      <c r="DK49" s="22">
        <v>1234</v>
      </c>
      <c r="DL49" s="22">
        <v>1338.1</v>
      </c>
      <c r="DM49" s="22">
        <v>894.5999999999985</v>
      </c>
      <c r="DN49" s="22">
        <v>5006.9</v>
      </c>
      <c r="DO49" s="22">
        <v>5996.3</v>
      </c>
      <c r="DP49" s="22">
        <v>7870.2</v>
      </c>
      <c r="DQ49" s="22">
        <v>8934.2</v>
      </c>
      <c r="DR49" s="22">
        <v>11664.6</v>
      </c>
      <c r="DS49" s="60">
        <v>12443.4</v>
      </c>
      <c r="DT49" s="22">
        <v>13372.4</v>
      </c>
      <c r="DU49" s="22">
        <v>14609.8</v>
      </c>
      <c r="DV49" s="60">
        <v>15843.8</v>
      </c>
      <c r="DW49" s="60">
        <v>17181.9</v>
      </c>
      <c r="DX49" s="22">
        <v>18076.5</v>
      </c>
      <c r="DY49" s="22">
        <v>1415.5</v>
      </c>
      <c r="DZ49" s="22">
        <v>2751.2</v>
      </c>
      <c r="EA49" s="22">
        <v>4130.9</v>
      </c>
      <c r="EB49" s="60">
        <v>6167</v>
      </c>
      <c r="EC49" s="60">
        <v>6989.5</v>
      </c>
      <c r="ED49" s="60">
        <v>8960.7</v>
      </c>
      <c r="EE49" s="60">
        <v>10466.2</v>
      </c>
      <c r="EF49" s="60">
        <v>11207.1</v>
      </c>
      <c r="EG49" s="89">
        <v>12698.1</v>
      </c>
      <c r="EH49" s="60">
        <v>15363.9</v>
      </c>
      <c r="EI49" s="60">
        <v>17756.1</v>
      </c>
      <c r="EJ49" s="60">
        <v>19617.5</v>
      </c>
      <c r="EK49" s="60">
        <v>1855.9</v>
      </c>
      <c r="EL49" s="22">
        <v>3020.8</v>
      </c>
      <c r="EM49" s="60">
        <v>4758.2</v>
      </c>
      <c r="EN49" s="60">
        <v>6250.1</v>
      </c>
      <c r="EO49" s="60">
        <v>8196.6</v>
      </c>
      <c r="EP49" s="22">
        <v>10158.4</v>
      </c>
      <c r="EQ49" s="60">
        <v>11793.8</v>
      </c>
      <c r="ER49" s="60">
        <v>13168.5</v>
      </c>
      <c r="ES49" s="60">
        <v>14560.5</v>
      </c>
      <c r="ET49" s="60">
        <v>15454.5</v>
      </c>
      <c r="EU49" s="60">
        <v>16198.9</v>
      </c>
      <c r="EV49" s="60">
        <v>1828.9</v>
      </c>
      <c r="EW49" s="60">
        <f t="shared" si="26"/>
        <v>18027.8</v>
      </c>
      <c r="EX49" s="22">
        <v>2396.1</v>
      </c>
      <c r="EY49" s="22">
        <v>1050.1</v>
      </c>
      <c r="EZ49" s="22">
        <v>5280.6</v>
      </c>
      <c r="FA49" s="22">
        <v>1744.9</v>
      </c>
      <c r="FB49" s="22">
        <v>1899.171628</v>
      </c>
      <c r="FC49" s="22">
        <f>'[1]Feuil3'!$F$24</f>
        <v>2059.091501</v>
      </c>
      <c r="FD49" s="22">
        <v>1700.6</v>
      </c>
      <c r="FE49" s="22">
        <v>3382.1</v>
      </c>
      <c r="FF49" s="22">
        <v>1911.04726</v>
      </c>
      <c r="FG49" s="22">
        <v>14108.148982</v>
      </c>
      <c r="FH49" s="22">
        <v>5156.1</v>
      </c>
      <c r="FI49" s="22">
        <v>6347.1</v>
      </c>
      <c r="FJ49" s="42">
        <f t="shared" si="27"/>
        <v>47035.059370999996</v>
      </c>
      <c r="FK49" s="22">
        <v>2733</v>
      </c>
      <c r="FL49" s="22">
        <v>3795.6</v>
      </c>
      <c r="FM49" s="22">
        <v>1677</v>
      </c>
      <c r="FN49" s="64">
        <v>1381.803223</v>
      </c>
      <c r="FO49" s="64">
        <v>1834.9</v>
      </c>
      <c r="FP49" s="64">
        <v>2234.1</v>
      </c>
      <c r="FQ49" s="64">
        <v>2027.8</v>
      </c>
      <c r="FR49" s="22">
        <v>1785.556838</v>
      </c>
      <c r="FS49" s="22">
        <v>2568.101379</v>
      </c>
      <c r="FT49" s="22">
        <v>2369.69593</v>
      </c>
      <c r="FU49" s="22">
        <v>1616.9</v>
      </c>
      <c r="FV49" s="22">
        <v>2418.6</v>
      </c>
      <c r="FW49" s="42">
        <f t="shared" si="28"/>
        <v>26443.057370000002</v>
      </c>
      <c r="FX49" s="22">
        <v>2186.470046</v>
      </c>
      <c r="FY49" s="22">
        <v>2684.997746</v>
      </c>
      <c r="FZ49" s="60">
        <v>1676.987241</v>
      </c>
      <c r="GA49" s="60">
        <v>2074.69</v>
      </c>
      <c r="GB49" s="60">
        <v>1999.447</v>
      </c>
      <c r="GC49" s="60">
        <v>3623</v>
      </c>
      <c r="GD49" s="60">
        <v>1298.75873</v>
      </c>
      <c r="GE49" s="60">
        <v>1803.0177</v>
      </c>
      <c r="GF49" s="60">
        <v>2858.3</v>
      </c>
      <c r="GG49" s="60">
        <v>1523.702839</v>
      </c>
      <c r="GH49" s="60">
        <v>1218.346979</v>
      </c>
      <c r="GI49" s="60">
        <v>2808.7</v>
      </c>
      <c r="GJ49" s="60">
        <f t="shared" si="29"/>
        <v>25756.418281000002</v>
      </c>
      <c r="GK49" s="60">
        <v>3882.96141</v>
      </c>
      <c r="GL49" s="60">
        <v>1426.254679</v>
      </c>
      <c r="GM49" s="60">
        <v>1485.115655</v>
      </c>
      <c r="GN49" s="66">
        <v>5248.667986</v>
      </c>
      <c r="GO49" s="66">
        <v>2527.6286646299995</v>
      </c>
      <c r="GP49" s="66">
        <v>2378.4</v>
      </c>
      <c r="GQ49" s="60">
        <v>1755.9482896733923</v>
      </c>
      <c r="GR49" s="112">
        <v>1451.1605605910759</v>
      </c>
      <c r="GS49" s="66">
        <v>1396.439676477811</v>
      </c>
      <c r="GT49" s="60">
        <v>2034.5</v>
      </c>
      <c r="GU49" s="112">
        <v>2511.440105040887</v>
      </c>
      <c r="GV49" s="112">
        <v>2171.901711560752</v>
      </c>
      <c r="GW49" s="60">
        <f t="shared" si="30"/>
        <v>28270.41873797392</v>
      </c>
      <c r="GX49" s="22">
        <v>2184.96667828389</v>
      </c>
      <c r="GY49" s="22">
        <v>1761.9661897635074</v>
      </c>
      <c r="GZ49" s="22">
        <v>4195.818564420536</v>
      </c>
      <c r="HA49" s="22">
        <v>2244.9309351799984</v>
      </c>
      <c r="HB49" s="22">
        <v>1913.7234348299987</v>
      </c>
      <c r="HC49" s="22">
        <v>3441.8040371699976</v>
      </c>
      <c r="HD49" s="22">
        <v>2115.8304643499996</v>
      </c>
      <c r="HE49" s="22">
        <v>1839.44834297</v>
      </c>
      <c r="HF49" s="22">
        <v>2113.3328764500015</v>
      </c>
      <c r="HG49" s="22">
        <v>3322.463707</v>
      </c>
      <c r="HH49" s="60">
        <v>2780.448391</v>
      </c>
      <c r="HI49" s="22">
        <v>2635.096412</v>
      </c>
      <c r="HJ49" s="60">
        <f t="shared" si="31"/>
        <v>30549.83003341793</v>
      </c>
      <c r="HK49" s="22">
        <v>2888.40722</v>
      </c>
      <c r="HL49" s="22">
        <v>2371.599786</v>
      </c>
      <c r="HM49" s="22">
        <v>3740.137134</v>
      </c>
      <c r="HN49" s="22">
        <v>4572.746357</v>
      </c>
      <c r="HO49" s="22">
        <v>1914.530135</v>
      </c>
      <c r="HP49" s="22">
        <v>2035.028661</v>
      </c>
      <c r="HQ49" s="22">
        <v>2817.306473</v>
      </c>
      <c r="HR49" s="22">
        <v>2492.023175</v>
      </c>
      <c r="HS49" s="22">
        <v>3335.4800290210032</v>
      </c>
      <c r="HT49" s="22">
        <v>5244.179962</v>
      </c>
      <c r="HU49" s="22">
        <v>2816.506314</v>
      </c>
      <c r="HV49" s="22">
        <v>2945.609376</v>
      </c>
      <c r="HW49" s="22">
        <v>2068.00224</v>
      </c>
      <c r="HX49" s="22">
        <v>3058.710207</v>
      </c>
      <c r="HY49" s="22">
        <v>3581.42416</v>
      </c>
      <c r="HZ49" s="22">
        <v>2365.437109</v>
      </c>
      <c r="IA49" s="22">
        <v>2698.480906</v>
      </c>
      <c r="IB49" s="22">
        <v>2690.089912</v>
      </c>
      <c r="IC49" s="22">
        <v>6111.634844</v>
      </c>
      <c r="ID49" s="22">
        <v>1686.999708</v>
      </c>
      <c r="IE49" s="42">
        <f t="shared" si="32"/>
        <v>22831.778941</v>
      </c>
      <c r="IF49" s="42">
        <f t="shared" si="33"/>
        <v>24260.779086</v>
      </c>
    </row>
    <row r="50" spans="1:240" ht="15.75">
      <c r="A50" s="95" t="s">
        <v>198</v>
      </c>
      <c r="B50" s="29" t="s">
        <v>51</v>
      </c>
      <c r="C50" s="41">
        <v>37.6</v>
      </c>
      <c r="D50" s="41">
        <v>8.5</v>
      </c>
      <c r="E50" s="41">
        <v>24.9</v>
      </c>
      <c r="F50" s="41">
        <v>6.3</v>
      </c>
      <c r="G50" s="41">
        <v>2.5</v>
      </c>
      <c r="H50" s="41">
        <v>6.4</v>
      </c>
      <c r="I50" s="41">
        <v>29.3</v>
      </c>
      <c r="J50" s="40">
        <v>77.1</v>
      </c>
      <c r="K50" s="41">
        <v>177.2</v>
      </c>
      <c r="L50" s="41">
        <v>44.2</v>
      </c>
      <c r="M50" s="41">
        <v>75.2</v>
      </c>
      <c r="N50" s="59">
        <v>94.6</v>
      </c>
      <c r="O50" s="42">
        <v>68.1</v>
      </c>
      <c r="P50" s="42">
        <v>338.3</v>
      </c>
      <c r="Q50" s="42">
        <v>118.2</v>
      </c>
      <c r="R50" s="22">
        <v>264.5</v>
      </c>
      <c r="S50" s="42">
        <v>80.1</v>
      </c>
      <c r="T50" s="22">
        <v>17.5</v>
      </c>
      <c r="U50" s="22">
        <v>42.1</v>
      </c>
      <c r="V50" s="23">
        <v>117.6</v>
      </c>
      <c r="W50" s="23">
        <v>1.4</v>
      </c>
      <c r="X50" s="23">
        <v>13415</v>
      </c>
      <c r="Y50" s="22">
        <v>4171.4</v>
      </c>
      <c r="Z50" s="19">
        <v>439.6</v>
      </c>
      <c r="AA50" s="60">
        <v>2291</v>
      </c>
      <c r="AB50" s="42">
        <v>139.10000000000002</v>
      </c>
      <c r="AC50" s="42">
        <v>1945.674588</v>
      </c>
      <c r="AD50" s="42">
        <v>4593.75748</v>
      </c>
      <c r="AE50" s="42">
        <v>561.974477765564</v>
      </c>
      <c r="AF50" s="42">
        <v>676.3674163039251</v>
      </c>
      <c r="AG50" s="42">
        <v>3713.2360519999997</v>
      </c>
      <c r="AH50" s="42">
        <v>2.4</v>
      </c>
      <c r="AI50" s="42" t="s">
        <v>29</v>
      </c>
      <c r="AJ50" s="22">
        <v>1.4</v>
      </c>
      <c r="AK50" s="22" t="s">
        <v>29</v>
      </c>
      <c r="AL50" s="22" t="s">
        <v>29</v>
      </c>
      <c r="AM50" s="22" t="s">
        <v>29</v>
      </c>
      <c r="AN50" s="22" t="s">
        <v>29</v>
      </c>
      <c r="AO50" s="22" t="s">
        <v>29</v>
      </c>
      <c r="AP50" s="22" t="s">
        <v>29</v>
      </c>
      <c r="AQ50" s="22" t="s">
        <v>29</v>
      </c>
      <c r="AR50" s="22">
        <v>13.7</v>
      </c>
      <c r="AS50" s="22" t="s">
        <v>29</v>
      </c>
      <c r="AT50" s="42">
        <v>17.5</v>
      </c>
      <c r="AU50" s="42">
        <v>3.5</v>
      </c>
      <c r="AV50" s="42" t="s">
        <v>29</v>
      </c>
      <c r="AW50" s="22" t="s">
        <v>29</v>
      </c>
      <c r="AX50" s="22" t="s">
        <v>29</v>
      </c>
      <c r="AY50" s="22">
        <v>7.3</v>
      </c>
      <c r="AZ50" s="22">
        <v>5.7</v>
      </c>
      <c r="BA50" s="22">
        <v>1.9</v>
      </c>
      <c r="BB50" s="22" t="s">
        <v>29</v>
      </c>
      <c r="BC50" s="22" t="s">
        <v>29</v>
      </c>
      <c r="BD50" s="22" t="s">
        <v>29</v>
      </c>
      <c r="BE50" s="22">
        <v>23.7</v>
      </c>
      <c r="BF50" s="22" t="s">
        <v>29</v>
      </c>
      <c r="BG50" s="22" t="s">
        <v>29</v>
      </c>
      <c r="BH50" s="22">
        <v>0</v>
      </c>
      <c r="BI50" s="22" t="s">
        <v>29</v>
      </c>
      <c r="BJ50" s="22" t="s">
        <v>29</v>
      </c>
      <c r="BK50" s="22" t="s">
        <v>29</v>
      </c>
      <c r="BL50" s="22" t="s">
        <v>29</v>
      </c>
      <c r="BM50" s="22" t="s">
        <v>29</v>
      </c>
      <c r="BN50" s="22" t="s">
        <v>29</v>
      </c>
      <c r="BO50" s="22">
        <v>117.6</v>
      </c>
      <c r="BP50" s="22" t="s">
        <v>29</v>
      </c>
      <c r="BQ50" s="22" t="s">
        <v>29</v>
      </c>
      <c r="BR50" s="22" t="s">
        <v>29</v>
      </c>
      <c r="BS50" s="22" t="s">
        <v>29</v>
      </c>
      <c r="BT50" s="22"/>
      <c r="BU50" s="22"/>
      <c r="BV50" s="22"/>
      <c r="BW50" s="22"/>
      <c r="BX50" s="22"/>
      <c r="BY50" s="60">
        <v>1.3</v>
      </c>
      <c r="BZ50" s="60">
        <v>0</v>
      </c>
      <c r="CA50" s="60">
        <v>0</v>
      </c>
      <c r="CB50" s="60">
        <v>0</v>
      </c>
      <c r="CC50" s="60">
        <v>0.09999999999999987</v>
      </c>
      <c r="CD50" s="22">
        <v>0</v>
      </c>
      <c r="CE50" s="22">
        <v>24</v>
      </c>
      <c r="CF50" s="22">
        <v>0</v>
      </c>
      <c r="CG50" s="22">
        <v>0</v>
      </c>
      <c r="CH50" s="22">
        <v>159.7</v>
      </c>
      <c r="CI50" s="22">
        <v>438.4</v>
      </c>
      <c r="CJ50" s="22">
        <v>809.6</v>
      </c>
      <c r="CK50" s="22">
        <v>602.4</v>
      </c>
      <c r="CL50" s="22">
        <v>278.8</v>
      </c>
      <c r="CM50" s="22">
        <v>8491.8</v>
      </c>
      <c r="CN50" s="22">
        <v>139.4000000000011</v>
      </c>
      <c r="CO50" s="22">
        <v>1242.3</v>
      </c>
      <c r="CP50" s="22">
        <v>1228.6</v>
      </c>
      <c r="CQ50" s="42">
        <v>24</v>
      </c>
      <c r="CR50" s="42">
        <v>24</v>
      </c>
      <c r="CS50" s="42">
        <v>183.7</v>
      </c>
      <c r="CT50" s="42">
        <v>622.1</v>
      </c>
      <c r="CU50" s="42">
        <v>1431.7</v>
      </c>
      <c r="CV50" s="42">
        <v>2034.1</v>
      </c>
      <c r="CW50" s="42">
        <v>2312.9</v>
      </c>
      <c r="CX50" s="22">
        <v>10804.7</v>
      </c>
      <c r="CY50" s="22">
        <v>10944.1</v>
      </c>
      <c r="CZ50" s="22">
        <v>12186.4</v>
      </c>
      <c r="DA50" s="60">
        <v>13415</v>
      </c>
      <c r="DB50" s="22" t="s">
        <v>29</v>
      </c>
      <c r="DC50" s="22">
        <v>0</v>
      </c>
      <c r="DD50" s="22">
        <v>131.2</v>
      </c>
      <c r="DE50" s="22">
        <v>163.1</v>
      </c>
      <c r="DF50" s="22">
        <v>374.8</v>
      </c>
      <c r="DG50" s="22">
        <v>2994.3</v>
      </c>
      <c r="DH50" s="22">
        <v>169.1</v>
      </c>
      <c r="DI50" s="22">
        <v>23.90000000000009</v>
      </c>
      <c r="DJ50" s="22">
        <v>73.29999999999973</v>
      </c>
      <c r="DK50" s="22">
        <v>60.90000000000009</v>
      </c>
      <c r="DL50" s="22">
        <v>73.79999999999973</v>
      </c>
      <c r="DM50" s="22">
        <v>48</v>
      </c>
      <c r="DN50" s="22">
        <v>59</v>
      </c>
      <c r="DO50" s="22">
        <v>190.2</v>
      </c>
      <c r="DP50" s="22">
        <v>353.3</v>
      </c>
      <c r="DQ50" s="22">
        <v>728.1</v>
      </c>
      <c r="DR50" s="22">
        <v>3722.4</v>
      </c>
      <c r="DS50" s="60">
        <v>3891.5</v>
      </c>
      <c r="DT50" s="22">
        <v>3915.4</v>
      </c>
      <c r="DU50" s="22">
        <v>3988.7</v>
      </c>
      <c r="DV50" s="60">
        <v>4049.6</v>
      </c>
      <c r="DW50" s="60">
        <v>4123.4</v>
      </c>
      <c r="DX50" s="22">
        <v>4171.4</v>
      </c>
      <c r="DY50" s="22">
        <v>24.8</v>
      </c>
      <c r="DZ50" s="22">
        <v>216.2</v>
      </c>
      <c r="EA50" s="22">
        <v>250.9</v>
      </c>
      <c r="EB50" s="60">
        <v>250.9</v>
      </c>
      <c r="EC50" s="60">
        <v>250.9</v>
      </c>
      <c r="ED50" s="60">
        <v>250.9</v>
      </c>
      <c r="EE50" s="60">
        <v>250.9</v>
      </c>
      <c r="EF50" s="60">
        <v>250.9</v>
      </c>
      <c r="EG50" s="89">
        <v>439.6</v>
      </c>
      <c r="EH50" s="60">
        <v>439.6</v>
      </c>
      <c r="EI50" s="60">
        <v>439.6</v>
      </c>
      <c r="EJ50" s="60">
        <v>439.6</v>
      </c>
      <c r="EK50" s="22" t="s">
        <v>29</v>
      </c>
      <c r="EL50" s="22">
        <v>479.3</v>
      </c>
      <c r="EM50" s="60">
        <v>479.3</v>
      </c>
      <c r="EN50" s="60">
        <v>479.3</v>
      </c>
      <c r="EO50" s="60">
        <v>522.2</v>
      </c>
      <c r="EP50" s="22">
        <v>522.2</v>
      </c>
      <c r="EQ50" s="60">
        <v>636.6</v>
      </c>
      <c r="ER50" s="60">
        <v>1883</v>
      </c>
      <c r="ES50" s="60">
        <v>1883</v>
      </c>
      <c r="ET50" s="60">
        <v>2291</v>
      </c>
      <c r="EU50" s="60">
        <v>2291</v>
      </c>
      <c r="EV50" s="60"/>
      <c r="EW50" s="60">
        <f t="shared" si="26"/>
        <v>2291</v>
      </c>
      <c r="EX50" s="22">
        <v>29.1</v>
      </c>
      <c r="EY50" s="22"/>
      <c r="EZ50" s="22">
        <v>0</v>
      </c>
      <c r="FA50" s="22" t="s">
        <v>29</v>
      </c>
      <c r="FB50" s="22" t="s">
        <v>29</v>
      </c>
      <c r="FC50" s="22">
        <v>0</v>
      </c>
      <c r="FD50" s="22">
        <v>93.7</v>
      </c>
      <c r="FE50" s="22">
        <v>16.3</v>
      </c>
      <c r="FF50" s="22">
        <v>0</v>
      </c>
      <c r="FG50" s="22">
        <v>0</v>
      </c>
      <c r="FH50" s="22">
        <v>0</v>
      </c>
      <c r="FI50" s="22"/>
      <c r="FJ50" s="42">
        <f t="shared" si="27"/>
        <v>139.10000000000002</v>
      </c>
      <c r="FK50" s="22">
        <v>49.9</v>
      </c>
      <c r="FL50" s="22">
        <v>116</v>
      </c>
      <c r="FM50" s="22">
        <v>0</v>
      </c>
      <c r="FN50" s="22">
        <v>113.478962</v>
      </c>
      <c r="FO50" s="22">
        <v>74</v>
      </c>
      <c r="FP50" s="22"/>
      <c r="FQ50" s="22">
        <v>45.4</v>
      </c>
      <c r="FR50" s="22">
        <v>1015.928228</v>
      </c>
      <c r="FS50" s="22">
        <v>228.203712</v>
      </c>
      <c r="FT50" s="22">
        <v>114.463686</v>
      </c>
      <c r="FU50" s="22">
        <v>175.6</v>
      </c>
      <c r="FV50" s="22">
        <v>12.7</v>
      </c>
      <c r="FW50" s="42">
        <f t="shared" si="28"/>
        <v>1945.674588</v>
      </c>
      <c r="FX50" s="22" t="s">
        <v>29</v>
      </c>
      <c r="FY50" s="22">
        <v>10.686654</v>
      </c>
      <c r="FZ50" s="60">
        <v>0</v>
      </c>
      <c r="GA50" s="60">
        <v>59.72</v>
      </c>
      <c r="GB50" s="60">
        <v>99.448</v>
      </c>
      <c r="GC50" s="60">
        <v>206.7</v>
      </c>
      <c r="GD50" s="60">
        <v>175.233055</v>
      </c>
      <c r="GE50" s="60">
        <v>39.842099</v>
      </c>
      <c r="GF50" s="60">
        <v>775.5</v>
      </c>
      <c r="GG50" s="60">
        <v>914.342347</v>
      </c>
      <c r="GH50" s="60">
        <v>1220.585325</v>
      </c>
      <c r="GI50" s="60">
        <v>1091.7</v>
      </c>
      <c r="GJ50" s="60">
        <f t="shared" si="29"/>
        <v>4593.75748</v>
      </c>
      <c r="GK50" s="60">
        <v>138.777516</v>
      </c>
      <c r="GL50" s="60">
        <v>16.160283</v>
      </c>
      <c r="GM50" s="60">
        <v>38.117981</v>
      </c>
      <c r="GN50" s="66">
        <v>23.490419</v>
      </c>
      <c r="GO50" s="66">
        <v>7.1169674800000005</v>
      </c>
      <c r="GP50" s="66">
        <v>0</v>
      </c>
      <c r="GQ50" s="60">
        <v>137.445859726324</v>
      </c>
      <c r="GR50" s="112">
        <v>0.579486086</v>
      </c>
      <c r="GS50" s="66">
        <v>22.24822666304</v>
      </c>
      <c r="GT50" s="60">
        <v>96.7</v>
      </c>
      <c r="GU50" s="112">
        <v>39.61715326725</v>
      </c>
      <c r="GV50" s="112">
        <v>41.720585542950005</v>
      </c>
      <c r="GW50" s="60">
        <f t="shared" si="30"/>
        <v>561.974477765564</v>
      </c>
      <c r="GX50" s="22">
        <v>48.46453910745501</v>
      </c>
      <c r="GY50" s="22">
        <v>88.94367226964599</v>
      </c>
      <c r="GZ50" s="22">
        <v>91.21488757682401</v>
      </c>
      <c r="HA50" s="22">
        <v>62.1335795</v>
      </c>
      <c r="HB50" s="22">
        <v>73.31143586</v>
      </c>
      <c r="HC50" s="22">
        <v>44.32889889</v>
      </c>
      <c r="HD50" s="22">
        <v>38.52469068</v>
      </c>
      <c r="HE50" s="22">
        <v>17.8051484</v>
      </c>
      <c r="HF50" s="22">
        <v>79.38750102</v>
      </c>
      <c r="HG50" s="22">
        <v>32.572502</v>
      </c>
      <c r="HH50" s="60">
        <v>2.605217</v>
      </c>
      <c r="HI50" s="22">
        <v>97.075344</v>
      </c>
      <c r="HJ50" s="60">
        <f t="shared" si="31"/>
        <v>676.3674163039251</v>
      </c>
      <c r="HK50" s="22">
        <v>44.81049</v>
      </c>
      <c r="HL50" s="22">
        <v>98.737611</v>
      </c>
      <c r="HM50" s="22">
        <v>134.063202</v>
      </c>
      <c r="HN50" s="22">
        <v>45.016053</v>
      </c>
      <c r="HO50" s="22">
        <v>107.479445</v>
      </c>
      <c r="HP50" s="22"/>
      <c r="HQ50" s="22">
        <v>2885.103742</v>
      </c>
      <c r="HR50" s="22">
        <v>40.461891</v>
      </c>
      <c r="HS50" s="22"/>
      <c r="HT50" s="22">
        <v>132.076294</v>
      </c>
      <c r="HU50" s="22">
        <v>170.766227</v>
      </c>
      <c r="HV50" s="22">
        <v>54.721097</v>
      </c>
      <c r="HW50" s="22">
        <v>75.754088</v>
      </c>
      <c r="HX50" s="22">
        <v>86.906979</v>
      </c>
      <c r="HY50" s="22">
        <v>107.625956</v>
      </c>
      <c r="HZ50" s="22">
        <v>129.694701</v>
      </c>
      <c r="IA50" s="22">
        <v>154.838689</v>
      </c>
      <c r="IB50" s="22">
        <v>5.934922</v>
      </c>
      <c r="IC50" s="22">
        <v>205.042573</v>
      </c>
      <c r="ID50" s="22">
        <v>109.675505</v>
      </c>
      <c r="IE50" s="42">
        <f t="shared" si="32"/>
        <v>3355.6724339999996</v>
      </c>
      <c r="IF50" s="42">
        <f t="shared" si="33"/>
        <v>875.473413</v>
      </c>
    </row>
    <row r="51" spans="1:240" ht="15.75">
      <c r="A51" s="95" t="s">
        <v>161</v>
      </c>
      <c r="B51" s="29" t="s">
        <v>44</v>
      </c>
      <c r="C51" s="41">
        <v>495.7</v>
      </c>
      <c r="D51" s="41">
        <v>1340.2</v>
      </c>
      <c r="E51" s="41">
        <v>590.5</v>
      </c>
      <c r="F51" s="41">
        <v>384.4</v>
      </c>
      <c r="G51" s="41">
        <v>623.2</v>
      </c>
      <c r="H51" s="41">
        <v>858.1</v>
      </c>
      <c r="I51" s="41">
        <v>2642.5</v>
      </c>
      <c r="J51" s="40">
        <v>1689.2</v>
      </c>
      <c r="K51" s="41">
        <v>1987.2</v>
      </c>
      <c r="L51" s="41">
        <v>2323.4</v>
      </c>
      <c r="M51" s="41">
        <v>2342.6</v>
      </c>
      <c r="N51" s="59">
        <v>1281.9</v>
      </c>
      <c r="O51" s="42">
        <v>991</v>
      </c>
      <c r="P51" s="42">
        <v>2867.2</v>
      </c>
      <c r="Q51" s="42">
        <v>2232</v>
      </c>
      <c r="R51" s="22">
        <v>4201.5</v>
      </c>
      <c r="S51" s="42">
        <v>4963.7</v>
      </c>
      <c r="T51" s="22">
        <v>5992.3</v>
      </c>
      <c r="U51" s="22">
        <v>7066.5</v>
      </c>
      <c r="V51" s="23">
        <v>6987.6</v>
      </c>
      <c r="W51" s="23">
        <v>12794.8</v>
      </c>
      <c r="X51" s="22">
        <v>19312.2</v>
      </c>
      <c r="Y51" s="22">
        <v>15047.3</v>
      </c>
      <c r="Z51" s="19">
        <v>28646.4</v>
      </c>
      <c r="AA51" s="60">
        <v>41117.9</v>
      </c>
      <c r="AB51" s="42">
        <v>62739.341877</v>
      </c>
      <c r="AC51" s="42">
        <v>79428.266996</v>
      </c>
      <c r="AD51" s="42">
        <v>98928.36106600001</v>
      </c>
      <c r="AE51" s="42">
        <v>107991.7010355628</v>
      </c>
      <c r="AF51" s="42">
        <v>150514.6372214278</v>
      </c>
      <c r="AG51" s="42">
        <v>158712.7962924354</v>
      </c>
      <c r="AH51" s="42">
        <v>643.4</v>
      </c>
      <c r="AI51" s="42">
        <v>466.7</v>
      </c>
      <c r="AJ51" s="22">
        <v>95.2</v>
      </c>
      <c r="AK51" s="22">
        <v>322.3</v>
      </c>
      <c r="AL51" s="22">
        <v>401.5</v>
      </c>
      <c r="AM51" s="22">
        <v>181.7</v>
      </c>
      <c r="AN51" s="22">
        <v>420.8</v>
      </c>
      <c r="AO51" s="22">
        <v>570.4</v>
      </c>
      <c r="AP51" s="22">
        <v>598.6</v>
      </c>
      <c r="AQ51" s="22">
        <v>562.7</v>
      </c>
      <c r="AR51" s="22">
        <v>1073.1</v>
      </c>
      <c r="AS51" s="22">
        <v>655.9</v>
      </c>
      <c r="AT51" s="42">
        <v>5992.3</v>
      </c>
      <c r="AU51" s="42">
        <v>822.2</v>
      </c>
      <c r="AV51" s="42">
        <v>412.1</v>
      </c>
      <c r="AW51" s="22">
        <v>575.9</v>
      </c>
      <c r="AX51" s="22">
        <v>323.1</v>
      </c>
      <c r="AY51" s="22">
        <v>231.9</v>
      </c>
      <c r="AZ51" s="22">
        <v>559</v>
      </c>
      <c r="BA51" s="22">
        <v>939.4</v>
      </c>
      <c r="BB51" s="22">
        <v>258.5</v>
      </c>
      <c r="BC51" s="22">
        <v>1513.1</v>
      </c>
      <c r="BD51" s="22">
        <v>535.1</v>
      </c>
      <c r="BE51" s="22">
        <v>443.5</v>
      </c>
      <c r="BF51" s="22">
        <v>452.7</v>
      </c>
      <c r="BG51" s="22" t="s">
        <v>29</v>
      </c>
      <c r="BH51" s="22">
        <v>468.7</v>
      </c>
      <c r="BI51" s="22">
        <v>769.3</v>
      </c>
      <c r="BJ51" s="22">
        <v>515</v>
      </c>
      <c r="BK51" s="22">
        <v>174.9</v>
      </c>
      <c r="BL51" s="22">
        <v>569.7</v>
      </c>
      <c r="BM51" s="22" t="s">
        <v>29</v>
      </c>
      <c r="BN51" s="22">
        <v>1603.6</v>
      </c>
      <c r="BO51" s="22">
        <v>697.2</v>
      </c>
      <c r="BP51" s="22">
        <v>814.1</v>
      </c>
      <c r="BQ51" s="22">
        <v>855.1</v>
      </c>
      <c r="BR51" s="22">
        <v>520</v>
      </c>
      <c r="BS51" s="22">
        <v>517.6</v>
      </c>
      <c r="BT51" s="22">
        <v>679.6</v>
      </c>
      <c r="BU51" s="22">
        <v>1391.3</v>
      </c>
      <c r="BV51" s="22">
        <v>757.9</v>
      </c>
      <c r="BW51" s="22">
        <v>1126.2</v>
      </c>
      <c r="BX51" s="22">
        <v>796</v>
      </c>
      <c r="BY51" s="60">
        <v>2114.6</v>
      </c>
      <c r="BZ51" s="60">
        <v>1030.7</v>
      </c>
      <c r="CA51" s="60">
        <v>2004.2</v>
      </c>
      <c r="CB51" s="60">
        <v>930.4</v>
      </c>
      <c r="CC51" s="60">
        <v>690</v>
      </c>
      <c r="CD51" s="22">
        <v>756.3</v>
      </c>
      <c r="CE51" s="22">
        <v>2163.3</v>
      </c>
      <c r="CF51" s="22">
        <v>1141.9</v>
      </c>
      <c r="CG51" s="22">
        <v>874.3</v>
      </c>
      <c r="CH51" s="22">
        <v>2591.9</v>
      </c>
      <c r="CI51" s="22">
        <v>635.1</v>
      </c>
      <c r="CJ51" s="22">
        <v>893.5</v>
      </c>
      <c r="CK51" s="22">
        <v>2153.4</v>
      </c>
      <c r="CL51" s="22">
        <v>1589</v>
      </c>
      <c r="CM51" s="22">
        <v>2174.4</v>
      </c>
      <c r="CN51" s="22">
        <v>1478.2</v>
      </c>
      <c r="CO51" s="22">
        <v>1437.1</v>
      </c>
      <c r="CP51" s="22">
        <v>2180.1</v>
      </c>
      <c r="CQ51" s="42">
        <v>3305.2</v>
      </c>
      <c r="CR51" s="42">
        <v>4179.5</v>
      </c>
      <c r="CS51" s="42">
        <v>6771.4</v>
      </c>
      <c r="CT51" s="42">
        <v>7406.5</v>
      </c>
      <c r="CU51" s="42">
        <v>8300</v>
      </c>
      <c r="CV51" s="42">
        <v>10453.4</v>
      </c>
      <c r="CW51" s="42">
        <v>12042.4</v>
      </c>
      <c r="CX51" s="22">
        <v>14216.8</v>
      </c>
      <c r="CY51" s="22">
        <v>15695</v>
      </c>
      <c r="CZ51" s="22">
        <v>17132.1</v>
      </c>
      <c r="DA51" s="60">
        <v>19312.2</v>
      </c>
      <c r="DB51" s="22">
        <v>1238.4</v>
      </c>
      <c r="DC51" s="22">
        <v>844</v>
      </c>
      <c r="DD51" s="22">
        <v>1777.9</v>
      </c>
      <c r="DE51" s="22">
        <v>657.2</v>
      </c>
      <c r="DF51" s="22">
        <v>1161</v>
      </c>
      <c r="DG51" s="22">
        <v>934</v>
      </c>
      <c r="DH51" s="22">
        <v>2232.6</v>
      </c>
      <c r="DI51" s="22">
        <v>1504.3</v>
      </c>
      <c r="DJ51" s="22">
        <v>1142.5</v>
      </c>
      <c r="DK51" s="22">
        <v>1553.6</v>
      </c>
      <c r="DL51" s="22">
        <v>1466.7</v>
      </c>
      <c r="DM51" s="22">
        <v>535.0999999999985</v>
      </c>
      <c r="DN51" s="22">
        <v>2082.4</v>
      </c>
      <c r="DO51" s="22">
        <v>3860.3</v>
      </c>
      <c r="DP51" s="22">
        <v>4517.5</v>
      </c>
      <c r="DQ51" s="22">
        <v>5678.5</v>
      </c>
      <c r="DR51" s="22">
        <v>6612.5</v>
      </c>
      <c r="DS51" s="60">
        <v>8845.1</v>
      </c>
      <c r="DT51" s="22">
        <v>10349.4</v>
      </c>
      <c r="DU51" s="22">
        <v>11491.9</v>
      </c>
      <c r="DV51" s="60">
        <v>13045.5</v>
      </c>
      <c r="DW51" s="60">
        <v>14512.2</v>
      </c>
      <c r="DX51" s="22">
        <v>15047.3</v>
      </c>
      <c r="DY51" s="22">
        <v>640.2</v>
      </c>
      <c r="DZ51" s="22">
        <v>1897.1</v>
      </c>
      <c r="EA51" s="22">
        <v>4156.9</v>
      </c>
      <c r="EB51" s="60">
        <v>8720</v>
      </c>
      <c r="EC51" s="60">
        <v>10145.5</v>
      </c>
      <c r="ED51" s="60">
        <v>11449.6</v>
      </c>
      <c r="EE51" s="60">
        <v>13510.7</v>
      </c>
      <c r="EF51" s="60">
        <v>20382.1</v>
      </c>
      <c r="EG51" s="89">
        <v>23732.1</v>
      </c>
      <c r="EH51" s="60">
        <v>25739.3</v>
      </c>
      <c r="EI51" s="60">
        <v>27095.4</v>
      </c>
      <c r="EJ51" s="60">
        <v>28646.4</v>
      </c>
      <c r="EK51" s="60">
        <v>3618.1</v>
      </c>
      <c r="EL51" s="22">
        <v>8617.4</v>
      </c>
      <c r="EM51" s="60">
        <v>16408.6</v>
      </c>
      <c r="EN51" s="60">
        <v>19372.6</v>
      </c>
      <c r="EO51" s="60">
        <v>22698.1</v>
      </c>
      <c r="EP51" s="22">
        <v>25404.3</v>
      </c>
      <c r="EQ51" s="60">
        <v>27757.2</v>
      </c>
      <c r="ER51" s="60">
        <v>29869.6</v>
      </c>
      <c r="ES51" s="60">
        <v>31712.2</v>
      </c>
      <c r="ET51" s="60">
        <v>36813.2</v>
      </c>
      <c r="EU51" s="60">
        <v>39855.6</v>
      </c>
      <c r="EV51" s="60">
        <v>1262.3</v>
      </c>
      <c r="EW51" s="60">
        <f t="shared" si="26"/>
        <v>41117.9</v>
      </c>
      <c r="EX51" s="22">
        <v>5881.7</v>
      </c>
      <c r="EY51" s="22">
        <v>4513.2</v>
      </c>
      <c r="EZ51" s="22">
        <v>3155.3</v>
      </c>
      <c r="FA51" s="22">
        <v>8077.9</v>
      </c>
      <c r="FB51" s="22">
        <v>5158.978143</v>
      </c>
      <c r="FC51" s="22">
        <f>'[1]Feuil3'!$F$9</f>
        <v>2978.82683</v>
      </c>
      <c r="FD51" s="22">
        <v>3817.1</v>
      </c>
      <c r="FE51" s="22">
        <v>6529.9</v>
      </c>
      <c r="FF51" s="22">
        <v>8565.897969</v>
      </c>
      <c r="FG51" s="22">
        <v>4762.138935</v>
      </c>
      <c r="FH51" s="22">
        <v>2589.4</v>
      </c>
      <c r="FI51" s="22">
        <v>6709</v>
      </c>
      <c r="FJ51" s="42">
        <f t="shared" si="27"/>
        <v>62739.341877</v>
      </c>
      <c r="FK51" s="22">
        <v>3972</v>
      </c>
      <c r="FL51" s="22">
        <v>4720.3</v>
      </c>
      <c r="FM51" s="22">
        <v>4527.9</v>
      </c>
      <c r="FN51" s="64">
        <v>2080.208222</v>
      </c>
      <c r="FO51" s="22">
        <v>9264.3</v>
      </c>
      <c r="FP51" s="22">
        <v>5046.7</v>
      </c>
      <c r="FQ51" s="22">
        <v>5718.5</v>
      </c>
      <c r="FR51" s="22">
        <v>8576.947915</v>
      </c>
      <c r="FS51" s="22">
        <v>5246.861693</v>
      </c>
      <c r="FT51" s="22">
        <v>15495.649166</v>
      </c>
      <c r="FU51" s="22">
        <v>4218.6</v>
      </c>
      <c r="FV51" s="22">
        <v>10560.3</v>
      </c>
      <c r="FW51" s="42">
        <f t="shared" si="28"/>
        <v>79428.266996</v>
      </c>
      <c r="FX51" s="22">
        <v>11782.719989</v>
      </c>
      <c r="FY51" s="22">
        <v>8888.211991</v>
      </c>
      <c r="FZ51" s="60">
        <v>4527.920046</v>
      </c>
      <c r="GA51" s="60">
        <v>8213.97</v>
      </c>
      <c r="GB51" s="60">
        <v>6239.25</v>
      </c>
      <c r="GC51" s="60">
        <v>9809.7</v>
      </c>
      <c r="GD51" s="60">
        <v>10785.846941</v>
      </c>
      <c r="GE51" s="60">
        <v>9518.040342</v>
      </c>
      <c r="GF51" s="60">
        <v>6824.8</v>
      </c>
      <c r="GG51" s="60">
        <v>6181.368178</v>
      </c>
      <c r="GH51" s="60">
        <v>6963.033579</v>
      </c>
      <c r="GI51" s="60">
        <v>9193.5</v>
      </c>
      <c r="GJ51" s="60">
        <f t="shared" si="29"/>
        <v>98928.36106600001</v>
      </c>
      <c r="GK51" s="60">
        <v>16344.190608</v>
      </c>
      <c r="GL51" s="60">
        <v>12011.385876</v>
      </c>
      <c r="GM51" s="60">
        <v>4285.29676</v>
      </c>
      <c r="GN51" s="66">
        <v>5902.982383</v>
      </c>
      <c r="GO51" s="66">
        <v>7581.865531510003</v>
      </c>
      <c r="GP51" s="66">
        <v>5583.7</v>
      </c>
      <c r="GQ51" s="60">
        <v>6366.487111978496</v>
      </c>
      <c r="GR51" s="112">
        <v>4882.158215557962</v>
      </c>
      <c r="GS51" s="66">
        <v>7738.2677266763</v>
      </c>
      <c r="GT51" s="60">
        <v>21073.6</v>
      </c>
      <c r="GU51" s="112">
        <v>5640.5467514380025</v>
      </c>
      <c r="GV51" s="112">
        <v>10581.22007140205</v>
      </c>
      <c r="GW51" s="60">
        <f t="shared" si="30"/>
        <v>107991.7010355628</v>
      </c>
      <c r="GX51" s="22">
        <v>27916.88551815813</v>
      </c>
      <c r="GY51" s="22">
        <v>15286.210649190785</v>
      </c>
      <c r="GZ51" s="22">
        <v>8739.144348228896</v>
      </c>
      <c r="HA51" s="22">
        <v>4172.678610540001</v>
      </c>
      <c r="HB51" s="22">
        <v>14917.597577529963</v>
      </c>
      <c r="HC51" s="22">
        <v>17475.852683240017</v>
      </c>
      <c r="HD51" s="22">
        <v>10047.38417568999</v>
      </c>
      <c r="HE51" s="22">
        <v>10484.718634520037</v>
      </c>
      <c r="HF51" s="22">
        <v>6515.738929329988</v>
      </c>
      <c r="HG51" s="22">
        <v>10154.88494</v>
      </c>
      <c r="HH51" s="60">
        <v>13202.801214</v>
      </c>
      <c r="HI51" s="22">
        <v>11600.739941</v>
      </c>
      <c r="HJ51" s="60">
        <f t="shared" si="31"/>
        <v>150514.6372214278</v>
      </c>
      <c r="HK51" s="22">
        <v>10234.04722</v>
      </c>
      <c r="HL51" s="22">
        <v>18526.812176</v>
      </c>
      <c r="HM51" s="22">
        <v>24813.959595</v>
      </c>
      <c r="HN51" s="22">
        <v>12393.060997</v>
      </c>
      <c r="HO51" s="22">
        <v>11033.473472</v>
      </c>
      <c r="HP51" s="22">
        <v>33398.907136</v>
      </c>
      <c r="HQ51" s="22">
        <v>7186.023825</v>
      </c>
      <c r="HR51" s="22">
        <v>6075.975469</v>
      </c>
      <c r="HS51" s="22">
        <v>7617.277885435385</v>
      </c>
      <c r="HT51" s="22">
        <v>7220.261371</v>
      </c>
      <c r="HU51" s="22">
        <v>14215.649925</v>
      </c>
      <c r="HV51" s="22">
        <v>5997.347221</v>
      </c>
      <c r="HW51" s="22">
        <v>12954.625798</v>
      </c>
      <c r="HX51" s="22">
        <v>7721.376533</v>
      </c>
      <c r="HY51" s="22">
        <v>6491.20666</v>
      </c>
      <c r="HZ51" s="22">
        <v>17836.592672</v>
      </c>
      <c r="IA51" s="22">
        <v>8668.397495</v>
      </c>
      <c r="IB51" s="22">
        <v>7309.921229</v>
      </c>
      <c r="IC51" s="22">
        <v>10741.860691</v>
      </c>
      <c r="ID51" s="22">
        <v>44065.626313</v>
      </c>
      <c r="IE51" s="42">
        <f t="shared" si="32"/>
        <v>123662.25989</v>
      </c>
      <c r="IF51" s="42">
        <f t="shared" si="33"/>
        <v>115789.607391</v>
      </c>
    </row>
    <row r="52" spans="1:240" ht="15.75">
      <c r="A52" s="95" t="s">
        <v>162</v>
      </c>
      <c r="B52" s="29" t="s">
        <v>49</v>
      </c>
      <c r="C52" s="41">
        <v>65.5</v>
      </c>
      <c r="D52" s="41">
        <v>59.2</v>
      </c>
      <c r="E52" s="41">
        <v>59</v>
      </c>
      <c r="F52" s="41">
        <v>112.7</v>
      </c>
      <c r="G52" s="41">
        <v>59.6</v>
      </c>
      <c r="H52" s="41">
        <v>126.1</v>
      </c>
      <c r="I52" s="41">
        <v>216.4</v>
      </c>
      <c r="J52" s="40">
        <v>209</v>
      </c>
      <c r="K52" s="41">
        <v>324.3</v>
      </c>
      <c r="L52" s="41">
        <v>102.5</v>
      </c>
      <c r="M52" s="41">
        <v>149.8</v>
      </c>
      <c r="N52" s="59">
        <v>74.4</v>
      </c>
      <c r="O52" s="42">
        <v>73.8</v>
      </c>
      <c r="P52" s="42">
        <v>34.1</v>
      </c>
      <c r="Q52" s="42">
        <v>35.5</v>
      </c>
      <c r="R52" s="22">
        <v>154.1</v>
      </c>
      <c r="S52" s="42">
        <v>71.3</v>
      </c>
      <c r="T52" s="22">
        <v>61.8</v>
      </c>
      <c r="U52" s="22">
        <v>140.9</v>
      </c>
      <c r="V52" s="23">
        <v>55.5</v>
      </c>
      <c r="W52" s="23">
        <v>430.8</v>
      </c>
      <c r="X52" s="23" t="s">
        <v>29</v>
      </c>
      <c r="Y52" s="22">
        <v>49.8</v>
      </c>
      <c r="Z52" s="19">
        <v>20.7</v>
      </c>
      <c r="AA52" s="60">
        <v>47.2</v>
      </c>
      <c r="AB52" s="42">
        <v>93.53963999999999</v>
      </c>
      <c r="AC52" s="42">
        <v>125.205609</v>
      </c>
      <c r="AD52" s="42">
        <v>313.511191</v>
      </c>
      <c r="AE52" s="42">
        <v>218.59030881531095</v>
      </c>
      <c r="AF52" s="42">
        <v>738.51476812</v>
      </c>
      <c r="AG52" s="42">
        <v>119.90863958999999</v>
      </c>
      <c r="AH52" s="22">
        <v>13.7</v>
      </c>
      <c r="AI52" s="22" t="s">
        <v>29</v>
      </c>
      <c r="AJ52" s="22" t="s">
        <v>29</v>
      </c>
      <c r="AK52" s="22" t="s">
        <v>29</v>
      </c>
      <c r="AL52" s="22" t="s">
        <v>29</v>
      </c>
      <c r="AM52" s="22" t="s">
        <v>29</v>
      </c>
      <c r="AN52" s="22" t="s">
        <v>29</v>
      </c>
      <c r="AO52" s="22" t="s">
        <v>29</v>
      </c>
      <c r="AP52" s="22" t="s">
        <v>29</v>
      </c>
      <c r="AQ52" s="22">
        <v>48.1</v>
      </c>
      <c r="AR52" s="22" t="s">
        <v>29</v>
      </c>
      <c r="AS52" s="22" t="s">
        <v>29</v>
      </c>
      <c r="AT52" s="42">
        <v>61.8</v>
      </c>
      <c r="AU52" s="22" t="s">
        <v>29</v>
      </c>
      <c r="AV52" s="22">
        <v>43.7</v>
      </c>
      <c r="AW52" s="22" t="s">
        <v>29</v>
      </c>
      <c r="AX52" s="22" t="s">
        <v>29</v>
      </c>
      <c r="AY52" s="22" t="s">
        <v>29</v>
      </c>
      <c r="AZ52" s="22">
        <v>49.5</v>
      </c>
      <c r="BA52" s="22" t="s">
        <v>29</v>
      </c>
      <c r="BB52" s="22">
        <v>43.7</v>
      </c>
      <c r="BC52" s="22" t="s">
        <v>29</v>
      </c>
      <c r="BD52" s="22" t="s">
        <v>29</v>
      </c>
      <c r="BE52" s="22" t="s">
        <v>29</v>
      </c>
      <c r="BF52" s="22">
        <v>4</v>
      </c>
      <c r="BG52" s="22" t="s">
        <v>29</v>
      </c>
      <c r="BH52" s="22">
        <v>0</v>
      </c>
      <c r="BI52" s="22" t="s">
        <v>29</v>
      </c>
      <c r="BJ52" s="22" t="s">
        <v>29</v>
      </c>
      <c r="BK52" s="22" t="s">
        <v>29</v>
      </c>
      <c r="BL52" s="22" t="s">
        <v>29</v>
      </c>
      <c r="BM52" s="22" t="s">
        <v>29</v>
      </c>
      <c r="BN52" s="22" t="s">
        <v>29</v>
      </c>
      <c r="BO52" s="22">
        <v>1</v>
      </c>
      <c r="BP52" s="22">
        <v>54.5</v>
      </c>
      <c r="BQ52" s="22" t="s">
        <v>29</v>
      </c>
      <c r="BR52" s="22" t="s">
        <v>29</v>
      </c>
      <c r="BS52" s="22" t="s">
        <v>29</v>
      </c>
      <c r="BT52" s="22"/>
      <c r="BU52" s="22">
        <v>114.4</v>
      </c>
      <c r="BV52" s="22">
        <v>37.9</v>
      </c>
      <c r="BW52" s="22">
        <v>91.5</v>
      </c>
      <c r="BX52" s="22"/>
      <c r="BY52" s="60">
        <v>0</v>
      </c>
      <c r="BZ52" s="60">
        <v>0</v>
      </c>
      <c r="CA52" s="60">
        <v>149.2</v>
      </c>
      <c r="CB52" s="60">
        <v>37.8</v>
      </c>
      <c r="CC52" s="60">
        <v>0</v>
      </c>
      <c r="CD52" s="22">
        <v>0</v>
      </c>
      <c r="CE52" s="22">
        <v>0</v>
      </c>
      <c r="CF52" s="22">
        <v>0</v>
      </c>
      <c r="CG52" s="22">
        <v>0</v>
      </c>
      <c r="CH52" s="22">
        <v>0</v>
      </c>
      <c r="CI52" s="22">
        <v>0</v>
      </c>
      <c r="CJ52" s="22">
        <v>0</v>
      </c>
      <c r="CK52" s="22">
        <v>0</v>
      </c>
      <c r="CL52" s="22">
        <v>0</v>
      </c>
      <c r="CM52" s="22">
        <v>0</v>
      </c>
      <c r="CN52" s="22">
        <v>0</v>
      </c>
      <c r="CO52" s="22">
        <v>0</v>
      </c>
      <c r="CP52" s="22">
        <v>0</v>
      </c>
      <c r="CQ52" s="42" t="s">
        <v>29</v>
      </c>
      <c r="CR52" s="42" t="s">
        <v>29</v>
      </c>
      <c r="CS52" s="42" t="s">
        <v>29</v>
      </c>
      <c r="CT52" s="42">
        <v>0</v>
      </c>
      <c r="CU52" s="42" t="s">
        <v>29</v>
      </c>
      <c r="CV52" s="42" t="s">
        <v>29</v>
      </c>
      <c r="CW52" s="42" t="s">
        <v>29</v>
      </c>
      <c r="CX52" s="22" t="s">
        <v>29</v>
      </c>
      <c r="CY52" s="22" t="s">
        <v>29</v>
      </c>
      <c r="CZ52" s="22" t="s">
        <v>29</v>
      </c>
      <c r="DA52" s="22" t="s">
        <v>29</v>
      </c>
      <c r="DB52" s="22">
        <v>1.6</v>
      </c>
      <c r="DC52" s="22">
        <v>0</v>
      </c>
      <c r="DD52" s="22">
        <v>15.7</v>
      </c>
      <c r="DE52" s="22">
        <v>0</v>
      </c>
      <c r="DF52" s="22">
        <v>0</v>
      </c>
      <c r="DG52" s="22">
        <v>0</v>
      </c>
      <c r="DH52" s="22">
        <v>0</v>
      </c>
      <c r="DI52" s="22">
        <v>0</v>
      </c>
      <c r="DJ52" s="22">
        <v>0</v>
      </c>
      <c r="DK52" s="22">
        <v>0</v>
      </c>
      <c r="DL52" s="22">
        <v>0</v>
      </c>
      <c r="DM52" s="22">
        <v>32.5</v>
      </c>
      <c r="DN52" s="22">
        <v>1.6</v>
      </c>
      <c r="DO52" s="22">
        <v>17.3</v>
      </c>
      <c r="DP52" s="22">
        <v>17.3</v>
      </c>
      <c r="DQ52" s="22">
        <v>17.3</v>
      </c>
      <c r="DR52" s="22">
        <v>17.3</v>
      </c>
      <c r="DS52" s="60">
        <v>17.3</v>
      </c>
      <c r="DT52" s="22">
        <v>17.3</v>
      </c>
      <c r="DU52" s="22">
        <v>17.3</v>
      </c>
      <c r="DV52" s="60">
        <v>17.3</v>
      </c>
      <c r="DW52" s="60">
        <v>17.3</v>
      </c>
      <c r="DX52" s="22">
        <v>49.8</v>
      </c>
      <c r="DY52" s="22" t="s">
        <v>29</v>
      </c>
      <c r="DZ52" s="22" t="s">
        <v>29</v>
      </c>
      <c r="EA52" s="22" t="s">
        <v>29</v>
      </c>
      <c r="EB52" s="60">
        <v>20.1</v>
      </c>
      <c r="EC52" s="60">
        <v>20.1</v>
      </c>
      <c r="ED52" s="60">
        <v>20.1</v>
      </c>
      <c r="EE52" s="60">
        <v>20.1</v>
      </c>
      <c r="EF52" s="60">
        <v>20.1</v>
      </c>
      <c r="EG52" s="89">
        <v>20.1</v>
      </c>
      <c r="EH52" s="60">
        <v>20.7</v>
      </c>
      <c r="EI52" s="60">
        <v>20.7</v>
      </c>
      <c r="EJ52" s="60">
        <v>20.7</v>
      </c>
      <c r="EK52" s="22" t="s">
        <v>29</v>
      </c>
      <c r="EL52" s="22" t="s">
        <v>29</v>
      </c>
      <c r="EM52" s="60">
        <v>1.2</v>
      </c>
      <c r="EN52" s="60">
        <v>1.2</v>
      </c>
      <c r="EO52" s="60">
        <v>1.2</v>
      </c>
      <c r="EP52" s="22">
        <v>1.2</v>
      </c>
      <c r="EQ52" s="60">
        <v>1.2</v>
      </c>
      <c r="ER52" s="60">
        <v>1.2</v>
      </c>
      <c r="ES52" s="60">
        <v>1.2</v>
      </c>
      <c r="ET52" s="60">
        <v>47.2</v>
      </c>
      <c r="EU52" s="60">
        <v>47.2</v>
      </c>
      <c r="EV52" s="60"/>
      <c r="EW52" s="60">
        <f t="shared" si="26"/>
        <v>47.2</v>
      </c>
      <c r="EX52" s="22" t="s">
        <v>29</v>
      </c>
      <c r="EY52" s="22"/>
      <c r="EZ52" s="22">
        <v>0</v>
      </c>
      <c r="FA52" s="22">
        <v>28.1</v>
      </c>
      <c r="FB52" s="22">
        <v>30.522406</v>
      </c>
      <c r="FC52" s="22">
        <v>0</v>
      </c>
      <c r="FD52" s="22">
        <v>2.8</v>
      </c>
      <c r="FE52" s="22">
        <v>0</v>
      </c>
      <c r="FF52" s="22">
        <v>0</v>
      </c>
      <c r="FG52" s="22">
        <v>32.117234</v>
      </c>
      <c r="FH52" s="22">
        <v>0</v>
      </c>
      <c r="FI52" s="22"/>
      <c r="FJ52" s="42">
        <f t="shared" si="27"/>
        <v>93.53963999999999</v>
      </c>
      <c r="FK52" s="22">
        <v>0</v>
      </c>
      <c r="FL52" s="22">
        <v>0.1</v>
      </c>
      <c r="FM52" s="22">
        <v>0</v>
      </c>
      <c r="FN52" s="22">
        <v>0</v>
      </c>
      <c r="FO52" s="22"/>
      <c r="FP52" s="22"/>
      <c r="FQ52" s="22"/>
      <c r="FR52" s="22">
        <v>0</v>
      </c>
      <c r="FS52" s="22">
        <v>0</v>
      </c>
      <c r="FT52" s="22">
        <v>125.105609</v>
      </c>
      <c r="FU52" s="22"/>
      <c r="FV52" s="22">
        <v>0</v>
      </c>
      <c r="FW52" s="42">
        <f t="shared" si="28"/>
        <v>125.205609</v>
      </c>
      <c r="FX52" s="22" t="s">
        <v>29</v>
      </c>
      <c r="FY52" s="22">
        <v>0</v>
      </c>
      <c r="FZ52" s="60">
        <v>0</v>
      </c>
      <c r="GA52" s="60"/>
      <c r="GB52" s="60">
        <v>102.967</v>
      </c>
      <c r="GC52" s="60"/>
      <c r="GD52" s="60"/>
      <c r="GE52" s="60">
        <v>0</v>
      </c>
      <c r="GF52" s="60">
        <v>80.8</v>
      </c>
      <c r="GG52" s="60">
        <v>51.244191</v>
      </c>
      <c r="GH52" s="60">
        <v>0</v>
      </c>
      <c r="GI52" s="60">
        <v>78.5</v>
      </c>
      <c r="GJ52" s="60">
        <f t="shared" si="29"/>
        <v>313.511191</v>
      </c>
      <c r="GK52" s="60">
        <v>0.147384</v>
      </c>
      <c r="GL52" s="60">
        <v>0</v>
      </c>
      <c r="GM52" s="60">
        <v>7.2215</v>
      </c>
      <c r="GN52" s="66">
        <v>6.817799</v>
      </c>
      <c r="GO52" s="66">
        <v>45.18555215999999</v>
      </c>
      <c r="GP52" s="66">
        <v>114.1</v>
      </c>
      <c r="GQ52" s="60">
        <v>0</v>
      </c>
      <c r="GR52" s="112">
        <v>0</v>
      </c>
      <c r="GS52" s="66">
        <v>0</v>
      </c>
      <c r="GT52" s="60">
        <v>0</v>
      </c>
      <c r="GU52" s="112">
        <v>1.8325215022499999</v>
      </c>
      <c r="GV52" s="112">
        <v>43.285552153061</v>
      </c>
      <c r="GW52" s="60">
        <f t="shared" si="30"/>
        <v>218.59030881531095</v>
      </c>
      <c r="GX52" s="22">
        <v>0</v>
      </c>
      <c r="GY52" s="22">
        <v>1E-06</v>
      </c>
      <c r="GZ52" s="22">
        <v>0</v>
      </c>
      <c r="HA52" s="22">
        <v>119.01570172</v>
      </c>
      <c r="HB52" s="22">
        <v>14.45556203</v>
      </c>
      <c r="HC52" s="22">
        <v>3.92374156</v>
      </c>
      <c r="HD52" s="22">
        <v>56.84640042</v>
      </c>
      <c r="HE52" s="22"/>
      <c r="HF52" s="22">
        <v>49.37853139</v>
      </c>
      <c r="HG52" s="22">
        <v>2.128376</v>
      </c>
      <c r="HH52" s="60">
        <v>491.578754</v>
      </c>
      <c r="HI52" s="22">
        <v>1.1877</v>
      </c>
      <c r="HJ52" s="60">
        <f t="shared" si="31"/>
        <v>738.51476812</v>
      </c>
      <c r="HK52" s="22">
        <v>5.668026</v>
      </c>
      <c r="HL52" s="22">
        <v>0</v>
      </c>
      <c r="HM52" s="22">
        <v>2.341843</v>
      </c>
      <c r="HN52" s="22">
        <v>0</v>
      </c>
      <c r="HO52" s="22"/>
      <c r="HP52" s="22"/>
      <c r="HQ52" s="22">
        <v>1.625251</v>
      </c>
      <c r="HR52" s="22">
        <v>32.462262</v>
      </c>
      <c r="HS52" s="22">
        <v>2.37674059</v>
      </c>
      <c r="HT52" s="22">
        <v>23.893357</v>
      </c>
      <c r="HU52" s="22">
        <v>49.348735</v>
      </c>
      <c r="HV52" s="22">
        <v>2.192425</v>
      </c>
      <c r="HW52" s="22">
        <v>33.15767</v>
      </c>
      <c r="HX52" s="22"/>
      <c r="HY52" s="22">
        <v>0</v>
      </c>
      <c r="HZ52" s="22">
        <v>56.444641</v>
      </c>
      <c r="IA52" s="22"/>
      <c r="IB52" s="22">
        <v>1.870017</v>
      </c>
      <c r="IC52" s="22">
        <v>0.047197</v>
      </c>
      <c r="ID52" s="22">
        <v>65.024829</v>
      </c>
      <c r="IE52" s="42">
        <f t="shared" si="32"/>
        <v>42.097382</v>
      </c>
      <c r="IF52" s="42">
        <f t="shared" si="33"/>
        <v>156.544354</v>
      </c>
    </row>
    <row r="53" spans="1:240" ht="15.75">
      <c r="A53" s="95" t="s">
        <v>163</v>
      </c>
      <c r="B53" s="29" t="s">
        <v>45</v>
      </c>
      <c r="C53" s="41">
        <v>65.8</v>
      </c>
      <c r="D53" s="41">
        <v>60.9</v>
      </c>
      <c r="E53" s="41">
        <v>62.4</v>
      </c>
      <c r="F53" s="41">
        <v>274.8</v>
      </c>
      <c r="G53" s="41">
        <v>379</v>
      </c>
      <c r="H53" s="41">
        <v>121.9</v>
      </c>
      <c r="I53" s="41">
        <v>307.6</v>
      </c>
      <c r="J53" s="40">
        <v>254.6</v>
      </c>
      <c r="K53" s="41">
        <v>415.2</v>
      </c>
      <c r="L53" s="41">
        <v>512.8</v>
      </c>
      <c r="M53" s="41">
        <v>900.5</v>
      </c>
      <c r="N53" s="59">
        <v>894.7</v>
      </c>
      <c r="O53" s="42">
        <v>531</v>
      </c>
      <c r="P53" s="42">
        <v>1371.4</v>
      </c>
      <c r="Q53" s="42">
        <v>1494.2</v>
      </c>
      <c r="R53" s="22">
        <v>3073.3</v>
      </c>
      <c r="S53" s="42">
        <v>4493.8</v>
      </c>
      <c r="T53" s="22">
        <v>5104.7</v>
      </c>
      <c r="U53" s="22">
        <v>7423</v>
      </c>
      <c r="V53" s="23">
        <v>10073.9</v>
      </c>
      <c r="W53" s="23">
        <v>11318.2</v>
      </c>
      <c r="X53" s="23">
        <v>15243.8</v>
      </c>
      <c r="Y53" s="22">
        <v>14284.9</v>
      </c>
      <c r="Z53" s="19">
        <v>20085.7</v>
      </c>
      <c r="AA53" s="60">
        <v>24255.5</v>
      </c>
      <c r="AB53" s="42">
        <v>31712.486823</v>
      </c>
      <c r="AC53" s="42">
        <v>51979.89588000001</v>
      </c>
      <c r="AD53" s="42">
        <v>86076.41172599999</v>
      </c>
      <c r="AE53" s="42">
        <v>137237.9643701012</v>
      </c>
      <c r="AF53" s="42">
        <v>128699.87728023215</v>
      </c>
      <c r="AG53" s="42">
        <v>176792.1267458229</v>
      </c>
      <c r="AH53" s="42">
        <v>417.9</v>
      </c>
      <c r="AI53" s="42">
        <v>407.6</v>
      </c>
      <c r="AJ53" s="22">
        <v>262.9</v>
      </c>
      <c r="AK53" s="22">
        <v>197.2</v>
      </c>
      <c r="AL53" s="22">
        <v>197.6</v>
      </c>
      <c r="AM53" s="22">
        <v>304.3</v>
      </c>
      <c r="AN53" s="22">
        <v>436.6</v>
      </c>
      <c r="AO53" s="22">
        <v>828.8</v>
      </c>
      <c r="AP53" s="22">
        <v>521.4</v>
      </c>
      <c r="AQ53" s="22">
        <v>734.5</v>
      </c>
      <c r="AR53" s="22">
        <v>436</v>
      </c>
      <c r="AS53" s="22">
        <v>359.9</v>
      </c>
      <c r="AT53" s="42">
        <v>5104.7</v>
      </c>
      <c r="AU53" s="42" t="s">
        <v>29</v>
      </c>
      <c r="AV53" s="42">
        <v>437.7</v>
      </c>
      <c r="AW53" s="22">
        <v>664.7</v>
      </c>
      <c r="AX53" s="22">
        <v>749.9</v>
      </c>
      <c r="AY53" s="22">
        <v>282.8</v>
      </c>
      <c r="AZ53" s="22">
        <v>421.6</v>
      </c>
      <c r="BA53" s="22">
        <v>823.9</v>
      </c>
      <c r="BB53" s="22">
        <v>847.7</v>
      </c>
      <c r="BC53" s="22">
        <v>713.1</v>
      </c>
      <c r="BD53" s="22">
        <v>1109.9</v>
      </c>
      <c r="BE53" s="22">
        <v>758</v>
      </c>
      <c r="BF53" s="22">
        <v>613.7</v>
      </c>
      <c r="BG53" s="22">
        <v>980.5</v>
      </c>
      <c r="BH53" s="22">
        <v>512.1</v>
      </c>
      <c r="BI53" s="22">
        <v>681.8</v>
      </c>
      <c r="BJ53" s="22">
        <v>790.9</v>
      </c>
      <c r="BK53" s="22">
        <v>859.9</v>
      </c>
      <c r="BL53" s="22">
        <v>646.9</v>
      </c>
      <c r="BM53" s="22">
        <v>919.5</v>
      </c>
      <c r="BN53" s="22">
        <v>788.8</v>
      </c>
      <c r="BO53" s="22">
        <v>1015.9</v>
      </c>
      <c r="BP53" s="22">
        <v>568.5</v>
      </c>
      <c r="BQ53" s="22">
        <v>1616.6</v>
      </c>
      <c r="BR53" s="22">
        <v>692.5</v>
      </c>
      <c r="BS53" s="22">
        <v>278</v>
      </c>
      <c r="BT53" s="22">
        <v>122.6</v>
      </c>
      <c r="BU53" s="22">
        <v>511.1</v>
      </c>
      <c r="BV53" s="22">
        <v>950.5</v>
      </c>
      <c r="BW53" s="22">
        <v>1141.5</v>
      </c>
      <c r="BX53" s="22">
        <v>824.4</v>
      </c>
      <c r="BY53" s="60">
        <v>682.2</v>
      </c>
      <c r="BZ53" s="60">
        <v>1566.6</v>
      </c>
      <c r="CA53" s="60">
        <v>1435.2</v>
      </c>
      <c r="CB53" s="60">
        <v>1515.5</v>
      </c>
      <c r="CC53" s="60">
        <v>1830.5</v>
      </c>
      <c r="CD53" s="22">
        <v>460.1</v>
      </c>
      <c r="CE53" s="22">
        <v>890.3</v>
      </c>
      <c r="CF53" s="22">
        <v>503.4</v>
      </c>
      <c r="CG53" s="22">
        <v>1334.4</v>
      </c>
      <c r="CH53" s="22">
        <v>3704.3</v>
      </c>
      <c r="CI53" s="22">
        <v>641.1</v>
      </c>
      <c r="CJ53" s="22">
        <v>1371.5</v>
      </c>
      <c r="CK53" s="22">
        <v>758.5</v>
      </c>
      <c r="CL53" s="22">
        <v>1054.8</v>
      </c>
      <c r="CM53" s="22">
        <v>935.9000000000012</v>
      </c>
      <c r="CN53" s="22">
        <v>1027</v>
      </c>
      <c r="CO53" s="22">
        <v>878.8999999999994</v>
      </c>
      <c r="CP53" s="22">
        <v>2143.7</v>
      </c>
      <c r="CQ53" s="42">
        <v>1393.7</v>
      </c>
      <c r="CR53" s="42">
        <v>2728.1</v>
      </c>
      <c r="CS53" s="42">
        <v>6432.4</v>
      </c>
      <c r="CT53" s="42">
        <v>7073.5</v>
      </c>
      <c r="CU53" s="42">
        <v>8445</v>
      </c>
      <c r="CV53" s="42">
        <v>9203.5</v>
      </c>
      <c r="CW53" s="42">
        <v>10258.3</v>
      </c>
      <c r="CX53" s="22">
        <v>11194.2</v>
      </c>
      <c r="CY53" s="22">
        <v>12221.2</v>
      </c>
      <c r="CZ53" s="22">
        <v>13100.1</v>
      </c>
      <c r="DA53" s="60">
        <v>15243.8</v>
      </c>
      <c r="DB53" s="22">
        <v>1189.8</v>
      </c>
      <c r="DC53" s="22">
        <v>512.6</v>
      </c>
      <c r="DD53" s="22">
        <v>1327.3</v>
      </c>
      <c r="DE53" s="22">
        <v>777.7</v>
      </c>
      <c r="DF53" s="22">
        <v>1066</v>
      </c>
      <c r="DG53" s="22">
        <v>1056.8</v>
      </c>
      <c r="DH53" s="22">
        <v>1455.8</v>
      </c>
      <c r="DI53" s="22">
        <v>1661.8</v>
      </c>
      <c r="DJ53" s="22">
        <v>1445.1</v>
      </c>
      <c r="DK53" s="22">
        <v>934.7000000000007</v>
      </c>
      <c r="DL53" s="22">
        <v>818.7999999999993</v>
      </c>
      <c r="DM53" s="22">
        <v>2038.5</v>
      </c>
      <c r="DN53" s="22">
        <v>1702.4</v>
      </c>
      <c r="DO53" s="22">
        <v>3029.7</v>
      </c>
      <c r="DP53" s="22">
        <v>3807.4</v>
      </c>
      <c r="DQ53" s="22">
        <v>4873.4</v>
      </c>
      <c r="DR53" s="22">
        <v>5930.2</v>
      </c>
      <c r="DS53" s="60">
        <v>7386</v>
      </c>
      <c r="DT53" s="22">
        <v>9047.8</v>
      </c>
      <c r="DU53" s="22">
        <v>10492.9</v>
      </c>
      <c r="DV53" s="60">
        <v>11427.6</v>
      </c>
      <c r="DW53" s="60">
        <v>12246.4</v>
      </c>
      <c r="DX53" s="22">
        <v>14284.9</v>
      </c>
      <c r="DY53" s="22">
        <v>771.9</v>
      </c>
      <c r="DZ53" s="22">
        <v>2181.4</v>
      </c>
      <c r="EA53" s="22">
        <v>3741.7</v>
      </c>
      <c r="EB53" s="60">
        <v>5003.1</v>
      </c>
      <c r="EC53" s="60">
        <v>6360.2</v>
      </c>
      <c r="ED53" s="60">
        <v>8008</v>
      </c>
      <c r="EE53" s="60">
        <v>10716.1</v>
      </c>
      <c r="EF53" s="60">
        <v>11932.9</v>
      </c>
      <c r="EG53" s="89">
        <v>14769.2</v>
      </c>
      <c r="EH53" s="60">
        <v>16221.4</v>
      </c>
      <c r="EI53" s="60">
        <v>18621.3</v>
      </c>
      <c r="EJ53" s="60">
        <v>20085.7</v>
      </c>
      <c r="EK53" s="60">
        <v>2295.1</v>
      </c>
      <c r="EL53" s="22">
        <v>4261.6</v>
      </c>
      <c r="EM53" s="60">
        <v>7989.1</v>
      </c>
      <c r="EN53" s="60">
        <v>10038.9</v>
      </c>
      <c r="EO53" s="60">
        <v>12351</v>
      </c>
      <c r="EP53" s="22">
        <v>13888.1</v>
      </c>
      <c r="EQ53" s="60">
        <v>14850</v>
      </c>
      <c r="ER53" s="60">
        <v>16689.4</v>
      </c>
      <c r="ES53" s="60">
        <v>18332.7</v>
      </c>
      <c r="ET53" s="60">
        <v>19981.1</v>
      </c>
      <c r="EU53" s="60">
        <v>21649.7</v>
      </c>
      <c r="EV53" s="60">
        <v>2605.8</v>
      </c>
      <c r="EW53" s="60">
        <f t="shared" si="26"/>
        <v>24255.5</v>
      </c>
      <c r="EX53" s="22">
        <v>3002.2</v>
      </c>
      <c r="EY53" s="22">
        <v>2610.6</v>
      </c>
      <c r="EZ53" s="22">
        <v>3266</v>
      </c>
      <c r="FA53" s="22">
        <v>3376.7</v>
      </c>
      <c r="FB53" s="22">
        <v>1657.079407</v>
      </c>
      <c r="FC53" s="22">
        <f>'[1]Feuil3'!$F$20</f>
        <v>3142.901726</v>
      </c>
      <c r="FD53" s="22">
        <v>1340.5</v>
      </c>
      <c r="FE53" s="22">
        <v>2197.9</v>
      </c>
      <c r="FF53" s="22">
        <v>1966.985489</v>
      </c>
      <c r="FG53" s="22">
        <v>3674.480201</v>
      </c>
      <c r="FH53" s="22">
        <v>2520</v>
      </c>
      <c r="FI53" s="22">
        <v>2957.14</v>
      </c>
      <c r="FJ53" s="42">
        <f t="shared" si="27"/>
        <v>31712.486823</v>
      </c>
      <c r="FK53" s="22">
        <v>2542.4</v>
      </c>
      <c r="FL53" s="22">
        <v>2526.4</v>
      </c>
      <c r="FM53" s="22">
        <v>1811.7</v>
      </c>
      <c r="FN53" s="22">
        <v>5562.600251</v>
      </c>
      <c r="FO53" s="22">
        <v>1961.2</v>
      </c>
      <c r="FP53" s="22">
        <v>2008.2</v>
      </c>
      <c r="FQ53" s="22">
        <v>4916.1</v>
      </c>
      <c r="FR53" s="22">
        <v>2435.865338</v>
      </c>
      <c r="FS53" s="22">
        <v>4715.97459</v>
      </c>
      <c r="FT53" s="22">
        <v>8016.655701</v>
      </c>
      <c r="FU53" s="22">
        <v>8957.3</v>
      </c>
      <c r="FV53" s="22">
        <v>6525.5</v>
      </c>
      <c r="FW53" s="42">
        <f t="shared" si="28"/>
        <v>51979.89588000001</v>
      </c>
      <c r="FX53" s="22">
        <v>5515.134483</v>
      </c>
      <c r="FY53" s="22">
        <v>6005.023559</v>
      </c>
      <c r="FZ53" s="60">
        <v>1811.655294</v>
      </c>
      <c r="GA53" s="60">
        <v>7612.39</v>
      </c>
      <c r="GB53" s="60">
        <v>6694.116</v>
      </c>
      <c r="GC53" s="60">
        <v>6847.4</v>
      </c>
      <c r="GD53" s="60">
        <v>7028.595741</v>
      </c>
      <c r="GE53" s="60">
        <v>8293.73286</v>
      </c>
      <c r="GF53" s="60">
        <v>6088.1</v>
      </c>
      <c r="GG53" s="60">
        <v>8812.856152</v>
      </c>
      <c r="GH53" s="60">
        <v>6725.507637</v>
      </c>
      <c r="GI53" s="60">
        <v>14641.9</v>
      </c>
      <c r="GJ53" s="60">
        <f t="shared" si="29"/>
        <v>86076.41172599999</v>
      </c>
      <c r="GK53" s="60">
        <v>9532.132636</v>
      </c>
      <c r="GL53" s="60">
        <v>8266.596493</v>
      </c>
      <c r="GM53" s="60">
        <v>4234.061122</v>
      </c>
      <c r="GN53" s="66">
        <v>6289.154247</v>
      </c>
      <c r="GO53" s="66">
        <v>11335.212789289997</v>
      </c>
      <c r="GP53" s="66">
        <v>12064</v>
      </c>
      <c r="GQ53" s="60">
        <v>12397.901316028509</v>
      </c>
      <c r="GR53" s="112">
        <v>28319.440288683913</v>
      </c>
      <c r="GS53" s="66">
        <v>8179.065442265367</v>
      </c>
      <c r="GT53" s="60">
        <v>8367.9</v>
      </c>
      <c r="GU53" s="112">
        <v>11834.79606854888</v>
      </c>
      <c r="GV53" s="112">
        <v>16417.70396728455</v>
      </c>
      <c r="GW53" s="60">
        <f t="shared" si="30"/>
        <v>137237.9643701012</v>
      </c>
      <c r="GX53" s="60">
        <v>11087.515800915677</v>
      </c>
      <c r="GY53" s="60">
        <v>7419.721031529515</v>
      </c>
      <c r="GZ53" s="60">
        <v>6428.798905036962</v>
      </c>
      <c r="HA53" s="60">
        <v>8062.204880570001</v>
      </c>
      <c r="HB53" s="60">
        <v>13814.046894530005</v>
      </c>
      <c r="HC53" s="60">
        <v>11379.481281669989</v>
      </c>
      <c r="HD53" s="60">
        <v>14214.450378890002</v>
      </c>
      <c r="HE53" s="60">
        <v>12491.182100689999</v>
      </c>
      <c r="HF53" s="60">
        <v>11371.780944400007</v>
      </c>
      <c r="HG53" s="60">
        <v>12613.575933</v>
      </c>
      <c r="HH53" s="60">
        <v>11023.16168</v>
      </c>
      <c r="HI53" s="60">
        <v>8793.957449</v>
      </c>
      <c r="HJ53" s="60">
        <f t="shared" si="31"/>
        <v>128699.87728023215</v>
      </c>
      <c r="HK53" s="60">
        <v>12428.429259</v>
      </c>
      <c r="HL53" s="60">
        <v>16505.96705</v>
      </c>
      <c r="HM53" s="60">
        <v>14583.032229</v>
      </c>
      <c r="HN53" s="60">
        <v>12663.056275</v>
      </c>
      <c r="HO53" s="60">
        <v>14499.339143</v>
      </c>
      <c r="HP53" s="60">
        <v>10509.948181</v>
      </c>
      <c r="HQ53" s="60">
        <v>18208.517832</v>
      </c>
      <c r="HR53" s="60">
        <v>15314.504013</v>
      </c>
      <c r="HS53" s="60">
        <v>17582.044127822912</v>
      </c>
      <c r="HT53" s="60">
        <v>16958.548224</v>
      </c>
      <c r="HU53" s="60">
        <v>14668.917814</v>
      </c>
      <c r="HV53" s="60">
        <v>12869.822598</v>
      </c>
      <c r="HW53" s="60">
        <v>18179.855299</v>
      </c>
      <c r="HX53" s="60">
        <v>16084.00559</v>
      </c>
      <c r="HY53" s="60">
        <v>18174.828754</v>
      </c>
      <c r="HZ53" s="60">
        <v>16505.531952</v>
      </c>
      <c r="IA53" s="60">
        <v>18184.208426</v>
      </c>
      <c r="IB53" s="60">
        <v>17595.762786</v>
      </c>
      <c r="IC53" s="60">
        <v>21141.65377</v>
      </c>
      <c r="ID53" s="60">
        <v>24004.709314</v>
      </c>
      <c r="IE53" s="42">
        <f t="shared" si="32"/>
        <v>114712.793982</v>
      </c>
      <c r="IF53" s="42">
        <f t="shared" si="33"/>
        <v>149870.55589100003</v>
      </c>
    </row>
    <row r="54" spans="1:240" ht="15.75">
      <c r="A54" s="95" t="s">
        <v>164</v>
      </c>
      <c r="B54" s="29" t="s">
        <v>53</v>
      </c>
      <c r="C54" s="41">
        <v>287.2</v>
      </c>
      <c r="D54" s="41">
        <v>88</v>
      </c>
      <c r="E54" s="41">
        <v>98.79999999999927</v>
      </c>
      <c r="F54" s="41">
        <v>87.3</v>
      </c>
      <c r="G54" s="41">
        <v>225.3</v>
      </c>
      <c r="H54" s="41">
        <v>390.2</v>
      </c>
      <c r="I54" s="41">
        <v>907.4</v>
      </c>
      <c r="J54" s="40">
        <v>1104.6</v>
      </c>
      <c r="K54" s="41">
        <v>1425.6</v>
      </c>
      <c r="L54" s="41">
        <v>1626.2</v>
      </c>
      <c r="M54" s="41">
        <v>1473.9</v>
      </c>
      <c r="N54" s="59">
        <v>756.5</v>
      </c>
      <c r="O54" s="42">
        <v>2657.7</v>
      </c>
      <c r="P54" s="42">
        <v>3520.8</v>
      </c>
      <c r="Q54" s="42">
        <v>3027.9</v>
      </c>
      <c r="R54" s="22">
        <v>4984</v>
      </c>
      <c r="S54" s="42">
        <v>7503.9</v>
      </c>
      <c r="T54" s="22">
        <v>8345.7</v>
      </c>
      <c r="U54" s="22">
        <v>7381.1</v>
      </c>
      <c r="V54" s="23">
        <v>9657.4</v>
      </c>
      <c r="W54" s="23">
        <v>15818.16</v>
      </c>
      <c r="X54" s="23">
        <v>28715.9</v>
      </c>
      <c r="Y54" s="22">
        <v>17278</v>
      </c>
      <c r="Z54" s="19">
        <v>23482.8</v>
      </c>
      <c r="AA54" s="60">
        <v>28421.8</v>
      </c>
      <c r="AB54" s="42">
        <v>33206.749942</v>
      </c>
      <c r="AC54" s="42">
        <v>69694.80417799999</v>
      </c>
      <c r="AD54" s="42">
        <v>58734.58</v>
      </c>
      <c r="AE54" s="42">
        <v>84804.43592794973</v>
      </c>
      <c r="AF54" s="42">
        <v>108483.17199803365</v>
      </c>
      <c r="AG54" s="42">
        <v>148527.2441417572</v>
      </c>
      <c r="AH54" s="42">
        <v>567.3</v>
      </c>
      <c r="AI54" s="42">
        <v>923.9</v>
      </c>
      <c r="AJ54" s="22">
        <v>669.5</v>
      </c>
      <c r="AK54" s="22">
        <v>414.2</v>
      </c>
      <c r="AL54" s="22">
        <v>472.1</v>
      </c>
      <c r="AM54" s="22">
        <v>413.6</v>
      </c>
      <c r="AN54" s="22">
        <v>538.2</v>
      </c>
      <c r="AO54" s="22">
        <v>569.1</v>
      </c>
      <c r="AP54" s="22">
        <v>1354.3</v>
      </c>
      <c r="AQ54" s="22">
        <v>884</v>
      </c>
      <c r="AR54" s="22">
        <v>955.1</v>
      </c>
      <c r="AS54" s="22">
        <v>584.4</v>
      </c>
      <c r="AT54" s="42">
        <v>8345.7</v>
      </c>
      <c r="AU54" s="42">
        <v>390</v>
      </c>
      <c r="AV54" s="42">
        <v>400.1</v>
      </c>
      <c r="AW54" s="22">
        <v>622.2</v>
      </c>
      <c r="AX54" s="22">
        <v>496</v>
      </c>
      <c r="AY54" s="22">
        <v>1093.7</v>
      </c>
      <c r="AZ54" s="22">
        <v>681.3</v>
      </c>
      <c r="BA54" s="22">
        <v>531.8</v>
      </c>
      <c r="BB54" s="22">
        <v>531</v>
      </c>
      <c r="BC54" s="22">
        <v>617.1</v>
      </c>
      <c r="BD54" s="22">
        <v>616.2</v>
      </c>
      <c r="BE54" s="22">
        <v>981.3</v>
      </c>
      <c r="BF54" s="22">
        <v>420.4</v>
      </c>
      <c r="BG54" s="22">
        <v>468.4</v>
      </c>
      <c r="BH54" s="22">
        <v>609</v>
      </c>
      <c r="BI54" s="22">
        <v>1342.6</v>
      </c>
      <c r="BJ54" s="22">
        <v>660</v>
      </c>
      <c r="BK54" s="22">
        <v>550.7</v>
      </c>
      <c r="BL54" s="22">
        <v>532.7</v>
      </c>
      <c r="BM54" s="22">
        <v>818.8</v>
      </c>
      <c r="BN54" s="22">
        <v>1344.3</v>
      </c>
      <c r="BO54" s="22">
        <v>931.8</v>
      </c>
      <c r="BP54" s="22">
        <v>577.7</v>
      </c>
      <c r="BQ54" s="22">
        <v>721.5</v>
      </c>
      <c r="BR54" s="22">
        <v>1099.9</v>
      </c>
      <c r="BS54" s="22">
        <v>654.3</v>
      </c>
      <c r="BT54" s="22">
        <v>1184.2</v>
      </c>
      <c r="BU54" s="22">
        <v>1189.3</v>
      </c>
      <c r="BV54" s="22">
        <v>794.3</v>
      </c>
      <c r="BW54" s="22">
        <v>1341.06</v>
      </c>
      <c r="BX54" s="22">
        <v>1269.9</v>
      </c>
      <c r="BY54" s="60">
        <v>1074.9</v>
      </c>
      <c r="BZ54" s="60">
        <v>912.7</v>
      </c>
      <c r="CA54" s="60">
        <v>2558.8</v>
      </c>
      <c r="CB54" s="60">
        <v>1444.3</v>
      </c>
      <c r="CC54" s="60">
        <v>2087.6</v>
      </c>
      <c r="CD54" s="22">
        <v>1306.8</v>
      </c>
      <c r="CE54" s="22">
        <v>1210.7</v>
      </c>
      <c r="CF54" s="22">
        <v>1336.8</v>
      </c>
      <c r="CG54" s="22">
        <v>2348.4</v>
      </c>
      <c r="CH54" s="22">
        <v>1547.8</v>
      </c>
      <c r="CI54" s="22">
        <v>2986.2</v>
      </c>
      <c r="CJ54" s="22">
        <v>2293</v>
      </c>
      <c r="CK54" s="22">
        <v>1877.7</v>
      </c>
      <c r="CL54" s="22">
        <v>2053.6</v>
      </c>
      <c r="CM54" s="22">
        <v>2157.8</v>
      </c>
      <c r="CN54" s="22">
        <v>1666.3</v>
      </c>
      <c r="CO54" s="22">
        <v>7012.1</v>
      </c>
      <c r="CP54" s="22">
        <v>2225.5</v>
      </c>
      <c r="CQ54" s="42">
        <v>2547.5</v>
      </c>
      <c r="CR54" s="42">
        <v>4895.9</v>
      </c>
      <c r="CS54" s="42">
        <v>6443.7</v>
      </c>
      <c r="CT54" s="42">
        <v>9429.9</v>
      </c>
      <c r="CU54" s="42">
        <v>11722.9</v>
      </c>
      <c r="CV54" s="42">
        <v>13600.6</v>
      </c>
      <c r="CW54" s="42">
        <v>15654.2</v>
      </c>
      <c r="CX54" s="42">
        <v>17812</v>
      </c>
      <c r="CY54" s="22">
        <v>19478.3</v>
      </c>
      <c r="CZ54" s="22">
        <v>26490.4</v>
      </c>
      <c r="DA54" s="60">
        <v>28715.9</v>
      </c>
      <c r="DB54" s="22">
        <v>1890.3</v>
      </c>
      <c r="DC54" s="22">
        <v>1516.3</v>
      </c>
      <c r="DD54" s="22">
        <v>1779.5</v>
      </c>
      <c r="DE54" s="22">
        <v>903.6999999999989</v>
      </c>
      <c r="DF54" s="22">
        <v>2143.9</v>
      </c>
      <c r="DG54" s="22">
        <v>1591.9</v>
      </c>
      <c r="DH54" s="22">
        <v>1568.2</v>
      </c>
      <c r="DI54" s="22">
        <v>1179.1</v>
      </c>
      <c r="DJ54" s="22">
        <v>1100.3</v>
      </c>
      <c r="DK54" s="22">
        <v>1824.5</v>
      </c>
      <c r="DL54" s="22">
        <v>588.4</v>
      </c>
      <c r="DM54" s="22">
        <v>1191.9</v>
      </c>
      <c r="DN54" s="22">
        <v>3406.6</v>
      </c>
      <c r="DO54" s="22">
        <v>5186.1</v>
      </c>
      <c r="DP54" s="22">
        <v>6089.8</v>
      </c>
      <c r="DQ54" s="22">
        <v>8233.7</v>
      </c>
      <c r="DR54" s="22">
        <v>9825.6</v>
      </c>
      <c r="DS54" s="60">
        <v>11393.8</v>
      </c>
      <c r="DT54" s="22">
        <v>12572.9</v>
      </c>
      <c r="DU54" s="22">
        <v>13673.2</v>
      </c>
      <c r="DV54" s="60">
        <v>15497.7</v>
      </c>
      <c r="DW54" s="60">
        <v>16086.1</v>
      </c>
      <c r="DX54" s="22">
        <v>17278</v>
      </c>
      <c r="DY54" s="22">
        <v>1579.4</v>
      </c>
      <c r="DZ54" s="22">
        <v>3473</v>
      </c>
      <c r="EA54" s="22">
        <v>4616.2</v>
      </c>
      <c r="EB54" s="60">
        <v>6612.1</v>
      </c>
      <c r="EC54" s="60">
        <v>8949.7</v>
      </c>
      <c r="ED54" s="60">
        <v>10992.4</v>
      </c>
      <c r="EE54" s="60">
        <v>12975.3</v>
      </c>
      <c r="EF54" s="60">
        <v>14836.6</v>
      </c>
      <c r="EG54" s="89">
        <v>16121</v>
      </c>
      <c r="EH54" s="60">
        <v>19926.6</v>
      </c>
      <c r="EI54" s="60">
        <v>21727.4</v>
      </c>
      <c r="EJ54" s="60">
        <v>23482.8</v>
      </c>
      <c r="EK54" s="60">
        <v>3390.3</v>
      </c>
      <c r="EL54" s="22">
        <v>5582.3</v>
      </c>
      <c r="EM54" s="60">
        <v>10477.5</v>
      </c>
      <c r="EN54" s="60">
        <v>12658.4</v>
      </c>
      <c r="EO54" s="60">
        <v>17272.1</v>
      </c>
      <c r="EP54" s="22">
        <v>19722.1</v>
      </c>
      <c r="EQ54" s="60">
        <v>19865.5</v>
      </c>
      <c r="ER54" s="60">
        <v>24583.5</v>
      </c>
      <c r="ES54" s="60">
        <v>25655.1</v>
      </c>
      <c r="ET54" s="60">
        <v>25669.2</v>
      </c>
      <c r="EU54" s="60">
        <v>27193</v>
      </c>
      <c r="EV54" s="60">
        <v>1228.8</v>
      </c>
      <c r="EW54" s="60">
        <f t="shared" si="26"/>
        <v>28421.8</v>
      </c>
      <c r="EX54" s="22">
        <v>2360.6</v>
      </c>
      <c r="EY54" s="22">
        <v>3247.44</v>
      </c>
      <c r="EZ54" s="22">
        <v>2074</v>
      </c>
      <c r="FA54" s="22">
        <v>1839.3</v>
      </c>
      <c r="FB54" s="22">
        <v>1834.177</v>
      </c>
      <c r="FC54" s="22">
        <v>2659.705699</v>
      </c>
      <c r="FD54" s="22">
        <v>2327.71</v>
      </c>
      <c r="FE54" s="22">
        <v>2468.88</v>
      </c>
      <c r="FF54" s="22">
        <v>2714.173924</v>
      </c>
      <c r="FG54" s="22">
        <v>3500.183319</v>
      </c>
      <c r="FH54" s="22">
        <v>3219.51</v>
      </c>
      <c r="FI54" s="22">
        <v>4961.070000000001</v>
      </c>
      <c r="FJ54" s="42">
        <v>33206.749942</v>
      </c>
      <c r="FK54" s="22">
        <v>4352.200000000001</v>
      </c>
      <c r="FL54" s="22">
        <v>3034.5999999999995</v>
      </c>
      <c r="FM54" s="22">
        <v>4273.499999999999</v>
      </c>
      <c r="FN54" s="22">
        <v>2836.736368</v>
      </c>
      <c r="FO54" s="22">
        <v>2992.3399999999992</v>
      </c>
      <c r="FP54" s="22">
        <v>10882.9</v>
      </c>
      <c r="FQ54" s="22">
        <v>5542.799999999999</v>
      </c>
      <c r="FR54" s="22">
        <v>4526.45</v>
      </c>
      <c r="FS54" s="22">
        <v>6523.339999999999</v>
      </c>
      <c r="FT54" s="22">
        <v>9810.527810000001</v>
      </c>
      <c r="FU54" s="22">
        <v>5349.400000000001</v>
      </c>
      <c r="FV54" s="22">
        <f>0.3+5343.9+685.3+86.8+141.65+452.5+2.56+2857</f>
        <v>9570.01</v>
      </c>
      <c r="FW54" s="42">
        <f t="shared" si="28"/>
        <v>69694.80417799999</v>
      </c>
      <c r="FX54" s="22">
        <v>6200.444824811995</v>
      </c>
      <c r="FY54" s="22">
        <v>5686.920294000016</v>
      </c>
      <c r="FZ54" s="60">
        <v>4448.814238999988</v>
      </c>
      <c r="GA54" s="60">
        <v>4424.59999999999</v>
      </c>
      <c r="GB54" s="60">
        <v>2801.998000000016</v>
      </c>
      <c r="GC54" s="60">
        <v>7731.029999999999</v>
      </c>
      <c r="GD54" s="60">
        <v>4157.5912110000045</v>
      </c>
      <c r="GE54" s="60">
        <v>4143.00457399998</v>
      </c>
      <c r="GF54" s="60">
        <v>5732.599999999999</v>
      </c>
      <c r="GG54" s="60">
        <v>4012.9878360000084</v>
      </c>
      <c r="GH54" s="60">
        <v>5004.093104</v>
      </c>
      <c r="GI54" s="80">
        <v>4390.5</v>
      </c>
      <c r="GJ54" s="60">
        <f t="shared" si="29"/>
        <v>58734.58408281199</v>
      </c>
      <c r="GK54" s="60">
        <v>6583.612828999978</v>
      </c>
      <c r="GL54" s="60">
        <v>4541.604656999987</v>
      </c>
      <c r="GM54" s="60">
        <v>6455.935201</v>
      </c>
      <c r="GN54" s="66">
        <v>21096.43460923489</v>
      </c>
      <c r="GO54" s="60">
        <v>5267.70355229002</v>
      </c>
      <c r="GP54" s="60">
        <v>5217.799999999999</v>
      </c>
      <c r="GQ54" s="60">
        <v>5014.191132711502</v>
      </c>
      <c r="GR54" s="112">
        <v>7763.755339714479</v>
      </c>
      <c r="GS54" s="60">
        <v>4264.789841529979</v>
      </c>
      <c r="GT54" s="60">
        <v>6913.599999999999</v>
      </c>
      <c r="GU54" s="112">
        <v>7812.02</v>
      </c>
      <c r="GV54" s="112">
        <v>3873.015888468868</v>
      </c>
      <c r="GW54" s="60">
        <f t="shared" si="30"/>
        <v>84804.46305094971</v>
      </c>
      <c r="GX54" s="60">
        <v>6876.818871403752</v>
      </c>
      <c r="GY54" s="60">
        <v>4919.713900604222</v>
      </c>
      <c r="GZ54" s="60">
        <v>6205.8363994557</v>
      </c>
      <c r="HA54" s="60">
        <v>6134.12987562</v>
      </c>
      <c r="HB54" s="60">
        <v>3951.867815890003</v>
      </c>
      <c r="HC54" s="60">
        <v>10173.082422119984</v>
      </c>
      <c r="HD54" s="60">
        <v>5887.520769040004</v>
      </c>
      <c r="HE54" s="60">
        <v>6021.388408329996</v>
      </c>
      <c r="HF54" s="60">
        <v>17722.247609569968</v>
      </c>
      <c r="HG54" s="60">
        <v>8604.01819</v>
      </c>
      <c r="HH54" s="60">
        <v>8432.598762000001</v>
      </c>
      <c r="HI54" s="60">
        <v>23553.948974000003</v>
      </c>
      <c r="HJ54" s="60">
        <f t="shared" si="31"/>
        <v>108483.17199803365</v>
      </c>
      <c r="HK54" s="60">
        <v>44636.332965</v>
      </c>
      <c r="HL54" s="60">
        <v>19120.69068</v>
      </c>
      <c r="HM54" s="60">
        <v>10511.744381</v>
      </c>
      <c r="HN54" s="60">
        <v>8617.088763</v>
      </c>
      <c r="HO54" s="60">
        <v>3928.6647270000008</v>
      </c>
      <c r="HP54" s="60">
        <v>10595.547619</v>
      </c>
      <c r="HQ54" s="60">
        <v>5624.704526</v>
      </c>
      <c r="HR54" s="60">
        <v>6030.278501999999</v>
      </c>
      <c r="HS54" s="60">
        <v>8268.351749888157</v>
      </c>
      <c r="HT54" s="60">
        <v>12172.243780721732</v>
      </c>
      <c r="HU54" s="60">
        <v>8187.108263147291</v>
      </c>
      <c r="HV54" s="60">
        <v>10834.488185</v>
      </c>
      <c r="HW54" s="60">
        <v>8032.017895999999</v>
      </c>
      <c r="HX54" s="60">
        <v>7519.96282</v>
      </c>
      <c r="HY54" s="60">
        <v>10517.007069</v>
      </c>
      <c r="HZ54" s="60">
        <v>8771.490306</v>
      </c>
      <c r="IA54" s="60">
        <v>9499.698581</v>
      </c>
      <c r="IB54" s="60">
        <v>9770.527299</v>
      </c>
      <c r="IC54" s="60">
        <v>8286.782151</v>
      </c>
      <c r="ID54" s="60">
        <v>11480.145314000001</v>
      </c>
      <c r="IE54" s="42">
        <f t="shared" si="32"/>
        <v>109065.05216300001</v>
      </c>
      <c r="IF54" s="42">
        <f t="shared" si="33"/>
        <v>73877.631436</v>
      </c>
    </row>
    <row r="55" spans="1:240" ht="15.75">
      <c r="A55" s="96"/>
      <c r="B55" s="19"/>
      <c r="C55" s="41"/>
      <c r="D55" s="41"/>
      <c r="E55" s="41"/>
      <c r="F55" s="41"/>
      <c r="G55" s="41"/>
      <c r="H55" s="41"/>
      <c r="I55" s="41"/>
      <c r="J55" s="40"/>
      <c r="K55" s="41"/>
      <c r="L55" s="41"/>
      <c r="M55" s="41"/>
      <c r="N55" s="59"/>
      <c r="O55" s="42"/>
      <c r="P55" s="42"/>
      <c r="Q55" s="42"/>
      <c r="R55" s="22"/>
      <c r="S55" s="42"/>
      <c r="T55" s="22"/>
      <c r="U55" s="22"/>
      <c r="V55" s="23"/>
      <c r="W55" s="23"/>
      <c r="X55" s="23"/>
      <c r="Y55" s="22"/>
      <c r="Z55" s="23"/>
      <c r="AA55" s="22"/>
      <c r="AB55" s="48"/>
      <c r="AC55" s="48"/>
      <c r="AD55" s="48"/>
      <c r="AE55" s="48"/>
      <c r="AF55" s="48"/>
      <c r="AG55" s="48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4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60"/>
      <c r="BZ55" s="60"/>
      <c r="CA55" s="60"/>
      <c r="CB55" s="60"/>
      <c r="CC55" s="60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42"/>
      <c r="CR55" s="42"/>
      <c r="CS55" s="42"/>
      <c r="CT55" s="42"/>
      <c r="CU55" s="42"/>
      <c r="CV55" s="42"/>
      <c r="CW55" s="42"/>
      <c r="CX55" s="42"/>
      <c r="CY55" s="4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43"/>
      <c r="DU55" s="43"/>
      <c r="DV55" s="43"/>
      <c r="DW55" s="43"/>
      <c r="DX55" s="43"/>
      <c r="DY55" s="43"/>
      <c r="DZ55" s="43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43"/>
      <c r="EM55" s="43"/>
      <c r="EN55" s="43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43"/>
      <c r="FC55" s="43"/>
      <c r="FD55" s="43"/>
      <c r="FE55" s="43"/>
      <c r="FF55" s="43"/>
      <c r="FG55" s="43"/>
      <c r="FH55" s="43"/>
      <c r="FI55" s="43"/>
      <c r="FJ55" s="48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8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48"/>
      <c r="GJ55" s="48"/>
      <c r="GK55" s="60"/>
      <c r="GL55" s="60"/>
      <c r="GM55" s="60"/>
      <c r="GN55" s="60"/>
      <c r="GO55" s="60"/>
      <c r="GP55" s="60"/>
      <c r="GQ55" s="48"/>
      <c r="GR55" s="60"/>
      <c r="GS55" s="60"/>
      <c r="GT55" s="60"/>
      <c r="GU55" s="60"/>
      <c r="GV55" s="60"/>
      <c r="GW55" s="60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</row>
    <row r="56" spans="1:240" ht="15.75">
      <c r="A56" s="94" t="s">
        <v>165</v>
      </c>
      <c r="B56" s="44" t="s">
        <v>54</v>
      </c>
      <c r="C56" s="45">
        <f aca="true" t="shared" si="34" ref="C56:BP56">SUM(C58:C67)</f>
        <v>2247</v>
      </c>
      <c r="D56" s="45">
        <f t="shared" si="34"/>
        <v>2832</v>
      </c>
      <c r="E56" s="45">
        <f t="shared" si="34"/>
        <v>2440.5</v>
      </c>
      <c r="F56" s="45">
        <f t="shared" si="34"/>
        <v>2864.0999999999995</v>
      </c>
      <c r="G56" s="45">
        <f t="shared" si="34"/>
        <v>2669.4000000000005</v>
      </c>
      <c r="H56" s="45">
        <f t="shared" si="34"/>
        <v>3814.2999999999997</v>
      </c>
      <c r="I56" s="45">
        <f t="shared" si="34"/>
        <v>6771.099999999999</v>
      </c>
      <c r="J56" s="45">
        <f t="shared" si="34"/>
        <v>9224.099999999999</v>
      </c>
      <c r="K56" s="45">
        <f t="shared" si="34"/>
        <v>8994.1</v>
      </c>
      <c r="L56" s="45">
        <f t="shared" si="34"/>
        <v>10535.9</v>
      </c>
      <c r="M56" s="45">
        <f t="shared" si="34"/>
        <v>9533.6</v>
      </c>
      <c r="N56" s="45">
        <f t="shared" si="34"/>
        <v>6446.5</v>
      </c>
      <c r="O56" s="45">
        <f t="shared" si="34"/>
        <v>9566.6</v>
      </c>
      <c r="P56" s="45">
        <f t="shared" si="34"/>
        <v>16417.2</v>
      </c>
      <c r="Q56" s="45">
        <f t="shared" si="34"/>
        <v>17921.9</v>
      </c>
      <c r="R56" s="45">
        <f t="shared" si="34"/>
        <v>27506.499999999996</v>
      </c>
      <c r="S56" s="45">
        <f t="shared" si="34"/>
        <v>27801</v>
      </c>
      <c r="T56" s="45">
        <f t="shared" si="34"/>
        <v>40828.9</v>
      </c>
      <c r="U56" s="45">
        <f t="shared" si="34"/>
        <v>74683.2</v>
      </c>
      <c r="V56" s="45">
        <f t="shared" si="34"/>
        <v>78992.43999999999</v>
      </c>
      <c r="W56" s="45">
        <f t="shared" si="34"/>
        <v>95403.3</v>
      </c>
      <c r="X56" s="45">
        <f t="shared" si="34"/>
        <v>96176.5</v>
      </c>
      <c r="Y56" s="45">
        <f t="shared" si="34"/>
        <v>111416</v>
      </c>
      <c r="Z56" s="45">
        <f t="shared" si="34"/>
        <v>133170.5</v>
      </c>
      <c r="AA56" s="118">
        <f t="shared" si="34"/>
        <v>149294.65000000002</v>
      </c>
      <c r="AB56" s="118">
        <f t="shared" si="34"/>
        <v>181836.262213</v>
      </c>
      <c r="AC56" s="118">
        <f t="shared" si="34"/>
        <v>276610.93368300004</v>
      </c>
      <c r="AD56" s="118">
        <f t="shared" si="34"/>
        <v>338738.5389449999</v>
      </c>
      <c r="AE56" s="118">
        <f t="shared" si="34"/>
        <v>420291.5793866373</v>
      </c>
      <c r="AF56" s="118">
        <f t="shared" si="34"/>
        <v>355233.01612789894</v>
      </c>
      <c r="AG56" s="118">
        <f t="shared" si="34"/>
        <v>356572.86637249007</v>
      </c>
      <c r="AH56" s="118">
        <f t="shared" si="34"/>
        <v>2935.2999999999997</v>
      </c>
      <c r="AI56" s="118">
        <f t="shared" si="34"/>
        <v>3333.4</v>
      </c>
      <c r="AJ56" s="118">
        <f t="shared" si="34"/>
        <v>2437.5</v>
      </c>
      <c r="AK56" s="118">
        <f t="shared" si="34"/>
        <v>2165.8</v>
      </c>
      <c r="AL56" s="118">
        <f t="shared" si="34"/>
        <v>3824.0999999999995</v>
      </c>
      <c r="AM56" s="118">
        <f t="shared" si="34"/>
        <v>2476.4</v>
      </c>
      <c r="AN56" s="118">
        <f t="shared" si="34"/>
        <v>3697.1</v>
      </c>
      <c r="AO56" s="118">
        <f t="shared" si="34"/>
        <v>3231.2999999999997</v>
      </c>
      <c r="AP56" s="118">
        <f t="shared" si="34"/>
        <v>3146.7999999999997</v>
      </c>
      <c r="AQ56" s="118">
        <f t="shared" si="34"/>
        <v>4615.500000000001</v>
      </c>
      <c r="AR56" s="118">
        <f t="shared" si="34"/>
        <v>4275</v>
      </c>
      <c r="AS56" s="118">
        <f t="shared" si="34"/>
        <v>4690.7</v>
      </c>
      <c r="AT56" s="118">
        <f t="shared" si="34"/>
        <v>40828.9</v>
      </c>
      <c r="AU56" s="118">
        <f t="shared" si="34"/>
        <v>3712</v>
      </c>
      <c r="AV56" s="118">
        <f t="shared" si="34"/>
        <v>4629.8</v>
      </c>
      <c r="AW56" s="118">
        <f t="shared" si="34"/>
        <v>6561.900000000001</v>
      </c>
      <c r="AX56" s="118">
        <f t="shared" si="34"/>
        <v>4922.800000000001</v>
      </c>
      <c r="AY56" s="118">
        <f t="shared" si="34"/>
        <v>4692.900000000001</v>
      </c>
      <c r="AZ56" s="118">
        <f t="shared" si="34"/>
        <v>5693.0999999999985</v>
      </c>
      <c r="BA56" s="118">
        <f t="shared" si="34"/>
        <v>6358.2</v>
      </c>
      <c r="BB56" s="118">
        <f t="shared" si="34"/>
        <v>5078.6</v>
      </c>
      <c r="BC56" s="118">
        <f t="shared" si="34"/>
        <v>9315.5</v>
      </c>
      <c r="BD56" s="118">
        <f t="shared" si="34"/>
        <v>6274.700000000001</v>
      </c>
      <c r="BE56" s="118">
        <f t="shared" si="34"/>
        <v>7485.9</v>
      </c>
      <c r="BF56" s="118">
        <f t="shared" si="34"/>
        <v>9957.800000000001</v>
      </c>
      <c r="BG56" s="118">
        <f t="shared" si="34"/>
        <v>3601.0999999999995</v>
      </c>
      <c r="BH56" s="118">
        <f t="shared" si="34"/>
        <v>5991.8</v>
      </c>
      <c r="BI56" s="118">
        <f t="shared" si="34"/>
        <v>7708.900000000001</v>
      </c>
      <c r="BJ56" s="118">
        <f t="shared" si="34"/>
        <v>5227.299999999999</v>
      </c>
      <c r="BK56" s="118">
        <f t="shared" si="34"/>
        <v>4756.2</v>
      </c>
      <c r="BL56" s="118">
        <f t="shared" si="34"/>
        <v>9121.5</v>
      </c>
      <c r="BM56" s="118">
        <f t="shared" si="34"/>
        <v>7237.599999999999</v>
      </c>
      <c r="BN56" s="118">
        <f t="shared" si="34"/>
        <v>5906.900000000001</v>
      </c>
      <c r="BO56" s="118">
        <f t="shared" si="34"/>
        <v>7406.999999999999</v>
      </c>
      <c r="BP56" s="118">
        <f t="shared" si="34"/>
        <v>6782.800000000001</v>
      </c>
      <c r="BQ56" s="118">
        <f aca="true" t="shared" si="35" ref="BQ56:EB56">SUM(BQ58:BQ67)</f>
        <v>6576.9400000000005</v>
      </c>
      <c r="BR56" s="118">
        <f t="shared" si="35"/>
        <v>8674.400000000001</v>
      </c>
      <c r="BS56" s="118">
        <f t="shared" si="35"/>
        <v>7968.4</v>
      </c>
      <c r="BT56" s="118">
        <f t="shared" si="35"/>
        <v>6944.8</v>
      </c>
      <c r="BU56" s="118">
        <f t="shared" si="35"/>
        <v>10251.300000000001</v>
      </c>
      <c r="BV56" s="118">
        <f t="shared" si="35"/>
        <v>10042.900000000001</v>
      </c>
      <c r="BW56" s="118">
        <f t="shared" si="35"/>
        <v>6946.699999999999</v>
      </c>
      <c r="BX56" s="118">
        <f t="shared" si="35"/>
        <v>8729.400000000001</v>
      </c>
      <c r="BY56" s="118">
        <f t="shared" si="35"/>
        <v>4757.699999999999</v>
      </c>
      <c r="BZ56" s="118">
        <f t="shared" si="35"/>
        <v>10161.300000000001</v>
      </c>
      <c r="CA56" s="118">
        <f t="shared" si="35"/>
        <v>8914.1</v>
      </c>
      <c r="CB56" s="118">
        <f t="shared" si="35"/>
        <v>8312.900000000001</v>
      </c>
      <c r="CC56" s="118">
        <f t="shared" si="35"/>
        <v>7655.4000000000015</v>
      </c>
      <c r="CD56" s="118">
        <f t="shared" si="35"/>
        <v>4718.4</v>
      </c>
      <c r="CE56" s="118">
        <f t="shared" si="35"/>
        <v>5635.9</v>
      </c>
      <c r="CF56" s="118">
        <f t="shared" si="35"/>
        <v>4862.6</v>
      </c>
      <c r="CG56" s="118">
        <f t="shared" si="35"/>
        <v>19895.5</v>
      </c>
      <c r="CH56" s="118">
        <f t="shared" si="35"/>
        <v>8372.5</v>
      </c>
      <c r="CI56" s="118">
        <f t="shared" si="35"/>
        <v>5619.700000000001</v>
      </c>
      <c r="CJ56" s="118">
        <f t="shared" si="35"/>
        <v>7495</v>
      </c>
      <c r="CK56" s="118">
        <f t="shared" si="35"/>
        <v>7698.7</v>
      </c>
      <c r="CL56" s="118">
        <f t="shared" si="35"/>
        <v>8388.100000000002</v>
      </c>
      <c r="CM56" s="118">
        <f t="shared" si="35"/>
        <v>5958.3</v>
      </c>
      <c r="CN56" s="118">
        <f t="shared" si="35"/>
        <v>7889.1</v>
      </c>
      <c r="CO56" s="118">
        <f t="shared" si="35"/>
        <v>8185.600000000007</v>
      </c>
      <c r="CP56" s="118">
        <f t="shared" si="35"/>
        <v>6175.4999999999945</v>
      </c>
      <c r="CQ56" s="118">
        <f t="shared" si="35"/>
        <v>10498.5</v>
      </c>
      <c r="CR56" s="118">
        <f t="shared" si="35"/>
        <v>30394.000000000004</v>
      </c>
      <c r="CS56" s="118">
        <f t="shared" si="35"/>
        <v>38766.5</v>
      </c>
      <c r="CT56" s="118">
        <f t="shared" si="35"/>
        <v>44386.2</v>
      </c>
      <c r="CU56" s="118">
        <f t="shared" si="35"/>
        <v>51881.2</v>
      </c>
      <c r="CV56" s="118">
        <f t="shared" si="35"/>
        <v>59579.899999999994</v>
      </c>
      <c r="CW56" s="118">
        <f t="shared" si="35"/>
        <v>67968</v>
      </c>
      <c r="CX56" s="118">
        <f t="shared" si="35"/>
        <v>73926.3</v>
      </c>
      <c r="CY56" s="118">
        <f t="shared" si="35"/>
        <v>81815.4</v>
      </c>
      <c r="CZ56" s="118">
        <f t="shared" si="35"/>
        <v>90001.00000000001</v>
      </c>
      <c r="DA56" s="118">
        <f t="shared" si="35"/>
        <v>96176.5</v>
      </c>
      <c r="DB56" s="118">
        <f t="shared" si="35"/>
        <v>8968.800000000001</v>
      </c>
      <c r="DC56" s="118">
        <f t="shared" si="35"/>
        <v>6807.500000000001</v>
      </c>
      <c r="DD56" s="118">
        <f t="shared" si="35"/>
        <v>7256.4</v>
      </c>
      <c r="DE56" s="118">
        <f t="shared" si="35"/>
        <v>6568.300000000001</v>
      </c>
      <c r="DF56" s="118">
        <f t="shared" si="35"/>
        <v>6867.1</v>
      </c>
      <c r="DG56" s="118">
        <f t="shared" si="35"/>
        <v>8405.6</v>
      </c>
      <c r="DH56" s="118">
        <f t="shared" si="35"/>
        <v>8172.000000000001</v>
      </c>
      <c r="DI56" s="118">
        <f t="shared" si="35"/>
        <v>24654.800000000003</v>
      </c>
      <c r="DJ56" s="118">
        <f t="shared" si="35"/>
        <v>7393.599999999982</v>
      </c>
      <c r="DK56" s="118">
        <f t="shared" si="35"/>
        <v>8636.300000000017</v>
      </c>
      <c r="DL56" s="118">
        <f t="shared" si="35"/>
        <v>11431.4</v>
      </c>
      <c r="DM56" s="118">
        <f t="shared" si="35"/>
        <v>6254.2</v>
      </c>
      <c r="DN56" s="118">
        <f t="shared" si="35"/>
        <v>15776.3</v>
      </c>
      <c r="DO56" s="118">
        <f t="shared" si="35"/>
        <v>23032.699999999997</v>
      </c>
      <c r="DP56" s="118">
        <f t="shared" si="35"/>
        <v>29601.000000000004</v>
      </c>
      <c r="DQ56" s="118">
        <f t="shared" si="35"/>
        <v>36468.09999999999</v>
      </c>
      <c r="DR56" s="118">
        <f t="shared" si="35"/>
        <v>44873.7</v>
      </c>
      <c r="DS56" s="118">
        <f t="shared" si="35"/>
        <v>53045.700000000004</v>
      </c>
      <c r="DT56" s="118">
        <f t="shared" si="35"/>
        <v>77700.49999999999</v>
      </c>
      <c r="DU56" s="118">
        <f t="shared" si="35"/>
        <v>85094.09999999999</v>
      </c>
      <c r="DV56" s="118">
        <f t="shared" si="35"/>
        <v>93730.40000000002</v>
      </c>
      <c r="DW56" s="118">
        <f t="shared" si="35"/>
        <v>105161.8</v>
      </c>
      <c r="DX56" s="118">
        <f t="shared" si="35"/>
        <v>111416</v>
      </c>
      <c r="DY56" s="118">
        <f t="shared" si="35"/>
        <v>7165.500000000001</v>
      </c>
      <c r="DZ56" s="118">
        <f t="shared" si="35"/>
        <v>16384.5</v>
      </c>
      <c r="EA56" s="118">
        <f t="shared" si="35"/>
        <v>26201.999999999996</v>
      </c>
      <c r="EB56" s="118">
        <f t="shared" si="35"/>
        <v>39207.200000000004</v>
      </c>
      <c r="EC56" s="118">
        <f aca="true" t="shared" si="36" ref="EC56:GN56">SUM(EC58:EC67)</f>
        <v>48982.700000000004</v>
      </c>
      <c r="ED56" s="118">
        <f t="shared" si="36"/>
        <v>59436</v>
      </c>
      <c r="EE56" s="118">
        <f t="shared" si="36"/>
        <v>69867.59999999999</v>
      </c>
      <c r="EF56" s="118">
        <f t="shared" si="36"/>
        <v>80231.9</v>
      </c>
      <c r="EG56" s="118">
        <f t="shared" si="36"/>
        <v>91565.1</v>
      </c>
      <c r="EH56" s="118">
        <f t="shared" si="36"/>
        <v>105023.1</v>
      </c>
      <c r="EI56" s="118">
        <f t="shared" si="36"/>
        <v>114946</v>
      </c>
      <c r="EJ56" s="118">
        <f t="shared" si="36"/>
        <v>133170.5</v>
      </c>
      <c r="EK56" s="118">
        <f t="shared" si="36"/>
        <v>11022.599999999999</v>
      </c>
      <c r="EL56" s="118">
        <f t="shared" si="36"/>
        <v>26724.899999999998</v>
      </c>
      <c r="EM56" s="118">
        <f t="shared" si="36"/>
        <v>42299.19999999999</v>
      </c>
      <c r="EN56" s="118">
        <f t="shared" si="36"/>
        <v>55959.3</v>
      </c>
      <c r="EO56" s="118">
        <f t="shared" si="36"/>
        <v>65204.2</v>
      </c>
      <c r="EP56" s="118">
        <f t="shared" si="36"/>
        <v>79920.40000000001</v>
      </c>
      <c r="EQ56" s="118">
        <f t="shared" si="36"/>
        <v>94874.90000000001</v>
      </c>
      <c r="ER56" s="118">
        <f t="shared" si="36"/>
        <v>108893</v>
      </c>
      <c r="ES56" s="118">
        <f t="shared" si="36"/>
        <v>120465.7</v>
      </c>
      <c r="ET56" s="118">
        <f t="shared" si="36"/>
        <v>129451</v>
      </c>
      <c r="EU56" s="118">
        <f t="shared" si="36"/>
        <v>138357.59999999998</v>
      </c>
      <c r="EV56" s="118">
        <f t="shared" si="36"/>
        <v>10937.050000000001</v>
      </c>
      <c r="EW56" s="118">
        <f t="shared" si="36"/>
        <v>149294.65000000002</v>
      </c>
      <c r="EX56" s="118">
        <f t="shared" si="36"/>
        <v>11986.9</v>
      </c>
      <c r="EY56" s="118">
        <f t="shared" si="36"/>
        <v>11344.099999999999</v>
      </c>
      <c r="EZ56" s="118">
        <f t="shared" si="36"/>
        <v>15870.099999999999</v>
      </c>
      <c r="FA56" s="118">
        <f t="shared" si="36"/>
        <v>13185.2</v>
      </c>
      <c r="FB56" s="118">
        <f t="shared" si="36"/>
        <v>12375.728318</v>
      </c>
      <c r="FC56" s="118">
        <f t="shared" si="36"/>
        <v>13581.740461000001</v>
      </c>
      <c r="FD56" s="118">
        <f t="shared" si="36"/>
        <v>13765.500000000002</v>
      </c>
      <c r="FE56" s="118">
        <f t="shared" si="36"/>
        <v>15904.699999999997</v>
      </c>
      <c r="FF56" s="118">
        <f t="shared" si="36"/>
        <v>16692.66297</v>
      </c>
      <c r="FG56" s="118">
        <f t="shared" si="36"/>
        <v>16601.743464</v>
      </c>
      <c r="FH56" s="118">
        <f t="shared" si="36"/>
        <v>21224.357</v>
      </c>
      <c r="FI56" s="118">
        <f t="shared" si="36"/>
        <v>19303.53</v>
      </c>
      <c r="FJ56" s="118">
        <f t="shared" si="36"/>
        <v>181836.262213</v>
      </c>
      <c r="FK56" s="118">
        <f t="shared" si="36"/>
        <v>17036.100000000002</v>
      </c>
      <c r="FL56" s="118">
        <f t="shared" si="36"/>
        <v>20541.7</v>
      </c>
      <c r="FM56" s="118">
        <f t="shared" si="36"/>
        <v>17808.300000000003</v>
      </c>
      <c r="FN56" s="118">
        <f t="shared" si="36"/>
        <v>18787.457052</v>
      </c>
      <c r="FO56" s="118">
        <f t="shared" si="36"/>
        <v>17542.9</v>
      </c>
      <c r="FP56" s="118">
        <f t="shared" si="36"/>
        <v>22403.8</v>
      </c>
      <c r="FQ56" s="118">
        <f t="shared" si="36"/>
        <v>20848.2</v>
      </c>
      <c r="FR56" s="118">
        <f t="shared" si="36"/>
        <v>28312.508396</v>
      </c>
      <c r="FS56" s="118">
        <f t="shared" si="36"/>
        <v>27643.681338</v>
      </c>
      <c r="FT56" s="118">
        <f t="shared" si="36"/>
        <v>26356.286896999998</v>
      </c>
      <c r="FU56" s="118">
        <f t="shared" si="36"/>
        <v>24254.9</v>
      </c>
      <c r="FV56" s="118">
        <f t="shared" si="36"/>
        <v>35075.1</v>
      </c>
      <c r="FW56" s="118">
        <f t="shared" si="36"/>
        <v>276610.93368300004</v>
      </c>
      <c r="FX56" s="118">
        <f t="shared" si="36"/>
        <v>22281.683971000002</v>
      </c>
      <c r="FY56" s="118">
        <f t="shared" si="36"/>
        <v>25713.827377</v>
      </c>
      <c r="FZ56" s="118">
        <f t="shared" si="36"/>
        <v>17808.258021</v>
      </c>
      <c r="GA56" s="118">
        <f t="shared" si="36"/>
        <v>26535.42</v>
      </c>
      <c r="GB56" s="118">
        <f t="shared" si="36"/>
        <v>24677.542</v>
      </c>
      <c r="GC56" s="118">
        <f t="shared" si="36"/>
        <v>29855.299999999996</v>
      </c>
      <c r="GD56" s="118">
        <f t="shared" si="36"/>
        <v>25617.05447</v>
      </c>
      <c r="GE56" s="118">
        <f t="shared" si="36"/>
        <v>31211.653640999997</v>
      </c>
      <c r="GF56" s="118">
        <f t="shared" si="36"/>
        <v>37493.9</v>
      </c>
      <c r="GG56" s="118">
        <f t="shared" si="36"/>
        <v>34143.550421</v>
      </c>
      <c r="GH56" s="118">
        <f t="shared" si="36"/>
        <v>31677.750586000002</v>
      </c>
      <c r="GI56" s="118">
        <f t="shared" si="36"/>
        <v>31722.600000000002</v>
      </c>
      <c r="GJ56" s="118">
        <f t="shared" si="36"/>
        <v>338738.5404869999</v>
      </c>
      <c r="GK56" s="118">
        <f t="shared" si="36"/>
        <v>44111.419988</v>
      </c>
      <c r="GL56" s="118">
        <f t="shared" si="36"/>
        <v>25801.140869000003</v>
      </c>
      <c r="GM56" s="118">
        <f t="shared" si="36"/>
        <v>26688.767455</v>
      </c>
      <c r="GN56" s="118">
        <f t="shared" si="36"/>
        <v>55787.32869971</v>
      </c>
      <c r="GO56" s="118">
        <f aca="true" t="shared" si="37" ref="GO56:IF56">SUM(GO58:GO67)</f>
        <v>37799.971854740004</v>
      </c>
      <c r="GP56" s="118">
        <f t="shared" si="37"/>
        <v>41458.75</v>
      </c>
      <c r="GQ56" s="118">
        <f t="shared" si="37"/>
        <v>32945.2826466773</v>
      </c>
      <c r="GR56" s="118">
        <f t="shared" si="37"/>
        <v>38882.70102118339</v>
      </c>
      <c r="GS56" s="118">
        <f t="shared" si="37"/>
        <v>31582.526807861206</v>
      </c>
      <c r="GT56" s="118">
        <f t="shared" si="37"/>
        <v>23877.6</v>
      </c>
      <c r="GU56" s="118">
        <f t="shared" si="37"/>
        <v>24186.19625106677</v>
      </c>
      <c r="GV56" s="118">
        <f t="shared" si="37"/>
        <v>37169.8937933986</v>
      </c>
      <c r="GW56" s="118">
        <f t="shared" si="37"/>
        <v>420291.5793866373</v>
      </c>
      <c r="GX56" s="118">
        <f t="shared" si="37"/>
        <v>23242.95910865037</v>
      </c>
      <c r="GY56" s="118">
        <f t="shared" si="37"/>
        <v>27508.38457526741</v>
      </c>
      <c r="GZ56" s="118">
        <f t="shared" si="37"/>
        <v>25263.907467251105</v>
      </c>
      <c r="HA56" s="118">
        <f t="shared" si="37"/>
        <v>24057.584117250008</v>
      </c>
      <c r="HB56" s="118">
        <f t="shared" si="37"/>
        <v>27146.03542108</v>
      </c>
      <c r="HC56" s="118">
        <f t="shared" si="37"/>
        <v>28529.380140160007</v>
      </c>
      <c r="HD56" s="118">
        <f t="shared" si="37"/>
        <v>33473.424543770016</v>
      </c>
      <c r="HE56" s="118">
        <f t="shared" si="37"/>
        <v>36790.709602370014</v>
      </c>
      <c r="HF56" s="118">
        <f t="shared" si="37"/>
        <v>37421.78458910001</v>
      </c>
      <c r="HG56" s="118">
        <f t="shared" si="37"/>
        <v>26168.273949000002</v>
      </c>
      <c r="HH56" s="118">
        <f t="shared" si="37"/>
        <v>31376.052766</v>
      </c>
      <c r="HI56" s="118">
        <f t="shared" si="37"/>
        <v>34254.519849</v>
      </c>
      <c r="HJ56" s="118">
        <f t="shared" si="37"/>
        <v>355233.0161288989</v>
      </c>
      <c r="HK56" s="118">
        <f t="shared" si="37"/>
        <v>30196.142743999997</v>
      </c>
      <c r="HL56" s="118">
        <f t="shared" si="37"/>
        <v>25086.608948</v>
      </c>
      <c r="HM56" s="118">
        <f t="shared" si="37"/>
        <v>26304.078544</v>
      </c>
      <c r="HN56" s="118">
        <f t="shared" si="37"/>
        <v>26014.572842</v>
      </c>
      <c r="HO56" s="118">
        <f t="shared" si="37"/>
        <v>18998.64512</v>
      </c>
      <c r="HP56" s="118">
        <f t="shared" si="37"/>
        <v>24206.578637</v>
      </c>
      <c r="HQ56" s="118">
        <f t="shared" si="37"/>
        <v>26631.585819</v>
      </c>
      <c r="HR56" s="118">
        <f t="shared" si="37"/>
        <v>42091.97244</v>
      </c>
      <c r="HS56" s="118">
        <f t="shared" si="37"/>
        <v>43365.65098548996</v>
      </c>
      <c r="HT56" s="118">
        <f t="shared" si="37"/>
        <v>28419.499502</v>
      </c>
      <c r="HU56" s="118">
        <f t="shared" si="37"/>
        <v>32067.314906000003</v>
      </c>
      <c r="HV56" s="118">
        <f t="shared" si="37"/>
        <v>33190.215885000005</v>
      </c>
      <c r="HW56" s="118">
        <f t="shared" si="37"/>
        <v>28619.213954</v>
      </c>
      <c r="HX56" s="118">
        <f t="shared" si="37"/>
        <v>33539.13544300001</v>
      </c>
      <c r="HY56" s="118">
        <f t="shared" si="37"/>
        <v>30227.900688</v>
      </c>
      <c r="HZ56" s="118">
        <f t="shared" si="37"/>
        <v>25653.568212000002</v>
      </c>
      <c r="IA56" s="118">
        <f t="shared" si="37"/>
        <v>28219.920937000003</v>
      </c>
      <c r="IB56" s="118">
        <f t="shared" si="37"/>
        <v>31082.544209</v>
      </c>
      <c r="IC56" s="118">
        <f t="shared" si="37"/>
        <v>31445.457042</v>
      </c>
      <c r="ID56" s="118">
        <f t="shared" si="37"/>
        <v>32933.897144999995</v>
      </c>
      <c r="IE56" s="118">
        <f t="shared" si="37"/>
        <v>219530.185094</v>
      </c>
      <c r="IF56" s="118">
        <f t="shared" si="37"/>
        <v>241721.63763</v>
      </c>
    </row>
    <row r="57" spans="1:240" ht="15.75">
      <c r="A57" s="94"/>
      <c r="B57" s="19"/>
      <c r="C57" s="41"/>
      <c r="D57" s="41"/>
      <c r="E57" s="41"/>
      <c r="F57" s="41"/>
      <c r="G57" s="57"/>
      <c r="H57" s="41"/>
      <c r="I57" s="57"/>
      <c r="J57" s="58"/>
      <c r="K57" s="57"/>
      <c r="L57" s="41"/>
      <c r="M57" s="41"/>
      <c r="N57" s="59"/>
      <c r="O57" s="42"/>
      <c r="P57" s="42"/>
      <c r="Q57" s="42"/>
      <c r="R57" s="22"/>
      <c r="S57" s="42"/>
      <c r="T57" s="22"/>
      <c r="U57" s="22"/>
      <c r="V57" s="23"/>
      <c r="W57" s="23"/>
      <c r="X57" s="23"/>
      <c r="Y57" s="22"/>
      <c r="Z57" s="23"/>
      <c r="AA57" s="22"/>
      <c r="AB57" s="48"/>
      <c r="AC57" s="48"/>
      <c r="AD57" s="48"/>
      <c r="AE57" s="48"/>
      <c r="AF57" s="48"/>
      <c r="AG57" s="48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4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60"/>
      <c r="BZ57" s="60"/>
      <c r="CA57" s="60"/>
      <c r="CB57" s="60"/>
      <c r="CC57" s="60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42"/>
      <c r="CR57" s="42"/>
      <c r="CS57" s="42"/>
      <c r="CT57" s="42"/>
      <c r="CU57" s="42"/>
      <c r="CV57" s="42"/>
      <c r="CW57" s="42"/>
      <c r="CX57" s="42"/>
      <c r="CY57" s="4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43"/>
      <c r="DU57" s="43"/>
      <c r="DV57" s="43"/>
      <c r="DW57" s="43"/>
      <c r="DX57" s="43"/>
      <c r="DY57" s="43"/>
      <c r="DZ57" s="43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48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48"/>
      <c r="FX57" s="80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60"/>
      <c r="GJ57" s="48"/>
      <c r="GK57" s="60"/>
      <c r="GL57" s="60"/>
      <c r="GM57" s="60"/>
      <c r="GN57" s="60"/>
      <c r="GO57" s="60"/>
      <c r="GP57" s="60"/>
      <c r="GQ57" s="66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48"/>
      <c r="IF57" s="48"/>
    </row>
    <row r="58" spans="1:240" ht="15.75">
      <c r="A58" s="60" t="s">
        <v>166</v>
      </c>
      <c r="B58" s="29" t="s">
        <v>61</v>
      </c>
      <c r="C58" s="41">
        <v>164.8</v>
      </c>
      <c r="D58" s="41">
        <v>265</v>
      </c>
      <c r="E58" s="41">
        <v>123</v>
      </c>
      <c r="F58" s="41">
        <v>86.5</v>
      </c>
      <c r="G58" s="41">
        <v>11.5</v>
      </c>
      <c r="H58" s="41">
        <v>584.2</v>
      </c>
      <c r="I58" s="41">
        <v>532.4</v>
      </c>
      <c r="J58" s="40">
        <v>815.1</v>
      </c>
      <c r="K58" s="41">
        <v>1037.2</v>
      </c>
      <c r="L58" s="41">
        <v>953.9</v>
      </c>
      <c r="M58" s="41">
        <v>823.4</v>
      </c>
      <c r="N58" s="59">
        <v>1340.9</v>
      </c>
      <c r="O58" s="42">
        <v>1698.6</v>
      </c>
      <c r="P58" s="42">
        <v>2531.5</v>
      </c>
      <c r="Q58" s="42">
        <v>2963.9</v>
      </c>
      <c r="R58" s="22">
        <v>3196.6</v>
      </c>
      <c r="S58" s="42">
        <v>3357.2</v>
      </c>
      <c r="T58" s="22">
        <v>4392.8</v>
      </c>
      <c r="U58" s="22">
        <v>5459.2</v>
      </c>
      <c r="V58" s="23">
        <v>4980.84</v>
      </c>
      <c r="W58" s="23">
        <v>16198.9</v>
      </c>
      <c r="X58" s="23">
        <v>9773.6</v>
      </c>
      <c r="Y58" s="22">
        <v>10344.1</v>
      </c>
      <c r="Z58" s="19">
        <v>12346.8</v>
      </c>
      <c r="AA58" s="60">
        <v>7006.3</v>
      </c>
      <c r="AB58" s="42">
        <v>9841.562575</v>
      </c>
      <c r="AC58" s="42">
        <v>23603.025128000005</v>
      </c>
      <c r="AD58" s="42">
        <v>42211.348968000006</v>
      </c>
      <c r="AE58" s="42">
        <v>33934.36951351967</v>
      </c>
      <c r="AF58" s="42">
        <v>44379.126386201766</v>
      </c>
      <c r="AG58" s="42">
        <v>58484.14022430211</v>
      </c>
      <c r="AH58" s="42">
        <v>4.8</v>
      </c>
      <c r="AI58" s="42">
        <v>416.9</v>
      </c>
      <c r="AJ58" s="22">
        <v>215.1</v>
      </c>
      <c r="AK58" s="22">
        <v>259.8</v>
      </c>
      <c r="AL58" s="22">
        <v>609.1</v>
      </c>
      <c r="AM58" s="22">
        <v>403.3</v>
      </c>
      <c r="AN58" s="22">
        <v>258.9</v>
      </c>
      <c r="AO58" s="22">
        <v>356.2</v>
      </c>
      <c r="AP58" s="22">
        <v>319</v>
      </c>
      <c r="AQ58" s="22">
        <v>384.1</v>
      </c>
      <c r="AR58" s="22">
        <v>264.1</v>
      </c>
      <c r="AS58" s="22">
        <v>901.5</v>
      </c>
      <c r="AT58" s="42">
        <v>4392.8</v>
      </c>
      <c r="AU58" s="42">
        <v>224.6</v>
      </c>
      <c r="AV58" s="42">
        <v>341</v>
      </c>
      <c r="AW58" s="22">
        <v>212.9</v>
      </c>
      <c r="AX58" s="22">
        <v>367.9</v>
      </c>
      <c r="AY58" s="22">
        <v>418.5</v>
      </c>
      <c r="AZ58" s="22">
        <v>645.4</v>
      </c>
      <c r="BA58" s="22">
        <v>537.5</v>
      </c>
      <c r="BB58" s="22">
        <v>361.3</v>
      </c>
      <c r="BC58" s="22">
        <v>811.4</v>
      </c>
      <c r="BD58" s="22">
        <v>620.4</v>
      </c>
      <c r="BE58" s="22">
        <v>431.8</v>
      </c>
      <c r="BF58" s="22">
        <v>486.5</v>
      </c>
      <c r="BG58" s="22">
        <v>194.7</v>
      </c>
      <c r="BH58" s="22">
        <v>687.4</v>
      </c>
      <c r="BI58" s="22">
        <v>444.6</v>
      </c>
      <c r="BJ58" s="22">
        <v>264.9</v>
      </c>
      <c r="BK58" s="22">
        <v>504</v>
      </c>
      <c r="BL58" s="22">
        <v>207.4</v>
      </c>
      <c r="BM58" s="22">
        <v>388.1</v>
      </c>
      <c r="BN58" s="22">
        <v>354.3</v>
      </c>
      <c r="BO58" s="22">
        <v>403.1</v>
      </c>
      <c r="BP58" s="22">
        <v>390.1</v>
      </c>
      <c r="BQ58" s="22">
        <v>415.44</v>
      </c>
      <c r="BR58" s="22">
        <v>726.8</v>
      </c>
      <c r="BS58" s="22">
        <v>1297</v>
      </c>
      <c r="BT58" s="22">
        <v>337.4</v>
      </c>
      <c r="BU58" s="22">
        <v>710.9</v>
      </c>
      <c r="BV58" s="22">
        <v>776</v>
      </c>
      <c r="BW58" s="22">
        <v>575.2</v>
      </c>
      <c r="BX58" s="22">
        <v>1888.6</v>
      </c>
      <c r="BY58" s="60">
        <v>898.9</v>
      </c>
      <c r="BZ58" s="60">
        <v>1509.2</v>
      </c>
      <c r="CA58" s="60">
        <v>2396.5</v>
      </c>
      <c r="CB58" s="60">
        <v>3106.2</v>
      </c>
      <c r="CC58" s="60">
        <v>2392.2</v>
      </c>
      <c r="CD58" s="22">
        <v>310.8</v>
      </c>
      <c r="CE58" s="22">
        <v>774.9</v>
      </c>
      <c r="CF58" s="22">
        <v>297.5</v>
      </c>
      <c r="CG58" s="22">
        <v>659.6</v>
      </c>
      <c r="CH58" s="22">
        <v>804.1</v>
      </c>
      <c r="CI58" s="22">
        <v>271.1</v>
      </c>
      <c r="CJ58" s="22">
        <v>2329.2</v>
      </c>
      <c r="CK58" s="22">
        <v>286.00000000000057</v>
      </c>
      <c r="CL58" s="22">
        <v>1039.4</v>
      </c>
      <c r="CM58" s="22">
        <v>329.8999999999993</v>
      </c>
      <c r="CN58" s="22">
        <v>572.9000000000011</v>
      </c>
      <c r="CO58" s="22">
        <v>1398.8</v>
      </c>
      <c r="CP58" s="22">
        <v>1010.2</v>
      </c>
      <c r="CQ58" s="42">
        <v>1072.4</v>
      </c>
      <c r="CR58" s="42">
        <v>1732</v>
      </c>
      <c r="CS58" s="42">
        <v>2536.1</v>
      </c>
      <c r="CT58" s="42">
        <v>2807.2</v>
      </c>
      <c r="CU58" s="42">
        <v>5136.4</v>
      </c>
      <c r="CV58" s="42">
        <v>5422.4</v>
      </c>
      <c r="CW58" s="42">
        <v>6461.8</v>
      </c>
      <c r="CX58" s="22">
        <v>6791.7</v>
      </c>
      <c r="CY58" s="22">
        <v>7364.6</v>
      </c>
      <c r="CZ58" s="22">
        <v>8763.4</v>
      </c>
      <c r="DA58" s="60">
        <v>9773.6</v>
      </c>
      <c r="DB58" s="22">
        <v>259.6</v>
      </c>
      <c r="DC58" s="22">
        <v>1035.2</v>
      </c>
      <c r="DD58" s="22">
        <v>505.2</v>
      </c>
      <c r="DE58" s="22">
        <v>319.8</v>
      </c>
      <c r="DF58" s="22">
        <v>994</v>
      </c>
      <c r="DG58" s="22">
        <v>964.7</v>
      </c>
      <c r="DH58" s="22">
        <v>129.3</v>
      </c>
      <c r="DI58" s="22">
        <v>3857.8</v>
      </c>
      <c r="DJ58" s="22">
        <v>302.6999999999989</v>
      </c>
      <c r="DK58" s="22">
        <v>755.8000000000011</v>
      </c>
      <c r="DL58" s="22">
        <v>744.7999999999993</v>
      </c>
      <c r="DM58" s="22">
        <v>475.2000000000007</v>
      </c>
      <c r="DN58" s="22">
        <v>1294.8</v>
      </c>
      <c r="DO58" s="22">
        <v>1800</v>
      </c>
      <c r="DP58" s="22">
        <v>2119.8</v>
      </c>
      <c r="DQ58" s="22">
        <v>3113.8</v>
      </c>
      <c r="DR58" s="22">
        <v>4078.5</v>
      </c>
      <c r="DS58" s="60">
        <v>4207.8</v>
      </c>
      <c r="DT58" s="22">
        <v>8065.6</v>
      </c>
      <c r="DU58" s="22">
        <v>8368.3</v>
      </c>
      <c r="DV58" s="60">
        <v>9124.1</v>
      </c>
      <c r="DW58" s="60">
        <v>9868.9</v>
      </c>
      <c r="DX58" s="22">
        <v>10344.1</v>
      </c>
      <c r="DY58" s="22">
        <v>1406</v>
      </c>
      <c r="DZ58" s="22">
        <v>3664.6</v>
      </c>
      <c r="EA58" s="22">
        <v>4325</v>
      </c>
      <c r="EB58" s="60">
        <v>5044.1</v>
      </c>
      <c r="EC58" s="60">
        <v>5786.7</v>
      </c>
      <c r="ED58" s="60">
        <v>7609.2</v>
      </c>
      <c r="EE58" s="60">
        <v>8267.3</v>
      </c>
      <c r="EF58" s="60">
        <v>8693.8</v>
      </c>
      <c r="EG58" s="89">
        <v>9005.6</v>
      </c>
      <c r="EH58" s="60">
        <v>10280.7</v>
      </c>
      <c r="EI58" s="60">
        <v>11787.9</v>
      </c>
      <c r="EJ58" s="60">
        <v>12346.8</v>
      </c>
      <c r="EK58" s="60">
        <v>197.7</v>
      </c>
      <c r="EL58" s="60">
        <v>1171.2</v>
      </c>
      <c r="EM58" s="60">
        <v>1735.9</v>
      </c>
      <c r="EN58" s="60">
        <v>2549.7</v>
      </c>
      <c r="EO58" s="60">
        <v>3457.4</v>
      </c>
      <c r="EP58" s="22">
        <v>4039.3</v>
      </c>
      <c r="EQ58" s="60">
        <v>4501.1</v>
      </c>
      <c r="ER58" s="60">
        <v>5010.1</v>
      </c>
      <c r="ES58" s="60">
        <v>5552.2</v>
      </c>
      <c r="ET58" s="60">
        <v>6140.6</v>
      </c>
      <c r="EU58" s="60">
        <v>6614.4</v>
      </c>
      <c r="EV58" s="60">
        <v>391.9</v>
      </c>
      <c r="EW58" s="60">
        <f>EU58+EV58</f>
        <v>7006.299999999999</v>
      </c>
      <c r="EX58" s="22">
        <v>1528.3</v>
      </c>
      <c r="EY58" s="22">
        <v>1192</v>
      </c>
      <c r="EZ58" s="22">
        <v>1431.4</v>
      </c>
      <c r="FA58" s="43">
        <v>381.2</v>
      </c>
      <c r="FB58" s="43">
        <v>515.93602</v>
      </c>
      <c r="FC58" s="43">
        <f>'[1]Feuil3'!$F$4</f>
        <v>300.61043</v>
      </c>
      <c r="FD58" s="43">
        <v>504.6</v>
      </c>
      <c r="FE58" s="43">
        <v>283.2</v>
      </c>
      <c r="FF58" s="43">
        <v>153.748439</v>
      </c>
      <c r="FG58" s="43">
        <v>868.667686</v>
      </c>
      <c r="FH58" s="43">
        <v>2218.2</v>
      </c>
      <c r="FI58" s="43">
        <v>463.7</v>
      </c>
      <c r="FJ58" s="42">
        <f aca="true" t="shared" si="38" ref="FJ58:FJ67">SUM(EX58:FI58)</f>
        <v>9841.562575</v>
      </c>
      <c r="FK58" s="43">
        <v>629.3</v>
      </c>
      <c r="FL58" s="43">
        <v>540.2</v>
      </c>
      <c r="FM58" s="43">
        <v>1369.5</v>
      </c>
      <c r="FN58" s="64">
        <v>1612.443225</v>
      </c>
      <c r="FO58" s="22">
        <v>2793</v>
      </c>
      <c r="FP58" s="22">
        <v>1922.2</v>
      </c>
      <c r="FQ58" s="22">
        <v>2016.7</v>
      </c>
      <c r="FR58" s="22">
        <v>443.057406</v>
      </c>
      <c r="FS58" s="22">
        <v>2576.225061</v>
      </c>
      <c r="FT58" s="22">
        <v>3741.799436</v>
      </c>
      <c r="FU58" s="22">
        <v>2268.2</v>
      </c>
      <c r="FV58" s="22">
        <v>3690.4</v>
      </c>
      <c r="FW58" s="42">
        <f aca="true" t="shared" si="39" ref="FW58:FW67">SUM(FK58:FV58)</f>
        <v>23603.025128000005</v>
      </c>
      <c r="FX58" s="22">
        <v>2746.183597</v>
      </c>
      <c r="FY58" s="22">
        <v>1184.457252</v>
      </c>
      <c r="FZ58" s="60">
        <v>1369.518976</v>
      </c>
      <c r="GA58" s="60">
        <v>4073.05</v>
      </c>
      <c r="GB58" s="60">
        <v>3047.607</v>
      </c>
      <c r="GC58" s="60">
        <v>5272.5</v>
      </c>
      <c r="GD58" s="60">
        <v>3182.068543</v>
      </c>
      <c r="GE58" s="60">
        <v>3704.723138</v>
      </c>
      <c r="GF58" s="60">
        <v>4816</v>
      </c>
      <c r="GG58" s="60">
        <v>4930.279437</v>
      </c>
      <c r="GH58" s="60">
        <v>4131.661025</v>
      </c>
      <c r="GI58" s="60">
        <v>3753.3</v>
      </c>
      <c r="GJ58" s="60">
        <f aca="true" t="shared" si="40" ref="GJ58:GJ67">SUM(FX58:GC58)+GD58+GE58+GF58+GG58+GH58+GI58</f>
        <v>42211.348968000006</v>
      </c>
      <c r="GK58" s="60">
        <v>8030.328632</v>
      </c>
      <c r="GL58" s="60">
        <v>2363.093178</v>
      </c>
      <c r="GM58" s="60">
        <v>6354.900109</v>
      </c>
      <c r="GN58" s="66">
        <v>1645.740708</v>
      </c>
      <c r="GO58" s="66">
        <v>1824.6500885599992</v>
      </c>
      <c r="GP58" s="66">
        <v>912.7</v>
      </c>
      <c r="GQ58" s="60">
        <v>2772.746953948926</v>
      </c>
      <c r="GR58" s="112">
        <v>981.691166355276</v>
      </c>
      <c r="GS58" s="66">
        <v>3158.347493538301</v>
      </c>
      <c r="GT58" s="60">
        <v>1730.9</v>
      </c>
      <c r="GU58" s="112">
        <v>1924.700184253308</v>
      </c>
      <c r="GV58" s="114">
        <v>2234.5709998638586</v>
      </c>
      <c r="GW58" s="60">
        <f aca="true" t="shared" si="41" ref="GW58:GW67">GL58+GK58+GM58+GN58+GO58+GP58+GQ58+GR58+GS58+GT58+GU58+GV58</f>
        <v>33934.36951351967</v>
      </c>
      <c r="GX58" s="60">
        <v>2019.6445332832131</v>
      </c>
      <c r="GY58" s="60">
        <v>2726.791176299627</v>
      </c>
      <c r="GZ58" s="60">
        <v>3430.7958230689296</v>
      </c>
      <c r="HA58" s="60">
        <v>4334.255914689999</v>
      </c>
      <c r="HB58" s="60">
        <v>4759.212971570001</v>
      </c>
      <c r="HC58" s="60">
        <v>2902.4848408599983</v>
      </c>
      <c r="HD58" s="60">
        <v>2803.8169835099975</v>
      </c>
      <c r="HE58" s="60">
        <v>2973.1450312300008</v>
      </c>
      <c r="HF58" s="60">
        <v>5058.214029690001</v>
      </c>
      <c r="HG58" s="60">
        <v>2123.22587</v>
      </c>
      <c r="HH58" s="60">
        <v>5751.178146</v>
      </c>
      <c r="HI58" s="60">
        <v>5496.361066</v>
      </c>
      <c r="HJ58" s="60">
        <f aca="true" t="shared" si="42" ref="HJ58:HJ67">SUM(GX58:HI58)</f>
        <v>44379.126386201766</v>
      </c>
      <c r="HK58" s="60">
        <v>6998.490537</v>
      </c>
      <c r="HL58" s="60">
        <v>4735.529468</v>
      </c>
      <c r="HM58" s="60">
        <v>2211.864955</v>
      </c>
      <c r="HN58" s="60">
        <v>3008.508784</v>
      </c>
      <c r="HO58" s="60">
        <v>4074.338553</v>
      </c>
      <c r="HP58" s="60">
        <v>3972.563772</v>
      </c>
      <c r="HQ58" s="60">
        <v>4382.909651</v>
      </c>
      <c r="HR58" s="60">
        <v>6546.575086</v>
      </c>
      <c r="HS58" s="60">
        <v>5976.2567463021005</v>
      </c>
      <c r="HT58" s="60">
        <v>6070.860495</v>
      </c>
      <c r="HU58" s="60">
        <v>4474.037445</v>
      </c>
      <c r="HV58" s="60">
        <v>6032.204732</v>
      </c>
      <c r="HW58" s="60">
        <v>3419.260145</v>
      </c>
      <c r="HX58" s="60">
        <v>2638.030371</v>
      </c>
      <c r="HY58" s="60">
        <v>4018.926772</v>
      </c>
      <c r="HZ58" s="60">
        <v>1132.809245</v>
      </c>
      <c r="IA58" s="60">
        <v>1018.68629</v>
      </c>
      <c r="IB58" s="60">
        <v>1145.674484</v>
      </c>
      <c r="IC58" s="60">
        <v>939.65108</v>
      </c>
      <c r="ID58" s="60">
        <v>1224.499417</v>
      </c>
      <c r="IE58" s="42">
        <f>HK58+HL58+HM58+HN58+HO58+HP58+HQ58+HR58</f>
        <v>35930.780806</v>
      </c>
      <c r="IF58" s="42">
        <f>HW58+HX58+HY58+HZ58+IA58+IB58+IC58+ID58</f>
        <v>15537.537804</v>
      </c>
    </row>
    <row r="59" spans="1:240" ht="15.75">
      <c r="A59" s="95" t="s">
        <v>167</v>
      </c>
      <c r="B59" s="29" t="s">
        <v>57</v>
      </c>
      <c r="C59" s="41">
        <v>0.2</v>
      </c>
      <c r="D59" s="41">
        <v>34.6</v>
      </c>
      <c r="E59" s="41">
        <v>96.3</v>
      </c>
      <c r="F59" s="41">
        <v>216.2</v>
      </c>
      <c r="G59" s="41">
        <v>332.2</v>
      </c>
      <c r="H59" s="41">
        <v>255.1</v>
      </c>
      <c r="I59" s="41">
        <v>24.3</v>
      </c>
      <c r="J59" s="40">
        <v>42.9</v>
      </c>
      <c r="K59" s="41">
        <v>140.5</v>
      </c>
      <c r="L59" s="63" t="s">
        <v>29</v>
      </c>
      <c r="M59" s="41">
        <v>2.9</v>
      </c>
      <c r="N59" s="59">
        <v>31.3</v>
      </c>
      <c r="O59" s="42">
        <v>18.4</v>
      </c>
      <c r="P59" s="42" t="s">
        <v>29</v>
      </c>
      <c r="Q59" s="42">
        <v>62.9</v>
      </c>
      <c r="R59" s="22">
        <v>362</v>
      </c>
      <c r="S59" s="42">
        <v>67.5</v>
      </c>
      <c r="T59" s="22" t="s">
        <v>29</v>
      </c>
      <c r="U59" s="22" t="s">
        <v>29</v>
      </c>
      <c r="V59" s="23" t="s">
        <v>29</v>
      </c>
      <c r="W59" s="23">
        <v>5.1</v>
      </c>
      <c r="X59" s="23">
        <v>25.6</v>
      </c>
      <c r="Y59" s="22">
        <v>0.1</v>
      </c>
      <c r="Z59" s="23" t="s">
        <v>29</v>
      </c>
      <c r="AA59" s="22" t="s">
        <v>29</v>
      </c>
      <c r="AB59" s="42">
        <v>340.93574</v>
      </c>
      <c r="AC59" s="42">
        <v>23.328017</v>
      </c>
      <c r="AD59" s="42">
        <v>403.474309</v>
      </c>
      <c r="AE59" s="42">
        <v>528.95</v>
      </c>
      <c r="AF59" s="134" t="s">
        <v>81</v>
      </c>
      <c r="AG59" s="134">
        <v>20.116741</v>
      </c>
      <c r="AH59" s="135" t="s">
        <v>29</v>
      </c>
      <c r="AI59" s="135" t="s">
        <v>29</v>
      </c>
      <c r="AJ59" s="135" t="s">
        <v>29</v>
      </c>
      <c r="AK59" s="135" t="s">
        <v>29</v>
      </c>
      <c r="AL59" s="135" t="s">
        <v>29</v>
      </c>
      <c r="AM59" s="135" t="s">
        <v>29</v>
      </c>
      <c r="AN59" s="135" t="s">
        <v>29</v>
      </c>
      <c r="AO59" s="135" t="s">
        <v>29</v>
      </c>
      <c r="AP59" s="135" t="s">
        <v>29</v>
      </c>
      <c r="AQ59" s="135" t="s">
        <v>29</v>
      </c>
      <c r="AR59" s="135" t="s">
        <v>29</v>
      </c>
      <c r="AS59" s="135" t="s">
        <v>29</v>
      </c>
      <c r="AT59" s="135" t="s">
        <v>29</v>
      </c>
      <c r="AU59" s="135" t="s">
        <v>29</v>
      </c>
      <c r="AV59" s="135" t="s">
        <v>29</v>
      </c>
      <c r="AW59" s="135" t="s">
        <v>29</v>
      </c>
      <c r="AX59" s="135" t="s">
        <v>29</v>
      </c>
      <c r="AY59" s="135" t="s">
        <v>29</v>
      </c>
      <c r="AZ59" s="135" t="s">
        <v>29</v>
      </c>
      <c r="BA59" s="135" t="s">
        <v>29</v>
      </c>
      <c r="BB59" s="135" t="s">
        <v>29</v>
      </c>
      <c r="BC59" s="135" t="s">
        <v>29</v>
      </c>
      <c r="BD59" s="135" t="s">
        <v>29</v>
      </c>
      <c r="BE59" s="135" t="s">
        <v>29</v>
      </c>
      <c r="BF59" s="135" t="s">
        <v>29</v>
      </c>
      <c r="BG59" s="135" t="s">
        <v>29</v>
      </c>
      <c r="BH59" s="135" t="s">
        <v>29</v>
      </c>
      <c r="BI59" s="135" t="s">
        <v>29</v>
      </c>
      <c r="BJ59" s="135" t="s">
        <v>29</v>
      </c>
      <c r="BK59" s="135" t="s">
        <v>29</v>
      </c>
      <c r="BL59" s="135" t="s">
        <v>29</v>
      </c>
      <c r="BM59" s="135" t="s">
        <v>29</v>
      </c>
      <c r="BN59" s="135" t="s">
        <v>29</v>
      </c>
      <c r="BO59" s="135" t="s">
        <v>29</v>
      </c>
      <c r="BP59" s="135" t="s">
        <v>29</v>
      </c>
      <c r="BQ59" s="135" t="s">
        <v>29</v>
      </c>
      <c r="BR59" s="135" t="s">
        <v>29</v>
      </c>
      <c r="BS59" s="135" t="s">
        <v>29</v>
      </c>
      <c r="BT59" s="135" t="s">
        <v>29</v>
      </c>
      <c r="BU59" s="135" t="s">
        <v>29</v>
      </c>
      <c r="BV59" s="135" t="s">
        <v>29</v>
      </c>
      <c r="BW59" s="135" t="s">
        <v>29</v>
      </c>
      <c r="BX59" s="135">
        <v>3</v>
      </c>
      <c r="BY59" s="136">
        <v>0</v>
      </c>
      <c r="BZ59" s="136">
        <v>0</v>
      </c>
      <c r="CA59" s="136">
        <v>2.1</v>
      </c>
      <c r="CB59" s="136">
        <v>0</v>
      </c>
      <c r="CC59" s="136">
        <v>0</v>
      </c>
      <c r="CD59" s="135">
        <v>0</v>
      </c>
      <c r="CE59" s="135" t="s">
        <v>29</v>
      </c>
      <c r="CF59" s="135">
        <v>0</v>
      </c>
      <c r="CG59" s="135">
        <v>15.4</v>
      </c>
      <c r="CH59" s="135">
        <v>0</v>
      </c>
      <c r="CI59" s="135">
        <v>0</v>
      </c>
      <c r="CJ59" s="135">
        <v>0</v>
      </c>
      <c r="CK59" s="135">
        <v>10.2</v>
      </c>
      <c r="CL59" s="135">
        <v>0</v>
      </c>
      <c r="CM59" s="135">
        <v>0</v>
      </c>
      <c r="CN59" s="135">
        <v>0</v>
      </c>
      <c r="CO59" s="135">
        <v>0</v>
      </c>
      <c r="CP59" s="135">
        <v>0</v>
      </c>
      <c r="CQ59" s="134" t="s">
        <v>29</v>
      </c>
      <c r="CR59" s="134">
        <v>15.4</v>
      </c>
      <c r="CS59" s="134">
        <v>15.4</v>
      </c>
      <c r="CT59" s="134">
        <v>15.4</v>
      </c>
      <c r="CU59" s="134">
        <v>15.4</v>
      </c>
      <c r="CV59" s="134">
        <v>25.6</v>
      </c>
      <c r="CW59" s="134">
        <v>25.6</v>
      </c>
      <c r="CX59" s="135">
        <v>25.6</v>
      </c>
      <c r="CY59" s="135">
        <v>25.6</v>
      </c>
      <c r="CZ59" s="135">
        <v>25.6</v>
      </c>
      <c r="DA59" s="136">
        <v>25.6</v>
      </c>
      <c r="DB59" s="135" t="s">
        <v>29</v>
      </c>
      <c r="DC59" s="135">
        <v>0</v>
      </c>
      <c r="DD59" s="135">
        <v>0</v>
      </c>
      <c r="DE59" s="135">
        <v>0</v>
      </c>
      <c r="DF59" s="135">
        <v>0</v>
      </c>
      <c r="DG59" s="135">
        <v>0</v>
      </c>
      <c r="DH59" s="135">
        <v>0.1</v>
      </c>
      <c r="DI59" s="135">
        <v>0</v>
      </c>
      <c r="DJ59" s="135">
        <v>0</v>
      </c>
      <c r="DK59" s="135">
        <v>0</v>
      </c>
      <c r="DL59" s="135">
        <v>0</v>
      </c>
      <c r="DM59" s="135">
        <v>0</v>
      </c>
      <c r="DN59" s="135" t="s">
        <v>29</v>
      </c>
      <c r="DO59" s="135" t="s">
        <v>29</v>
      </c>
      <c r="DP59" s="135" t="s">
        <v>29</v>
      </c>
      <c r="DQ59" s="135" t="s">
        <v>29</v>
      </c>
      <c r="DR59" s="135">
        <v>0</v>
      </c>
      <c r="DS59" s="136">
        <v>0.1</v>
      </c>
      <c r="DT59" s="135">
        <v>0.1</v>
      </c>
      <c r="DU59" s="135">
        <v>0.1</v>
      </c>
      <c r="DV59" s="136">
        <v>0.1</v>
      </c>
      <c r="DW59" s="136">
        <v>0.1</v>
      </c>
      <c r="DX59" s="135">
        <v>0.1</v>
      </c>
      <c r="DY59" s="135" t="s">
        <v>29</v>
      </c>
      <c r="DZ59" s="135" t="s">
        <v>29</v>
      </c>
      <c r="EA59" s="135" t="s">
        <v>29</v>
      </c>
      <c r="EB59" s="135" t="s">
        <v>29</v>
      </c>
      <c r="EC59" s="135" t="s">
        <v>29</v>
      </c>
      <c r="ED59" s="135" t="s">
        <v>29</v>
      </c>
      <c r="EE59" s="135" t="s">
        <v>29</v>
      </c>
      <c r="EF59" s="135" t="s">
        <v>29</v>
      </c>
      <c r="EG59" s="135" t="s">
        <v>29</v>
      </c>
      <c r="EH59" s="135" t="s">
        <v>29</v>
      </c>
      <c r="EI59" s="135" t="s">
        <v>29</v>
      </c>
      <c r="EJ59" s="135" t="s">
        <v>29</v>
      </c>
      <c r="EK59" s="135" t="s">
        <v>29</v>
      </c>
      <c r="EL59" s="135" t="s">
        <v>29</v>
      </c>
      <c r="EM59" s="135" t="s">
        <v>29</v>
      </c>
      <c r="EN59" s="135" t="s">
        <v>29</v>
      </c>
      <c r="EO59" s="135" t="s">
        <v>29</v>
      </c>
      <c r="EP59" s="135" t="s">
        <v>29</v>
      </c>
      <c r="EQ59" s="135" t="s">
        <v>29</v>
      </c>
      <c r="ER59" s="135" t="s">
        <v>29</v>
      </c>
      <c r="ES59" s="135" t="s">
        <v>29</v>
      </c>
      <c r="ET59" s="135" t="s">
        <v>29</v>
      </c>
      <c r="EU59" s="135" t="s">
        <v>29</v>
      </c>
      <c r="EV59" s="136"/>
      <c r="EW59" s="135" t="s">
        <v>29</v>
      </c>
      <c r="EX59" s="135" t="s">
        <v>29</v>
      </c>
      <c r="EY59" s="135"/>
      <c r="EZ59" s="135">
        <v>0</v>
      </c>
      <c r="FA59" s="135" t="s">
        <v>29</v>
      </c>
      <c r="FB59" s="135" t="s">
        <v>29</v>
      </c>
      <c r="FC59" s="135">
        <v>0</v>
      </c>
      <c r="FD59" s="135">
        <v>0</v>
      </c>
      <c r="FE59" s="135">
        <v>0</v>
      </c>
      <c r="FF59" s="135">
        <v>0.192021</v>
      </c>
      <c r="FG59" s="135">
        <v>143.343719</v>
      </c>
      <c r="FH59" s="135">
        <v>0</v>
      </c>
      <c r="FI59" s="135">
        <v>197.4</v>
      </c>
      <c r="FJ59" s="134">
        <f t="shared" si="38"/>
        <v>340.93574</v>
      </c>
      <c r="FK59" s="135">
        <v>0</v>
      </c>
      <c r="FL59" s="135"/>
      <c r="FM59" s="135">
        <v>0</v>
      </c>
      <c r="FN59" s="135"/>
      <c r="FO59" s="135"/>
      <c r="FP59" s="135"/>
      <c r="FQ59" s="135"/>
      <c r="FR59" s="135">
        <v>0</v>
      </c>
      <c r="FS59" s="135">
        <v>0</v>
      </c>
      <c r="FT59" s="135">
        <v>23.328017</v>
      </c>
      <c r="FU59" s="135"/>
      <c r="FV59" s="135">
        <v>0</v>
      </c>
      <c r="FW59" s="134">
        <f t="shared" si="39"/>
        <v>23.328017</v>
      </c>
      <c r="FX59" s="135">
        <v>1.074309</v>
      </c>
      <c r="FY59" s="135">
        <v>0</v>
      </c>
      <c r="FZ59" s="136">
        <v>0</v>
      </c>
      <c r="GA59" s="136"/>
      <c r="GB59" s="136">
        <v>0</v>
      </c>
      <c r="GC59" s="136"/>
      <c r="GD59" s="136"/>
      <c r="GE59" s="136">
        <v>0</v>
      </c>
      <c r="GF59" s="136">
        <v>402.4</v>
      </c>
      <c r="GG59" s="136">
        <v>0</v>
      </c>
      <c r="GH59" s="136">
        <v>0</v>
      </c>
      <c r="GI59" s="136"/>
      <c r="GJ59" s="136">
        <f t="shared" si="40"/>
        <v>403.474309</v>
      </c>
      <c r="GK59" s="135" t="s">
        <v>29</v>
      </c>
      <c r="GL59" s="136">
        <v>0</v>
      </c>
      <c r="GM59" s="136">
        <v>0</v>
      </c>
      <c r="GN59" s="136">
        <v>0</v>
      </c>
      <c r="GO59" s="136">
        <v>0</v>
      </c>
      <c r="GP59" s="136">
        <v>528.95</v>
      </c>
      <c r="GQ59" s="136">
        <v>0</v>
      </c>
      <c r="GR59" s="136">
        <v>0</v>
      </c>
      <c r="GS59" s="136">
        <v>0</v>
      </c>
      <c r="GT59" s="136">
        <v>0</v>
      </c>
      <c r="GU59" s="136">
        <v>0</v>
      </c>
      <c r="GV59" s="135">
        <v>0</v>
      </c>
      <c r="GW59" s="136">
        <f t="shared" si="41"/>
        <v>528.95</v>
      </c>
      <c r="GX59" s="135">
        <v>0</v>
      </c>
      <c r="GY59" s="135">
        <v>1E-06</v>
      </c>
      <c r="GZ59" s="135">
        <v>0</v>
      </c>
      <c r="HA59" s="135">
        <v>0</v>
      </c>
      <c r="HB59" s="135">
        <v>0</v>
      </c>
      <c r="HC59" s="135">
        <v>0</v>
      </c>
      <c r="HD59" s="135"/>
      <c r="HE59" s="135"/>
      <c r="HF59" s="135"/>
      <c r="HG59" s="135"/>
      <c r="HH59" s="136"/>
      <c r="HI59" s="135"/>
      <c r="HJ59" s="136">
        <f t="shared" si="42"/>
        <v>1E-06</v>
      </c>
      <c r="HK59" s="135"/>
      <c r="HL59" s="135">
        <v>0</v>
      </c>
      <c r="HM59" s="135"/>
      <c r="HN59" s="135">
        <v>0</v>
      </c>
      <c r="HO59" s="135"/>
      <c r="HP59" s="135">
        <v>19.164848</v>
      </c>
      <c r="HQ59" s="135"/>
      <c r="HR59" s="135"/>
      <c r="HS59" s="135"/>
      <c r="HT59" s="135"/>
      <c r="HU59" s="135">
        <v>0.359583</v>
      </c>
      <c r="HV59" s="135">
        <v>0.59231</v>
      </c>
      <c r="HW59" s="135">
        <v>2.134097</v>
      </c>
      <c r="HX59" s="135"/>
      <c r="HY59" s="135">
        <v>0</v>
      </c>
      <c r="HZ59" s="135"/>
      <c r="IA59" s="135"/>
      <c r="IB59" s="135"/>
      <c r="IC59" s="42"/>
      <c r="ID59" s="42"/>
      <c r="IE59" s="42">
        <f aca="true" t="shared" si="43" ref="IE59:IE67">HK59+HL59+HM59+HN59+HO59+HP59+HQ59+HR59</f>
        <v>19.164848</v>
      </c>
      <c r="IF59" s="42">
        <f aca="true" t="shared" si="44" ref="IF59:IF67">HW59+HX59+HY59+HZ59+IA59+IB59+IC59+ID59</f>
        <v>2.134097</v>
      </c>
    </row>
    <row r="60" spans="1:240" ht="15.75">
      <c r="A60" s="95" t="s">
        <v>168</v>
      </c>
      <c r="B60" s="29" t="s">
        <v>56</v>
      </c>
      <c r="C60" s="41">
        <v>638.4</v>
      </c>
      <c r="D60" s="41">
        <v>757.6</v>
      </c>
      <c r="E60" s="41">
        <v>606.5</v>
      </c>
      <c r="F60" s="41">
        <v>647.1</v>
      </c>
      <c r="G60" s="41">
        <v>658.6</v>
      </c>
      <c r="H60" s="41">
        <v>805.2</v>
      </c>
      <c r="I60" s="41">
        <v>1344</v>
      </c>
      <c r="J60" s="40">
        <v>1516.9</v>
      </c>
      <c r="K60" s="41">
        <v>1611.1</v>
      </c>
      <c r="L60" s="41">
        <v>2481.1</v>
      </c>
      <c r="M60" s="41">
        <v>2399.3</v>
      </c>
      <c r="N60" s="59">
        <v>1391.6</v>
      </c>
      <c r="O60" s="42">
        <v>1869.2</v>
      </c>
      <c r="P60" s="42">
        <v>3933</v>
      </c>
      <c r="Q60" s="42">
        <v>3493.6</v>
      </c>
      <c r="R60" s="22">
        <v>5698.5</v>
      </c>
      <c r="S60" s="42">
        <v>7753.5</v>
      </c>
      <c r="T60" s="22">
        <v>14613.6</v>
      </c>
      <c r="U60" s="22">
        <v>24368.9</v>
      </c>
      <c r="V60" s="23">
        <v>30275.9</v>
      </c>
      <c r="W60" s="23">
        <v>36824.3</v>
      </c>
      <c r="X60" s="23">
        <v>36463.7</v>
      </c>
      <c r="Y60" s="22">
        <v>31835.3</v>
      </c>
      <c r="Z60" s="19">
        <v>35881.4</v>
      </c>
      <c r="AA60" s="60">
        <v>41701</v>
      </c>
      <c r="AB60" s="42">
        <v>38088.347024</v>
      </c>
      <c r="AC60" s="42">
        <v>57972.126308</v>
      </c>
      <c r="AD60" s="42">
        <v>65423.51119599999</v>
      </c>
      <c r="AE60" s="42">
        <v>93381.43730707341</v>
      </c>
      <c r="AF60" s="42">
        <v>82114.28867167573</v>
      </c>
      <c r="AG60" s="42">
        <v>91550.62309523653</v>
      </c>
      <c r="AH60" s="42">
        <v>896.8</v>
      </c>
      <c r="AI60" s="42">
        <v>1077.2</v>
      </c>
      <c r="AJ60" s="22">
        <v>995.8</v>
      </c>
      <c r="AK60" s="22">
        <v>728.9</v>
      </c>
      <c r="AL60" s="22">
        <v>1130.6</v>
      </c>
      <c r="AM60" s="22">
        <v>1169.3</v>
      </c>
      <c r="AN60" s="22">
        <v>861.7</v>
      </c>
      <c r="AO60" s="22">
        <v>1083.9</v>
      </c>
      <c r="AP60" s="22">
        <v>1583.6</v>
      </c>
      <c r="AQ60" s="22">
        <v>1736.2</v>
      </c>
      <c r="AR60" s="22">
        <v>1740.6</v>
      </c>
      <c r="AS60" s="22">
        <v>1609</v>
      </c>
      <c r="AT60" s="42">
        <v>14613.6</v>
      </c>
      <c r="AU60" s="42">
        <v>1580.8</v>
      </c>
      <c r="AV60" s="42">
        <v>1587.9</v>
      </c>
      <c r="AW60" s="22">
        <v>2824.7</v>
      </c>
      <c r="AX60" s="22">
        <v>2287.8</v>
      </c>
      <c r="AY60" s="22">
        <v>1660.8</v>
      </c>
      <c r="AZ60" s="22">
        <v>2035.8</v>
      </c>
      <c r="BA60" s="22">
        <v>1808.9</v>
      </c>
      <c r="BB60" s="22">
        <v>1569.9</v>
      </c>
      <c r="BC60" s="22">
        <v>1964.8</v>
      </c>
      <c r="BD60" s="22">
        <v>2511.2</v>
      </c>
      <c r="BE60" s="22">
        <v>2147.1</v>
      </c>
      <c r="BF60" s="22">
        <v>2389.2</v>
      </c>
      <c r="BG60" s="22">
        <v>1545.6</v>
      </c>
      <c r="BH60" s="22">
        <v>1627</v>
      </c>
      <c r="BI60" s="22">
        <v>2450.4</v>
      </c>
      <c r="BJ60" s="22">
        <v>1984.8</v>
      </c>
      <c r="BK60" s="22">
        <v>1598</v>
      </c>
      <c r="BL60" s="22">
        <v>2893.3</v>
      </c>
      <c r="BM60" s="22">
        <v>3143.4</v>
      </c>
      <c r="BN60" s="22">
        <v>2486.7</v>
      </c>
      <c r="BO60" s="22">
        <v>3415.6</v>
      </c>
      <c r="BP60" s="22">
        <v>2705.2</v>
      </c>
      <c r="BQ60" s="22">
        <v>2613.6</v>
      </c>
      <c r="BR60" s="22">
        <v>3812.3</v>
      </c>
      <c r="BS60" s="22">
        <v>3386.2</v>
      </c>
      <c r="BT60" s="22">
        <v>4068.9</v>
      </c>
      <c r="BU60" s="22">
        <v>4884.5</v>
      </c>
      <c r="BV60" s="22">
        <v>3254.1</v>
      </c>
      <c r="BW60" s="22">
        <v>2539.7</v>
      </c>
      <c r="BX60" s="22">
        <v>2907.8</v>
      </c>
      <c r="BY60" s="60">
        <v>1936.2</v>
      </c>
      <c r="BZ60" s="60">
        <v>5066.5</v>
      </c>
      <c r="CA60" s="60">
        <v>2683.6</v>
      </c>
      <c r="CB60" s="60">
        <v>2396.5</v>
      </c>
      <c r="CC60" s="60">
        <v>1964.9</v>
      </c>
      <c r="CD60" s="22">
        <v>1735.4</v>
      </c>
      <c r="CE60" s="22">
        <v>2324.1</v>
      </c>
      <c r="CF60" s="22">
        <v>1799.8</v>
      </c>
      <c r="CG60" s="22">
        <v>14335.1</v>
      </c>
      <c r="CH60" s="22">
        <v>2028.5</v>
      </c>
      <c r="CI60" s="22">
        <v>1771.3</v>
      </c>
      <c r="CJ60" s="22">
        <v>1558.6</v>
      </c>
      <c r="CK60" s="22">
        <v>1642.9</v>
      </c>
      <c r="CL60" s="22">
        <v>2667.3</v>
      </c>
      <c r="CM60" s="22">
        <v>2319.3</v>
      </c>
      <c r="CN60" s="22">
        <v>2321.8</v>
      </c>
      <c r="CO60" s="22">
        <v>2231.6000000000063</v>
      </c>
      <c r="CP60" s="22">
        <v>1463.3999999999942</v>
      </c>
      <c r="CQ60" s="42">
        <v>4123.9</v>
      </c>
      <c r="CR60" s="42">
        <v>18459</v>
      </c>
      <c r="CS60" s="42">
        <v>20487.5</v>
      </c>
      <c r="CT60" s="42">
        <v>22258.8</v>
      </c>
      <c r="CU60" s="42">
        <v>23817.4</v>
      </c>
      <c r="CV60" s="42">
        <v>25460.3</v>
      </c>
      <c r="CW60" s="42">
        <v>28127.6</v>
      </c>
      <c r="CX60" s="22">
        <v>30446.9</v>
      </c>
      <c r="CY60" s="22">
        <v>32768.7</v>
      </c>
      <c r="CZ60" s="22">
        <v>35000.3</v>
      </c>
      <c r="DA60" s="60">
        <v>36463.7</v>
      </c>
      <c r="DB60" s="22">
        <v>3160.9</v>
      </c>
      <c r="DC60" s="22">
        <v>2832.4</v>
      </c>
      <c r="DD60" s="22">
        <v>3022.3</v>
      </c>
      <c r="DE60" s="22">
        <v>2027.5</v>
      </c>
      <c r="DF60" s="22">
        <v>1795</v>
      </c>
      <c r="DG60" s="22">
        <v>2169</v>
      </c>
      <c r="DH60" s="22">
        <v>2135.9</v>
      </c>
      <c r="DI60" s="22">
        <v>2185</v>
      </c>
      <c r="DJ60" s="22">
        <v>2270</v>
      </c>
      <c r="DK60" s="22">
        <v>2438.8</v>
      </c>
      <c r="DL60" s="22">
        <v>6058.6</v>
      </c>
      <c r="DM60" s="22">
        <v>1739.9</v>
      </c>
      <c r="DN60" s="22">
        <v>5993.3</v>
      </c>
      <c r="DO60" s="22">
        <v>9015.6</v>
      </c>
      <c r="DP60" s="22">
        <v>11043.1</v>
      </c>
      <c r="DQ60" s="22">
        <v>12838.1</v>
      </c>
      <c r="DR60" s="22">
        <v>15007.1</v>
      </c>
      <c r="DS60" s="60">
        <v>17143</v>
      </c>
      <c r="DT60" s="22">
        <v>19328</v>
      </c>
      <c r="DU60" s="22">
        <v>21598</v>
      </c>
      <c r="DV60" s="60">
        <v>24036.8</v>
      </c>
      <c r="DW60" s="60">
        <v>30095.4</v>
      </c>
      <c r="DX60" s="22">
        <v>31835.3</v>
      </c>
      <c r="DY60" s="22">
        <v>1815</v>
      </c>
      <c r="DZ60" s="22">
        <v>3591.6</v>
      </c>
      <c r="EA60" s="22">
        <v>6207.3</v>
      </c>
      <c r="EB60" s="60">
        <v>9257</v>
      </c>
      <c r="EC60" s="60">
        <v>11560</v>
      </c>
      <c r="ED60" s="60">
        <v>13571.1</v>
      </c>
      <c r="EE60" s="60">
        <v>16606.3</v>
      </c>
      <c r="EF60" s="60">
        <v>20167.1</v>
      </c>
      <c r="EG60" s="89">
        <v>23003.4</v>
      </c>
      <c r="EH60" s="60">
        <v>25444.9</v>
      </c>
      <c r="EI60" s="60">
        <v>27658.2</v>
      </c>
      <c r="EJ60" s="60">
        <v>35881.4</v>
      </c>
      <c r="EK60" s="60">
        <v>3344.2</v>
      </c>
      <c r="EL60" s="60">
        <v>6410.9</v>
      </c>
      <c r="EM60" s="60">
        <v>11513.5</v>
      </c>
      <c r="EN60" s="60">
        <v>14013.3</v>
      </c>
      <c r="EO60" s="60">
        <v>16975.8</v>
      </c>
      <c r="EP60" s="22">
        <v>21905.2</v>
      </c>
      <c r="EQ60" s="60">
        <v>29802.1</v>
      </c>
      <c r="ER60" s="60">
        <v>31987.1</v>
      </c>
      <c r="ES60" s="60">
        <v>34857.6</v>
      </c>
      <c r="ET60" s="60">
        <v>37529.9</v>
      </c>
      <c r="EU60" s="60">
        <v>40022.6</v>
      </c>
      <c r="EV60" s="60">
        <v>1678.4</v>
      </c>
      <c r="EW60" s="60">
        <f aca="true" t="shared" si="45" ref="EW60:EW67">EU60+EV60</f>
        <v>41701</v>
      </c>
      <c r="EX60" s="22">
        <v>1834.6</v>
      </c>
      <c r="EY60" s="22">
        <v>2287.2</v>
      </c>
      <c r="EZ60" s="22">
        <v>4261.9</v>
      </c>
      <c r="FA60" s="22">
        <f>4559.8</f>
        <v>4559.8</v>
      </c>
      <c r="FB60" s="22">
        <v>3124.841955</v>
      </c>
      <c r="FC60" s="22">
        <f>'[1]Feuil3'!$F$26</f>
        <v>2362.12385</v>
      </c>
      <c r="FD60" s="22">
        <v>2722.4</v>
      </c>
      <c r="FE60" s="22">
        <v>3289.5</v>
      </c>
      <c r="FF60" s="22">
        <v>3252.895487</v>
      </c>
      <c r="FG60" s="22">
        <v>2805.385732</v>
      </c>
      <c r="FH60" s="22">
        <v>3869.3</v>
      </c>
      <c r="FI60" s="22">
        <v>3718.4</v>
      </c>
      <c r="FJ60" s="42">
        <f t="shared" si="38"/>
        <v>38088.347024</v>
      </c>
      <c r="FK60" s="22">
        <v>2743.3</v>
      </c>
      <c r="FL60" s="22">
        <v>3884.3</v>
      </c>
      <c r="FM60" s="22">
        <v>4309.7</v>
      </c>
      <c r="FN60" s="22">
        <v>4452.358256</v>
      </c>
      <c r="FO60" s="22">
        <v>3475.5</v>
      </c>
      <c r="FP60" s="22">
        <v>4563.5</v>
      </c>
      <c r="FQ60" s="22">
        <v>4388.7</v>
      </c>
      <c r="FR60" s="22">
        <v>5484.307799</v>
      </c>
      <c r="FS60" s="22">
        <v>5689.318188</v>
      </c>
      <c r="FT60" s="22">
        <v>4895.342065</v>
      </c>
      <c r="FU60" s="22">
        <v>6666.4</v>
      </c>
      <c r="FV60" s="22">
        <v>7419.4</v>
      </c>
      <c r="FW60" s="42">
        <f t="shared" si="39"/>
        <v>57972.126308</v>
      </c>
      <c r="FX60" s="22">
        <v>4697.215376</v>
      </c>
      <c r="FY60" s="22">
        <v>4659.101453</v>
      </c>
      <c r="FZ60" s="60">
        <v>4309.666971</v>
      </c>
      <c r="GA60" s="60">
        <v>5370.94</v>
      </c>
      <c r="GB60" s="60">
        <v>5157.6</v>
      </c>
      <c r="GC60" s="60">
        <v>4993.2</v>
      </c>
      <c r="GD60" s="60">
        <v>6133.407597</v>
      </c>
      <c r="GE60" s="60">
        <v>5233.517595</v>
      </c>
      <c r="GF60" s="60">
        <v>5132.6</v>
      </c>
      <c r="GG60" s="60">
        <v>7055.977257</v>
      </c>
      <c r="GH60" s="60">
        <v>5731.584947</v>
      </c>
      <c r="GI60" s="60">
        <v>6948.7</v>
      </c>
      <c r="GJ60" s="60">
        <f t="shared" si="40"/>
        <v>65423.51119599999</v>
      </c>
      <c r="GK60" s="60">
        <v>9009.043144</v>
      </c>
      <c r="GL60" s="60">
        <v>5763.276453</v>
      </c>
      <c r="GM60" s="60">
        <v>5532.512186</v>
      </c>
      <c r="GN60" s="66">
        <v>5587.777029</v>
      </c>
      <c r="GO60" s="66">
        <v>5997.621300660003</v>
      </c>
      <c r="GP60" s="66">
        <v>7980.8</v>
      </c>
      <c r="GQ60" s="60">
        <v>8905.191361415657</v>
      </c>
      <c r="GR60" s="112">
        <v>12027.124620344903</v>
      </c>
      <c r="GS60" s="66">
        <v>7656.337954114227</v>
      </c>
      <c r="GT60" s="60">
        <v>7271.8</v>
      </c>
      <c r="GU60" s="112">
        <v>6373.497663853158</v>
      </c>
      <c r="GV60" s="114">
        <v>11276.455594685473</v>
      </c>
      <c r="GW60" s="60">
        <f t="shared" si="41"/>
        <v>93381.43730707341</v>
      </c>
      <c r="GX60" s="60">
        <v>4011.6642207712407</v>
      </c>
      <c r="GY60" s="60">
        <v>6171.249144873973</v>
      </c>
      <c r="GZ60" s="60">
        <v>6142.848573670491</v>
      </c>
      <c r="HA60" s="60">
        <v>5675.194490220003</v>
      </c>
      <c r="HB60" s="60">
        <v>5859.522315649997</v>
      </c>
      <c r="HC60" s="60">
        <v>5900.0388450499995</v>
      </c>
      <c r="HD60" s="60">
        <v>6656.738990010005</v>
      </c>
      <c r="HE60" s="60">
        <v>10210.57387904002</v>
      </c>
      <c r="HF60" s="60">
        <v>8617.298993390012</v>
      </c>
      <c r="HG60" s="60">
        <v>6789.570945</v>
      </c>
      <c r="HH60" s="60">
        <v>6176.818674</v>
      </c>
      <c r="HI60" s="60">
        <v>9902.7696</v>
      </c>
      <c r="HJ60" s="60">
        <f t="shared" si="42"/>
        <v>82114.28867167573</v>
      </c>
      <c r="HK60" s="60">
        <v>4654.496893</v>
      </c>
      <c r="HL60" s="60">
        <v>4717.638355</v>
      </c>
      <c r="HM60" s="60">
        <v>6484.126588</v>
      </c>
      <c r="HN60" s="60">
        <v>7217.369893</v>
      </c>
      <c r="HO60" s="60">
        <v>3292.752753</v>
      </c>
      <c r="HP60" s="60">
        <v>5776.66246</v>
      </c>
      <c r="HQ60" s="60">
        <v>8079.582722</v>
      </c>
      <c r="HR60" s="60">
        <v>11381.298377</v>
      </c>
      <c r="HS60" s="60">
        <v>15243.105665236513</v>
      </c>
      <c r="HT60" s="60">
        <v>6917.096325</v>
      </c>
      <c r="HU60" s="60">
        <v>6412.984047</v>
      </c>
      <c r="HV60" s="60">
        <v>11373.509017</v>
      </c>
      <c r="HW60" s="60">
        <v>7817.334734</v>
      </c>
      <c r="HX60" s="60">
        <v>7393.98042</v>
      </c>
      <c r="HY60" s="60">
        <v>8047.343185</v>
      </c>
      <c r="HZ60" s="60">
        <v>7109.16458</v>
      </c>
      <c r="IA60" s="60">
        <v>7737.628414</v>
      </c>
      <c r="IB60" s="60">
        <v>8060.983306</v>
      </c>
      <c r="IC60" s="60">
        <v>8632.370545</v>
      </c>
      <c r="ID60" s="60">
        <v>8906.555848</v>
      </c>
      <c r="IE60" s="42">
        <f t="shared" si="43"/>
        <v>51603.928041</v>
      </c>
      <c r="IF60" s="42">
        <f t="shared" si="44"/>
        <v>63705.361032</v>
      </c>
    </row>
    <row r="61" spans="1:240" ht="15.75">
      <c r="A61" s="95" t="s">
        <v>169</v>
      </c>
      <c r="B61" s="29" t="s">
        <v>134</v>
      </c>
      <c r="C61" s="1"/>
      <c r="D61" s="1"/>
      <c r="E61" s="1"/>
      <c r="F61" s="1"/>
      <c r="G61" s="1"/>
      <c r="H61" s="1"/>
      <c r="I61" s="1"/>
      <c r="J61" s="19"/>
      <c r="K61" s="1"/>
      <c r="L61" s="1"/>
      <c r="M61" s="24" t="s">
        <v>29</v>
      </c>
      <c r="N61" s="30" t="s">
        <v>29</v>
      </c>
      <c r="O61" s="22" t="s">
        <v>29</v>
      </c>
      <c r="P61" s="22" t="s">
        <v>29</v>
      </c>
      <c r="Q61" s="42">
        <v>661</v>
      </c>
      <c r="R61" s="22">
        <v>500.8</v>
      </c>
      <c r="S61" s="42">
        <v>664.2</v>
      </c>
      <c r="T61" s="22">
        <v>1178.6</v>
      </c>
      <c r="U61" s="22">
        <v>10010.3</v>
      </c>
      <c r="V61" s="22">
        <v>12155.5</v>
      </c>
      <c r="W61" s="22">
        <v>12297</v>
      </c>
      <c r="X61" s="23">
        <v>17405.1</v>
      </c>
      <c r="Y61" s="22">
        <v>41832.6</v>
      </c>
      <c r="Z61" s="19">
        <v>40869.8</v>
      </c>
      <c r="AA61" s="60">
        <v>40703.9</v>
      </c>
      <c r="AB61" s="42">
        <v>35526.656259999996</v>
      </c>
      <c r="AC61" s="42">
        <v>52315.365109</v>
      </c>
      <c r="AD61" s="42">
        <v>61642.256397</v>
      </c>
      <c r="AE61" s="42">
        <v>90684.3378769423</v>
      </c>
      <c r="AF61" s="42">
        <v>56282.673874729095</v>
      </c>
      <c r="AG61" s="42">
        <v>65393.54571304882</v>
      </c>
      <c r="AH61" s="42">
        <v>25.2</v>
      </c>
      <c r="AI61" s="42">
        <v>35.3</v>
      </c>
      <c r="AJ61" s="22">
        <v>24.8</v>
      </c>
      <c r="AK61" s="22">
        <v>6.2</v>
      </c>
      <c r="AL61" s="22">
        <v>163</v>
      </c>
      <c r="AM61" s="22">
        <v>98</v>
      </c>
      <c r="AN61" s="22">
        <v>19.1</v>
      </c>
      <c r="AO61" s="22">
        <v>84.3</v>
      </c>
      <c r="AP61" s="22">
        <v>245.7</v>
      </c>
      <c r="AQ61" s="22">
        <v>191.5</v>
      </c>
      <c r="AR61" s="22">
        <v>172.5</v>
      </c>
      <c r="AS61" s="22">
        <v>113</v>
      </c>
      <c r="AT61" s="42">
        <v>1178.6</v>
      </c>
      <c r="AU61" s="42">
        <v>49.2</v>
      </c>
      <c r="AV61" s="42">
        <v>126.5</v>
      </c>
      <c r="AW61" s="22">
        <v>170</v>
      </c>
      <c r="AX61" s="22">
        <v>107.4</v>
      </c>
      <c r="AY61" s="22">
        <v>27.1</v>
      </c>
      <c r="AZ61" s="22">
        <v>298.7</v>
      </c>
      <c r="BA61" s="22">
        <v>729.9</v>
      </c>
      <c r="BB61" s="22">
        <v>186.1</v>
      </c>
      <c r="BC61" s="22">
        <v>3255.7</v>
      </c>
      <c r="BD61" s="22">
        <v>303.8</v>
      </c>
      <c r="BE61" s="22">
        <v>2307.7</v>
      </c>
      <c r="BF61" s="22">
        <v>2448.2</v>
      </c>
      <c r="BG61" s="22">
        <v>313</v>
      </c>
      <c r="BH61" s="22">
        <v>1082</v>
      </c>
      <c r="BI61" s="22">
        <v>1423.1</v>
      </c>
      <c r="BJ61" s="22">
        <v>200.9</v>
      </c>
      <c r="BK61" s="22">
        <v>255.9</v>
      </c>
      <c r="BL61" s="22">
        <v>2691</v>
      </c>
      <c r="BM61" s="22">
        <v>1211.9</v>
      </c>
      <c r="BN61" s="22">
        <v>672.8</v>
      </c>
      <c r="BO61" s="22">
        <v>602.9</v>
      </c>
      <c r="BP61" s="22">
        <v>1363.2</v>
      </c>
      <c r="BQ61" s="22">
        <v>909.9</v>
      </c>
      <c r="BR61" s="22">
        <v>1428.9</v>
      </c>
      <c r="BS61" s="22">
        <v>799.2</v>
      </c>
      <c r="BT61" s="22">
        <v>434.9</v>
      </c>
      <c r="BU61" s="22">
        <v>2046.1</v>
      </c>
      <c r="BV61" s="22">
        <v>2574.5</v>
      </c>
      <c r="BW61" s="22">
        <v>619</v>
      </c>
      <c r="BX61" s="22">
        <v>517.6</v>
      </c>
      <c r="BY61" s="60">
        <v>376.6</v>
      </c>
      <c r="BZ61" s="60">
        <v>934.3</v>
      </c>
      <c r="CA61" s="60">
        <v>948.7</v>
      </c>
      <c r="CB61" s="60">
        <v>1247.4</v>
      </c>
      <c r="CC61" s="60">
        <v>886.8</v>
      </c>
      <c r="CD61" s="22">
        <v>911.9</v>
      </c>
      <c r="CE61" s="22">
        <v>613.7</v>
      </c>
      <c r="CF61" s="22">
        <v>599.8</v>
      </c>
      <c r="CG61" s="22">
        <v>1772.1</v>
      </c>
      <c r="CH61" s="22">
        <v>815.4</v>
      </c>
      <c r="CI61" s="22">
        <v>1476.7</v>
      </c>
      <c r="CJ61" s="22">
        <v>1221.2</v>
      </c>
      <c r="CK61" s="22">
        <v>1727</v>
      </c>
      <c r="CL61" s="22">
        <v>1777.5</v>
      </c>
      <c r="CM61" s="22">
        <v>1432.2</v>
      </c>
      <c r="CN61" s="22">
        <v>2218</v>
      </c>
      <c r="CO61" s="22">
        <v>1630</v>
      </c>
      <c r="CP61" s="22">
        <v>2121.5</v>
      </c>
      <c r="CQ61" s="42">
        <v>1213.5</v>
      </c>
      <c r="CR61" s="42">
        <v>2985.6</v>
      </c>
      <c r="CS61" s="42">
        <v>3801</v>
      </c>
      <c r="CT61" s="42">
        <v>5277.7</v>
      </c>
      <c r="CU61" s="42">
        <v>6498.9</v>
      </c>
      <c r="CV61" s="42">
        <v>8225.9</v>
      </c>
      <c r="CW61" s="42">
        <v>10003.4</v>
      </c>
      <c r="CX61" s="22">
        <v>11435.6</v>
      </c>
      <c r="CY61" s="22">
        <v>13653.6</v>
      </c>
      <c r="CZ61" s="22">
        <v>15283.6</v>
      </c>
      <c r="DA61" s="60">
        <v>17405.1</v>
      </c>
      <c r="DB61" s="22">
        <v>2688.6</v>
      </c>
      <c r="DC61" s="22">
        <v>1726</v>
      </c>
      <c r="DD61" s="22">
        <v>1768.5</v>
      </c>
      <c r="DE61" s="22">
        <v>1599.6</v>
      </c>
      <c r="DF61" s="22">
        <v>2185.6</v>
      </c>
      <c r="DG61" s="22">
        <v>3394.9</v>
      </c>
      <c r="DH61" s="22">
        <v>2891.3</v>
      </c>
      <c r="DI61" s="22">
        <v>15224.7</v>
      </c>
      <c r="DJ61" s="22">
        <v>2482.8</v>
      </c>
      <c r="DK61" s="22">
        <v>3291.6</v>
      </c>
      <c r="DL61" s="22">
        <v>2707.5</v>
      </c>
      <c r="DM61" s="22">
        <v>1871.5</v>
      </c>
      <c r="DN61" s="22">
        <v>4414.6</v>
      </c>
      <c r="DO61" s="22">
        <v>6183.1</v>
      </c>
      <c r="DP61" s="22">
        <v>7782.7</v>
      </c>
      <c r="DQ61" s="22">
        <v>9968.3</v>
      </c>
      <c r="DR61" s="22">
        <v>13363.2</v>
      </c>
      <c r="DS61" s="60">
        <v>16254.5</v>
      </c>
      <c r="DT61" s="22">
        <v>31479.2</v>
      </c>
      <c r="DU61" s="22">
        <v>33962</v>
      </c>
      <c r="DV61" s="60">
        <v>37253.6</v>
      </c>
      <c r="DW61" s="60">
        <v>39961.1</v>
      </c>
      <c r="DX61" s="22">
        <v>41832.6</v>
      </c>
      <c r="DY61" s="22">
        <v>2445.8</v>
      </c>
      <c r="DZ61" s="22">
        <v>4093.3</v>
      </c>
      <c r="EA61" s="22">
        <v>7241.7</v>
      </c>
      <c r="EB61" s="60">
        <v>11683.2</v>
      </c>
      <c r="EC61" s="60">
        <v>14681.7</v>
      </c>
      <c r="ED61" s="60">
        <v>18247.7</v>
      </c>
      <c r="EE61" s="60">
        <v>21303.1</v>
      </c>
      <c r="EF61" s="60">
        <v>24766.7</v>
      </c>
      <c r="EG61" s="89">
        <v>28344.3</v>
      </c>
      <c r="EH61" s="60">
        <v>32450</v>
      </c>
      <c r="EI61" s="60">
        <v>36739.7</v>
      </c>
      <c r="EJ61" s="60">
        <v>40869.8</v>
      </c>
      <c r="EK61" s="60">
        <v>4083</v>
      </c>
      <c r="EL61" s="22">
        <v>8448.6</v>
      </c>
      <c r="EM61" s="60">
        <v>12648.9</v>
      </c>
      <c r="EN61" s="60">
        <v>16589.9</v>
      </c>
      <c r="EO61" s="60">
        <v>19105.1</v>
      </c>
      <c r="EP61" s="22">
        <v>23159.8</v>
      </c>
      <c r="EQ61" s="60">
        <v>25720.6</v>
      </c>
      <c r="ER61" s="60">
        <v>29812.3</v>
      </c>
      <c r="ES61" s="60">
        <v>32641.4</v>
      </c>
      <c r="ET61" s="60">
        <v>35103.4</v>
      </c>
      <c r="EU61" s="60">
        <v>37787.5</v>
      </c>
      <c r="EV61" s="60">
        <v>2916.4</v>
      </c>
      <c r="EW61" s="60">
        <f t="shared" si="45"/>
        <v>40703.9</v>
      </c>
      <c r="EX61" s="22">
        <v>2107</v>
      </c>
      <c r="EY61" s="22">
        <v>2912.3</v>
      </c>
      <c r="EZ61" s="22">
        <v>3146.6</v>
      </c>
      <c r="FA61" s="22">
        <v>3039.7</v>
      </c>
      <c r="FB61" s="22">
        <v>2530.337724</v>
      </c>
      <c r="FC61" s="22">
        <f>'[1]Feuil3'!$F$33</f>
        <v>1970.727742</v>
      </c>
      <c r="FD61" s="22">
        <v>2113.8</v>
      </c>
      <c r="FE61" s="22">
        <v>3461.1</v>
      </c>
      <c r="FF61" s="22">
        <v>4281.954479</v>
      </c>
      <c r="FG61" s="22">
        <v>3062.279315</v>
      </c>
      <c r="FH61" s="22">
        <v>4059.957</v>
      </c>
      <c r="FI61" s="22">
        <v>2840.9</v>
      </c>
      <c r="FJ61" s="42">
        <f t="shared" si="38"/>
        <v>35526.656259999996</v>
      </c>
      <c r="FK61" s="22">
        <v>2790.3</v>
      </c>
      <c r="FL61" s="22">
        <v>2455.9</v>
      </c>
      <c r="FM61" s="22">
        <v>2503.4</v>
      </c>
      <c r="FN61" s="22">
        <v>3486.562732</v>
      </c>
      <c r="FO61" s="22">
        <v>3710.6</v>
      </c>
      <c r="FP61" s="22">
        <v>3600.9</v>
      </c>
      <c r="FQ61" s="22">
        <v>4508.2</v>
      </c>
      <c r="FR61" s="22">
        <v>6336.96372</v>
      </c>
      <c r="FS61" s="22">
        <v>4983.666776</v>
      </c>
      <c r="FT61" s="22">
        <v>5264.771881</v>
      </c>
      <c r="FU61" s="66">
        <v>4344.7</v>
      </c>
      <c r="FV61" s="66">
        <v>8329.4</v>
      </c>
      <c r="FW61" s="42">
        <f t="shared" si="39"/>
        <v>52315.365109</v>
      </c>
      <c r="FX61" s="22">
        <v>3388.525478</v>
      </c>
      <c r="FY61" s="22">
        <v>3958.576337</v>
      </c>
      <c r="FZ61" s="60">
        <v>2503.36614</v>
      </c>
      <c r="GA61" s="60">
        <v>4993.07</v>
      </c>
      <c r="GB61" s="60">
        <v>4414.255</v>
      </c>
      <c r="GC61" s="60">
        <v>4202.2</v>
      </c>
      <c r="GD61" s="60">
        <v>4654.784898</v>
      </c>
      <c r="GE61" s="60">
        <v>7044.299491</v>
      </c>
      <c r="GF61" s="60">
        <v>6833.9</v>
      </c>
      <c r="GG61" s="60">
        <v>6416.131515</v>
      </c>
      <c r="GH61" s="60">
        <v>5869.647538</v>
      </c>
      <c r="GI61" s="60">
        <v>7363.5</v>
      </c>
      <c r="GJ61" s="60">
        <f t="shared" si="40"/>
        <v>61642.256397</v>
      </c>
      <c r="GK61" s="60">
        <v>6277.080982</v>
      </c>
      <c r="GL61" s="60">
        <v>5510.715291</v>
      </c>
      <c r="GM61" s="60">
        <v>4245.115432</v>
      </c>
      <c r="GN61" s="66">
        <v>27346.267455510002</v>
      </c>
      <c r="GO61" s="66">
        <v>4976.1485201600035</v>
      </c>
      <c r="GP61" s="66">
        <v>4706.7</v>
      </c>
      <c r="GQ61" s="60">
        <v>7378.247445549708</v>
      </c>
      <c r="GR61" s="112">
        <v>9118.077343385876</v>
      </c>
      <c r="GS61" s="66">
        <v>5863.1166372807265</v>
      </c>
      <c r="GT61" s="60">
        <v>5043.4</v>
      </c>
      <c r="GU61" s="112">
        <v>4356.499623002824</v>
      </c>
      <c r="GV61" s="114">
        <v>5862.969147053188</v>
      </c>
      <c r="GW61" s="60">
        <f t="shared" si="41"/>
        <v>90684.3378769423</v>
      </c>
      <c r="GX61" s="60">
        <v>3779.524063923608</v>
      </c>
      <c r="GY61" s="60">
        <v>3600.943656685744</v>
      </c>
      <c r="GZ61" s="60">
        <v>3302.4314149897145</v>
      </c>
      <c r="HA61" s="60">
        <v>3705.0463577599994</v>
      </c>
      <c r="HB61" s="60">
        <v>3983.759451470009</v>
      </c>
      <c r="HC61" s="60">
        <v>4739.796348010003</v>
      </c>
      <c r="HD61" s="60">
        <v>4149.711187460003</v>
      </c>
      <c r="HE61" s="60">
        <v>5914.876728379995</v>
      </c>
      <c r="HF61" s="60">
        <v>6654.108613050008</v>
      </c>
      <c r="HG61" s="60">
        <v>5478.713252</v>
      </c>
      <c r="HH61" s="60">
        <v>4793.785385</v>
      </c>
      <c r="HI61" s="60">
        <v>6179.977416</v>
      </c>
      <c r="HJ61" s="60">
        <f t="shared" si="42"/>
        <v>56282.673874729095</v>
      </c>
      <c r="HK61" s="60">
        <v>6073.817682</v>
      </c>
      <c r="HL61" s="60">
        <v>4024.104348</v>
      </c>
      <c r="HM61" s="60">
        <v>5417.04639</v>
      </c>
      <c r="HN61" s="60">
        <v>3698.376089</v>
      </c>
      <c r="HO61" s="60">
        <v>2113.463443</v>
      </c>
      <c r="HP61" s="60">
        <v>3410.11709</v>
      </c>
      <c r="HQ61" s="60">
        <v>4862.500256</v>
      </c>
      <c r="HR61" s="60">
        <v>8586.98317</v>
      </c>
      <c r="HS61" s="60">
        <v>8063.551810048821</v>
      </c>
      <c r="HT61" s="60">
        <v>6327.409865</v>
      </c>
      <c r="HU61" s="60">
        <v>7259.287381</v>
      </c>
      <c r="HV61" s="60">
        <v>5556.888189</v>
      </c>
      <c r="HW61" s="60">
        <v>4382.538936</v>
      </c>
      <c r="HX61" s="60">
        <v>10128.958953</v>
      </c>
      <c r="HY61" s="60">
        <v>5500.458813</v>
      </c>
      <c r="HZ61" s="60">
        <v>4551.498935</v>
      </c>
      <c r="IA61" s="60">
        <v>6526.915991</v>
      </c>
      <c r="IB61" s="60">
        <v>4562.576416</v>
      </c>
      <c r="IC61" s="60">
        <v>4859.754743</v>
      </c>
      <c r="ID61" s="60">
        <v>7046.619241</v>
      </c>
      <c r="IE61" s="42">
        <f t="shared" si="43"/>
        <v>38186.408468</v>
      </c>
      <c r="IF61" s="42">
        <f t="shared" si="44"/>
        <v>47559.322028</v>
      </c>
    </row>
    <row r="62" spans="1:240" ht="18">
      <c r="A62" s="95" t="s">
        <v>170</v>
      </c>
      <c r="B62" s="29" t="s">
        <v>132</v>
      </c>
      <c r="C62" s="41">
        <v>148.2</v>
      </c>
      <c r="D62" s="41">
        <v>296.4</v>
      </c>
      <c r="E62" s="41">
        <v>251.8</v>
      </c>
      <c r="F62" s="41">
        <v>421</v>
      </c>
      <c r="G62" s="41">
        <v>119.4</v>
      </c>
      <c r="H62" s="41">
        <v>280.4</v>
      </c>
      <c r="I62" s="41">
        <v>374.2</v>
      </c>
      <c r="J62" s="40">
        <v>260.3</v>
      </c>
      <c r="K62" s="41">
        <v>364.6</v>
      </c>
      <c r="L62" s="41">
        <v>705.7</v>
      </c>
      <c r="M62" s="41">
        <v>480.6</v>
      </c>
      <c r="N62" s="59">
        <v>287.8</v>
      </c>
      <c r="O62" s="42">
        <v>102</v>
      </c>
      <c r="P62" s="42">
        <v>168.9</v>
      </c>
      <c r="Q62" s="42">
        <v>368.6</v>
      </c>
      <c r="R62" s="22">
        <v>481.4</v>
      </c>
      <c r="S62" s="42">
        <v>604.6</v>
      </c>
      <c r="T62" s="22">
        <v>558.8</v>
      </c>
      <c r="U62" s="22">
        <v>1498.4</v>
      </c>
      <c r="V62" s="23">
        <v>2438.2</v>
      </c>
      <c r="W62" s="23">
        <v>1105.1</v>
      </c>
      <c r="X62" s="23">
        <v>826.8</v>
      </c>
      <c r="Y62" s="22">
        <v>851.2</v>
      </c>
      <c r="Z62" s="19">
        <v>360.3</v>
      </c>
      <c r="AA62" s="60">
        <v>784.8</v>
      </c>
      <c r="AB62" s="42">
        <v>996.7593589999999</v>
      </c>
      <c r="AC62" s="42">
        <v>6680.207122000001</v>
      </c>
      <c r="AD62" s="42">
        <v>7364.300542999999</v>
      </c>
      <c r="AE62" s="42">
        <v>6059.766793580572</v>
      </c>
      <c r="AF62" s="42">
        <v>6656.203074651092</v>
      </c>
      <c r="AG62" s="42">
        <v>5399.297704716699</v>
      </c>
      <c r="AH62" s="22">
        <v>126.5</v>
      </c>
      <c r="AI62" s="22">
        <v>136.2</v>
      </c>
      <c r="AJ62" s="22" t="s">
        <v>29</v>
      </c>
      <c r="AK62" s="22">
        <v>7</v>
      </c>
      <c r="AL62" s="22" t="s">
        <v>29</v>
      </c>
      <c r="AM62" s="22" t="s">
        <v>29</v>
      </c>
      <c r="AN62" s="22" t="s">
        <v>29</v>
      </c>
      <c r="AO62" s="22" t="s">
        <v>29</v>
      </c>
      <c r="AP62" s="22">
        <v>3</v>
      </c>
      <c r="AQ62" s="22">
        <v>19.6</v>
      </c>
      <c r="AR62" s="22">
        <v>35.1</v>
      </c>
      <c r="AS62" s="22">
        <v>231.4</v>
      </c>
      <c r="AT62" s="42">
        <v>558.8</v>
      </c>
      <c r="AU62" s="22">
        <v>85.9</v>
      </c>
      <c r="AV62" s="22">
        <v>222.6</v>
      </c>
      <c r="AW62" s="22">
        <v>182.8</v>
      </c>
      <c r="AX62" s="22">
        <v>67.3</v>
      </c>
      <c r="AY62" s="22">
        <v>209.8</v>
      </c>
      <c r="AZ62" s="22">
        <v>289.6</v>
      </c>
      <c r="BA62" s="22">
        <v>80.7</v>
      </c>
      <c r="BB62" s="22">
        <v>44.9</v>
      </c>
      <c r="BC62" s="22">
        <v>58</v>
      </c>
      <c r="BD62" s="22">
        <v>100.3</v>
      </c>
      <c r="BE62" s="22">
        <v>43</v>
      </c>
      <c r="BF62" s="22">
        <v>113.5</v>
      </c>
      <c r="BG62" s="22">
        <v>81.9</v>
      </c>
      <c r="BH62" s="22">
        <v>299.1</v>
      </c>
      <c r="BI62" s="22">
        <v>374.7</v>
      </c>
      <c r="BJ62" s="22">
        <v>253.1</v>
      </c>
      <c r="BK62" s="22">
        <v>269.4</v>
      </c>
      <c r="BL62" s="22">
        <v>71.7</v>
      </c>
      <c r="BM62" s="22">
        <v>168.5</v>
      </c>
      <c r="BN62" s="22">
        <v>68.7</v>
      </c>
      <c r="BO62" s="22">
        <v>103</v>
      </c>
      <c r="BP62" s="22">
        <v>20.6</v>
      </c>
      <c r="BQ62" s="22">
        <v>380.7</v>
      </c>
      <c r="BR62" s="22">
        <v>346.8</v>
      </c>
      <c r="BS62" s="22">
        <v>42.4</v>
      </c>
      <c r="BT62" s="22">
        <v>22.1</v>
      </c>
      <c r="BU62" s="22">
        <v>45.9</v>
      </c>
      <c r="BV62" s="22">
        <v>126.3</v>
      </c>
      <c r="BW62" s="22">
        <v>70</v>
      </c>
      <c r="BX62" s="22">
        <v>175</v>
      </c>
      <c r="BY62" s="60">
        <v>0</v>
      </c>
      <c r="BZ62" s="60">
        <v>0.2</v>
      </c>
      <c r="CA62" s="60">
        <v>166.7</v>
      </c>
      <c r="CB62" s="60">
        <v>131.8</v>
      </c>
      <c r="CC62" s="60">
        <v>188.5</v>
      </c>
      <c r="CD62" s="22">
        <v>136.2</v>
      </c>
      <c r="CE62" s="22">
        <v>113.2</v>
      </c>
      <c r="CF62" s="22">
        <v>65.9</v>
      </c>
      <c r="CG62" s="22">
        <v>107.8</v>
      </c>
      <c r="CH62" s="22">
        <v>100.1</v>
      </c>
      <c r="CI62" s="22">
        <v>123.4</v>
      </c>
      <c r="CJ62" s="22">
        <v>86.5</v>
      </c>
      <c r="CK62" s="22">
        <v>5.599999999999994</v>
      </c>
      <c r="CL62" s="22">
        <v>72.5</v>
      </c>
      <c r="CM62" s="22">
        <v>0</v>
      </c>
      <c r="CN62" s="22">
        <v>0</v>
      </c>
      <c r="CO62" s="22">
        <v>129.8</v>
      </c>
      <c r="CP62" s="22">
        <v>22</v>
      </c>
      <c r="CQ62" s="42">
        <v>179.1</v>
      </c>
      <c r="CR62" s="42">
        <v>286.9</v>
      </c>
      <c r="CS62" s="42">
        <v>387</v>
      </c>
      <c r="CT62" s="42">
        <v>510.4</v>
      </c>
      <c r="CU62" s="42">
        <v>596.9</v>
      </c>
      <c r="CV62" s="42">
        <v>602.5</v>
      </c>
      <c r="CW62" s="42">
        <v>675</v>
      </c>
      <c r="CX62" s="22">
        <v>675</v>
      </c>
      <c r="CY62" s="22">
        <v>675</v>
      </c>
      <c r="CZ62" s="22">
        <v>804.8</v>
      </c>
      <c r="DA62" s="60">
        <v>826.8</v>
      </c>
      <c r="DB62" s="22">
        <v>50.6</v>
      </c>
      <c r="DC62" s="22">
        <v>111.7</v>
      </c>
      <c r="DD62" s="22">
        <v>13.8</v>
      </c>
      <c r="DE62" s="22">
        <v>140.9</v>
      </c>
      <c r="DF62" s="22">
        <v>322.5</v>
      </c>
      <c r="DG62" s="22">
        <v>0.10000000000002274</v>
      </c>
      <c r="DH62" s="22">
        <v>121.2</v>
      </c>
      <c r="DI62" s="22">
        <v>9.400000000000091</v>
      </c>
      <c r="DJ62" s="22">
        <v>0.39999999999997726</v>
      </c>
      <c r="DK62" s="22">
        <v>75.69999999999993</v>
      </c>
      <c r="DL62" s="22">
        <v>4.900000000000091</v>
      </c>
      <c r="DM62" s="22">
        <v>0</v>
      </c>
      <c r="DN62" s="22">
        <v>162.3</v>
      </c>
      <c r="DO62" s="22">
        <v>176.1</v>
      </c>
      <c r="DP62" s="22">
        <v>317</v>
      </c>
      <c r="DQ62" s="22">
        <v>639.5</v>
      </c>
      <c r="DR62" s="22">
        <v>639.6</v>
      </c>
      <c r="DS62" s="60">
        <v>760.8</v>
      </c>
      <c r="DT62" s="22">
        <v>770.2</v>
      </c>
      <c r="DU62" s="22">
        <v>770.6</v>
      </c>
      <c r="DV62" s="60">
        <v>846.3</v>
      </c>
      <c r="DW62" s="60">
        <v>851.2</v>
      </c>
      <c r="DX62" s="22">
        <v>851.2</v>
      </c>
      <c r="DY62" s="22">
        <v>32.8</v>
      </c>
      <c r="DZ62" s="22">
        <v>32.8</v>
      </c>
      <c r="EA62" s="22">
        <v>65.8</v>
      </c>
      <c r="EB62" s="60">
        <v>73.4</v>
      </c>
      <c r="EC62" s="60">
        <v>188.8</v>
      </c>
      <c r="ED62" s="60">
        <v>240.9</v>
      </c>
      <c r="EE62" s="60">
        <v>324.1</v>
      </c>
      <c r="EF62" s="60">
        <v>324.6</v>
      </c>
      <c r="EG62" s="89">
        <v>337.7</v>
      </c>
      <c r="EH62" s="60">
        <v>345.2</v>
      </c>
      <c r="EI62" s="60">
        <v>345.2</v>
      </c>
      <c r="EJ62" s="60">
        <v>360.3</v>
      </c>
      <c r="EK62" s="60">
        <v>59.1</v>
      </c>
      <c r="EL62" s="60">
        <v>99</v>
      </c>
      <c r="EM62" s="60">
        <v>315</v>
      </c>
      <c r="EN62" s="60">
        <v>344.3</v>
      </c>
      <c r="EO62" s="60">
        <v>354.9</v>
      </c>
      <c r="EP62" s="22">
        <v>436.4</v>
      </c>
      <c r="EQ62" s="60">
        <v>442</v>
      </c>
      <c r="ER62" s="60">
        <v>449.9</v>
      </c>
      <c r="ES62" s="60">
        <v>460.4</v>
      </c>
      <c r="ET62" s="60">
        <v>466.1</v>
      </c>
      <c r="EU62" s="60">
        <v>784.8</v>
      </c>
      <c r="EV62" s="60"/>
      <c r="EW62" s="60">
        <f t="shared" si="45"/>
        <v>784.8</v>
      </c>
      <c r="EX62" s="22">
        <v>61.1</v>
      </c>
      <c r="EY62" s="22">
        <v>5.8</v>
      </c>
      <c r="EZ62" s="22">
        <v>0</v>
      </c>
      <c r="FA62" s="22">
        <v>54.1</v>
      </c>
      <c r="FB62" s="22">
        <v>145.925879</v>
      </c>
      <c r="FC62" s="22">
        <f>'[1]Feuil3'!$F$10</f>
        <v>60.880564</v>
      </c>
      <c r="FD62" s="22">
        <v>10.7</v>
      </c>
      <c r="FE62" s="22">
        <v>65.5</v>
      </c>
      <c r="FF62" s="22">
        <v>372.072334</v>
      </c>
      <c r="FG62" s="22">
        <v>56.880582</v>
      </c>
      <c r="FH62" s="22">
        <v>58.8</v>
      </c>
      <c r="FI62" s="22">
        <v>105</v>
      </c>
      <c r="FJ62" s="42">
        <f t="shared" si="38"/>
        <v>996.7593589999999</v>
      </c>
      <c r="FK62" s="22">
        <v>442.1</v>
      </c>
      <c r="FL62" s="22">
        <v>260.5</v>
      </c>
      <c r="FM62" s="22">
        <v>392.2</v>
      </c>
      <c r="FN62" s="22">
        <v>562.535866</v>
      </c>
      <c r="FO62" s="22">
        <v>484</v>
      </c>
      <c r="FP62" s="22">
        <v>872.7</v>
      </c>
      <c r="FQ62" s="22">
        <v>1075</v>
      </c>
      <c r="FR62" s="22">
        <v>1236.720562</v>
      </c>
      <c r="FS62" s="22">
        <v>713.682081</v>
      </c>
      <c r="FT62" s="22">
        <v>389.468613</v>
      </c>
      <c r="FU62" s="22">
        <v>71.6</v>
      </c>
      <c r="FV62" s="22">
        <v>179.7</v>
      </c>
      <c r="FW62" s="42">
        <f t="shared" si="39"/>
        <v>6680.207122000001</v>
      </c>
      <c r="FX62" s="22">
        <v>265.117456</v>
      </c>
      <c r="FY62" s="22">
        <v>342.831037</v>
      </c>
      <c r="FZ62" s="60">
        <v>392.235943</v>
      </c>
      <c r="GA62" s="60">
        <v>672.04</v>
      </c>
      <c r="GB62" s="60">
        <v>600.28</v>
      </c>
      <c r="GC62" s="60">
        <v>1948.4</v>
      </c>
      <c r="GD62" s="60">
        <v>1168.381344</v>
      </c>
      <c r="GE62" s="60">
        <v>972.637003</v>
      </c>
      <c r="GF62" s="60">
        <v>318.7</v>
      </c>
      <c r="GG62" s="60">
        <v>205.663232</v>
      </c>
      <c r="GH62" s="60">
        <v>319.614528</v>
      </c>
      <c r="GI62" s="60">
        <v>158.4</v>
      </c>
      <c r="GJ62" s="60">
        <f t="shared" si="40"/>
        <v>7364.300542999999</v>
      </c>
      <c r="GK62" s="60">
        <v>493.5272</v>
      </c>
      <c r="GL62" s="60">
        <v>443.177281</v>
      </c>
      <c r="GM62" s="60">
        <v>508.777703</v>
      </c>
      <c r="GN62" s="66">
        <v>194.141609</v>
      </c>
      <c r="GO62" s="66">
        <v>936.26321677</v>
      </c>
      <c r="GP62" s="66">
        <v>550.6</v>
      </c>
      <c r="GQ62" s="60">
        <v>959.0043901687</v>
      </c>
      <c r="GR62" s="112">
        <v>695.2266401268851</v>
      </c>
      <c r="GS62" s="66">
        <v>237.24547638750002</v>
      </c>
      <c r="GT62" s="60">
        <v>224.7</v>
      </c>
      <c r="GU62" s="112">
        <v>467.281830518252</v>
      </c>
      <c r="GV62" s="114">
        <v>349.821446609235</v>
      </c>
      <c r="GW62" s="60">
        <f t="shared" si="41"/>
        <v>6059.766793580572</v>
      </c>
      <c r="GX62" s="60">
        <v>495.02586867841</v>
      </c>
      <c r="GY62" s="60">
        <v>760.4184980594499</v>
      </c>
      <c r="GZ62" s="60">
        <v>675.543088453231</v>
      </c>
      <c r="HA62" s="60">
        <v>528.85536941</v>
      </c>
      <c r="HB62" s="60">
        <v>375.61562653</v>
      </c>
      <c r="HC62" s="60">
        <v>620.6484748500001</v>
      </c>
      <c r="HD62" s="60">
        <v>954.430397920002</v>
      </c>
      <c r="HE62" s="60">
        <v>578.3293141300011</v>
      </c>
      <c r="HF62" s="60">
        <v>594.0792596199981</v>
      </c>
      <c r="HG62" s="60">
        <v>517.062837</v>
      </c>
      <c r="HH62" s="60">
        <v>290.859132</v>
      </c>
      <c r="HI62" s="60">
        <v>265.335208</v>
      </c>
      <c r="HJ62" s="60">
        <f t="shared" si="42"/>
        <v>6656.203074651092</v>
      </c>
      <c r="HK62" s="60">
        <v>302.58011</v>
      </c>
      <c r="HL62" s="60">
        <v>403.70494</v>
      </c>
      <c r="HM62" s="60">
        <v>446.72304</v>
      </c>
      <c r="HN62" s="60">
        <v>610.871047</v>
      </c>
      <c r="HO62" s="60">
        <v>212.597261</v>
      </c>
      <c r="HP62" s="60">
        <v>649.167705</v>
      </c>
      <c r="HQ62" s="60">
        <v>551.383557</v>
      </c>
      <c r="HR62" s="60">
        <v>567.412371</v>
      </c>
      <c r="HS62" s="60">
        <v>721.4188957166998</v>
      </c>
      <c r="HT62" s="60">
        <v>360.327423</v>
      </c>
      <c r="HU62" s="60">
        <v>406.939335</v>
      </c>
      <c r="HV62" s="60">
        <v>166.17202</v>
      </c>
      <c r="HW62" s="60">
        <v>397.000534</v>
      </c>
      <c r="HX62" s="60">
        <v>453.804402</v>
      </c>
      <c r="HY62" s="60">
        <v>639.541616</v>
      </c>
      <c r="HZ62" s="60">
        <v>467.70684</v>
      </c>
      <c r="IA62" s="60">
        <v>581.419934</v>
      </c>
      <c r="IB62" s="60">
        <v>683.744693</v>
      </c>
      <c r="IC62" s="60">
        <v>902.951132</v>
      </c>
      <c r="ID62" s="60">
        <v>1047.001096</v>
      </c>
      <c r="IE62" s="42">
        <f t="shared" si="43"/>
        <v>3744.4400309999996</v>
      </c>
      <c r="IF62" s="42">
        <f t="shared" si="44"/>
        <v>5173.170247</v>
      </c>
    </row>
    <row r="63" spans="1:240" ht="15.75">
      <c r="A63" s="95" t="s">
        <v>199</v>
      </c>
      <c r="B63" s="29" t="s">
        <v>58</v>
      </c>
      <c r="C63" s="41">
        <v>18</v>
      </c>
      <c r="D63" s="41">
        <v>80.4</v>
      </c>
      <c r="E63" s="41">
        <v>18</v>
      </c>
      <c r="F63" s="41">
        <v>13</v>
      </c>
      <c r="G63" s="41">
        <v>7.9</v>
      </c>
      <c r="H63" s="41">
        <v>3.6</v>
      </c>
      <c r="I63" s="41">
        <v>149.7</v>
      </c>
      <c r="J63" s="40">
        <v>46.2</v>
      </c>
      <c r="K63" s="41">
        <v>91.2</v>
      </c>
      <c r="L63" s="41">
        <v>96.7</v>
      </c>
      <c r="M63" s="41">
        <v>129.1</v>
      </c>
      <c r="N63" s="59">
        <v>73.2</v>
      </c>
      <c r="O63" s="42">
        <v>321</v>
      </c>
      <c r="P63" s="42">
        <v>562.8</v>
      </c>
      <c r="Q63" s="42">
        <v>589.9</v>
      </c>
      <c r="R63" s="22">
        <v>655.8</v>
      </c>
      <c r="S63" s="42">
        <v>401.9</v>
      </c>
      <c r="T63" s="22">
        <v>768.1</v>
      </c>
      <c r="U63" s="22">
        <v>794.9</v>
      </c>
      <c r="V63" s="23">
        <v>806.2</v>
      </c>
      <c r="W63" s="23">
        <v>969.5</v>
      </c>
      <c r="X63" s="23">
        <v>1059.8</v>
      </c>
      <c r="Y63" s="22">
        <v>1794.6</v>
      </c>
      <c r="Z63" s="19">
        <v>3733.2</v>
      </c>
      <c r="AA63" s="60">
        <v>2225.3</v>
      </c>
      <c r="AB63" s="42">
        <v>3093.978802</v>
      </c>
      <c r="AC63" s="42">
        <v>7578.475505</v>
      </c>
      <c r="AD63" s="42">
        <v>15393.387761</v>
      </c>
      <c r="AE63" s="42">
        <v>24178.679598292194</v>
      </c>
      <c r="AF63" s="42">
        <v>14452.826402856388</v>
      </c>
      <c r="AG63" s="42">
        <v>11652.885485038101</v>
      </c>
      <c r="AH63" s="42">
        <v>147.9</v>
      </c>
      <c r="AI63" s="42">
        <v>137.8</v>
      </c>
      <c r="AJ63" s="22">
        <v>95.6</v>
      </c>
      <c r="AK63" s="22">
        <v>38</v>
      </c>
      <c r="AL63" s="22">
        <v>10.6</v>
      </c>
      <c r="AM63" s="22">
        <v>31.6</v>
      </c>
      <c r="AN63" s="22">
        <v>14.5</v>
      </c>
      <c r="AO63" s="22">
        <v>14.6</v>
      </c>
      <c r="AP63" s="22">
        <v>4.7</v>
      </c>
      <c r="AQ63" s="22">
        <v>57.9</v>
      </c>
      <c r="AR63" s="22">
        <v>96</v>
      </c>
      <c r="AS63" s="22">
        <v>118.9</v>
      </c>
      <c r="AT63" s="42">
        <v>768.1</v>
      </c>
      <c r="AU63" s="42">
        <v>40.3</v>
      </c>
      <c r="AV63" s="42">
        <v>103.3</v>
      </c>
      <c r="AW63" s="22">
        <v>131.7</v>
      </c>
      <c r="AX63" s="22">
        <v>51.8</v>
      </c>
      <c r="AY63" s="22">
        <v>93.1</v>
      </c>
      <c r="AZ63" s="22">
        <v>63.9</v>
      </c>
      <c r="BA63" s="22">
        <v>56.8</v>
      </c>
      <c r="BB63" s="22">
        <v>29.5</v>
      </c>
      <c r="BC63" s="22">
        <v>131.9</v>
      </c>
      <c r="BD63" s="22">
        <v>51.1</v>
      </c>
      <c r="BE63" s="22">
        <v>14.5</v>
      </c>
      <c r="BF63" s="22">
        <v>27</v>
      </c>
      <c r="BG63" s="22">
        <v>34.2</v>
      </c>
      <c r="BH63" s="22">
        <v>42.6</v>
      </c>
      <c r="BI63" s="22">
        <v>40.1</v>
      </c>
      <c r="BJ63" s="22">
        <v>26.6</v>
      </c>
      <c r="BK63" s="22">
        <v>58.7</v>
      </c>
      <c r="BL63" s="22">
        <v>31.5</v>
      </c>
      <c r="BM63" s="22">
        <v>7.8</v>
      </c>
      <c r="BN63" s="22">
        <v>56.6</v>
      </c>
      <c r="BO63" s="22">
        <v>30.8</v>
      </c>
      <c r="BP63" s="22">
        <v>71.1</v>
      </c>
      <c r="BQ63" s="22">
        <v>303.6</v>
      </c>
      <c r="BR63" s="22">
        <v>102.6</v>
      </c>
      <c r="BS63" s="22">
        <v>89.6</v>
      </c>
      <c r="BT63" s="22">
        <v>83.1</v>
      </c>
      <c r="BU63" s="22">
        <v>116.1</v>
      </c>
      <c r="BV63" s="22">
        <v>50.1</v>
      </c>
      <c r="BW63" s="22">
        <v>42.5</v>
      </c>
      <c r="BX63" s="22">
        <v>62.8</v>
      </c>
      <c r="BY63" s="60">
        <v>9.5</v>
      </c>
      <c r="BZ63" s="60">
        <v>79.5</v>
      </c>
      <c r="CA63" s="60">
        <v>149</v>
      </c>
      <c r="CB63" s="60">
        <v>122.3</v>
      </c>
      <c r="CC63" s="60">
        <v>78</v>
      </c>
      <c r="CD63" s="22">
        <v>87</v>
      </c>
      <c r="CE63" s="22">
        <v>121.9</v>
      </c>
      <c r="CF63" s="22">
        <v>114.9</v>
      </c>
      <c r="CG63" s="22">
        <v>46.1</v>
      </c>
      <c r="CH63" s="22">
        <v>112.8</v>
      </c>
      <c r="CI63" s="22">
        <v>74.4</v>
      </c>
      <c r="CJ63" s="22">
        <v>43.1</v>
      </c>
      <c r="CK63" s="22">
        <v>194.4</v>
      </c>
      <c r="CL63" s="22">
        <v>37</v>
      </c>
      <c r="CM63" s="22">
        <v>99.5</v>
      </c>
      <c r="CN63" s="22">
        <v>51.3</v>
      </c>
      <c r="CO63" s="22">
        <v>28.300000000000068</v>
      </c>
      <c r="CP63" s="22">
        <v>136.1</v>
      </c>
      <c r="CQ63" s="42">
        <v>236.8</v>
      </c>
      <c r="CR63" s="42">
        <v>282.9</v>
      </c>
      <c r="CS63" s="42">
        <v>395.7</v>
      </c>
      <c r="CT63" s="42">
        <v>470.1</v>
      </c>
      <c r="CU63" s="42">
        <v>513.2</v>
      </c>
      <c r="CV63" s="42">
        <v>707.6</v>
      </c>
      <c r="CW63" s="42">
        <v>744.6</v>
      </c>
      <c r="CX63" s="22">
        <v>844.1</v>
      </c>
      <c r="CY63" s="22">
        <v>895.4</v>
      </c>
      <c r="CZ63" s="22">
        <v>923.7</v>
      </c>
      <c r="DA63" s="60">
        <v>1059.8</v>
      </c>
      <c r="DB63" s="22">
        <v>55.2</v>
      </c>
      <c r="DC63" s="22">
        <v>39.6</v>
      </c>
      <c r="DD63" s="22">
        <v>103.5</v>
      </c>
      <c r="DE63" s="22">
        <v>84.2</v>
      </c>
      <c r="DF63" s="22">
        <v>77.3</v>
      </c>
      <c r="DG63" s="22">
        <v>178.7</v>
      </c>
      <c r="DH63" s="22">
        <v>293.7</v>
      </c>
      <c r="DI63" s="22">
        <v>47.9</v>
      </c>
      <c r="DJ63" s="22">
        <v>131.7</v>
      </c>
      <c r="DK63" s="22">
        <v>271.7</v>
      </c>
      <c r="DL63" s="22">
        <v>321.2</v>
      </c>
      <c r="DM63" s="22">
        <v>189.9</v>
      </c>
      <c r="DN63" s="22">
        <v>94.8</v>
      </c>
      <c r="DO63" s="22">
        <v>198.3</v>
      </c>
      <c r="DP63" s="22">
        <v>282.5</v>
      </c>
      <c r="DQ63" s="22">
        <v>359.8</v>
      </c>
      <c r="DR63" s="22">
        <v>538.5</v>
      </c>
      <c r="DS63" s="60">
        <v>832.2</v>
      </c>
      <c r="DT63" s="22">
        <v>880.1</v>
      </c>
      <c r="DU63" s="22">
        <v>1011.8</v>
      </c>
      <c r="DV63" s="60">
        <v>1283.5</v>
      </c>
      <c r="DW63" s="60">
        <v>1604.7</v>
      </c>
      <c r="DX63" s="22">
        <v>1794.6</v>
      </c>
      <c r="DY63" s="22">
        <v>143.1</v>
      </c>
      <c r="DZ63" s="22">
        <v>368.6</v>
      </c>
      <c r="EA63" s="22">
        <v>565.8</v>
      </c>
      <c r="EB63" s="60">
        <v>874.5</v>
      </c>
      <c r="EC63" s="60">
        <v>1209.2</v>
      </c>
      <c r="ED63" s="60">
        <v>1498.4</v>
      </c>
      <c r="EE63" s="60">
        <v>1829</v>
      </c>
      <c r="EF63" s="60">
        <v>2123.2</v>
      </c>
      <c r="EG63" s="89">
        <v>2542.4</v>
      </c>
      <c r="EH63" s="60">
        <v>3284</v>
      </c>
      <c r="EI63" s="60">
        <v>3488.6</v>
      </c>
      <c r="EJ63" s="60">
        <v>3733.2</v>
      </c>
      <c r="EK63" s="60">
        <v>261.5</v>
      </c>
      <c r="EL63" s="22">
        <v>484.7</v>
      </c>
      <c r="EM63" s="60">
        <v>681.2</v>
      </c>
      <c r="EN63" s="60">
        <v>879.5</v>
      </c>
      <c r="EO63" s="60">
        <v>1135.6</v>
      </c>
      <c r="EP63" s="22">
        <v>1253.9</v>
      </c>
      <c r="EQ63" s="60">
        <v>1544.2</v>
      </c>
      <c r="ER63" s="60">
        <v>1641.1</v>
      </c>
      <c r="ES63" s="60">
        <v>1779.9</v>
      </c>
      <c r="ET63" s="60">
        <v>1902.6</v>
      </c>
      <c r="EU63" s="60">
        <v>2011.9</v>
      </c>
      <c r="EV63" s="60">
        <v>213.4</v>
      </c>
      <c r="EW63" s="60">
        <f t="shared" si="45"/>
        <v>2225.3</v>
      </c>
      <c r="EX63" s="22">
        <v>172.8</v>
      </c>
      <c r="EY63" s="22">
        <v>62.4</v>
      </c>
      <c r="EZ63" s="22">
        <v>101</v>
      </c>
      <c r="FA63" s="22">
        <v>121.5</v>
      </c>
      <c r="FB63" s="22">
        <v>82.262184</v>
      </c>
      <c r="FC63" s="22">
        <f>'[1]Feuil3'!$F$37</f>
        <v>62.560805</v>
      </c>
      <c r="FD63" s="22">
        <v>101.5</v>
      </c>
      <c r="FE63" s="22">
        <v>493.9</v>
      </c>
      <c r="FF63" s="22">
        <v>289.629955</v>
      </c>
      <c r="FG63" s="22">
        <v>487.225858</v>
      </c>
      <c r="FH63" s="22">
        <v>373.1</v>
      </c>
      <c r="FI63" s="22">
        <v>746.1</v>
      </c>
      <c r="FJ63" s="42">
        <f t="shared" si="38"/>
        <v>3093.978802</v>
      </c>
      <c r="FK63" s="22">
        <v>759.7</v>
      </c>
      <c r="FL63" s="22">
        <v>583</v>
      </c>
      <c r="FM63" s="22">
        <v>585.7</v>
      </c>
      <c r="FN63" s="22">
        <v>597.150668</v>
      </c>
      <c r="FO63" s="22">
        <v>555.5</v>
      </c>
      <c r="FP63" s="22">
        <v>636.8</v>
      </c>
      <c r="FQ63" s="22">
        <v>566.1</v>
      </c>
      <c r="FR63" s="22">
        <v>704.779446</v>
      </c>
      <c r="FS63" s="22">
        <v>677.240184</v>
      </c>
      <c r="FT63" s="22">
        <v>606.205207</v>
      </c>
      <c r="FU63" s="66">
        <v>573</v>
      </c>
      <c r="FV63" s="66">
        <v>733.3</v>
      </c>
      <c r="FW63" s="42">
        <f t="shared" si="39"/>
        <v>7578.475505</v>
      </c>
      <c r="FX63" s="22">
        <v>918.029977</v>
      </c>
      <c r="FY63" s="22">
        <v>701.002178</v>
      </c>
      <c r="FZ63" s="60">
        <v>585.740347</v>
      </c>
      <c r="GA63" s="60">
        <v>889.13</v>
      </c>
      <c r="GB63" s="60">
        <v>704.948</v>
      </c>
      <c r="GC63" s="60">
        <v>806.6</v>
      </c>
      <c r="GD63" s="60">
        <v>847.388799</v>
      </c>
      <c r="GE63" s="60">
        <v>902.173245</v>
      </c>
      <c r="GF63" s="60">
        <v>1064.8</v>
      </c>
      <c r="GG63" s="60">
        <v>2898.519019</v>
      </c>
      <c r="GH63" s="60">
        <v>3234.656196</v>
      </c>
      <c r="GI63" s="60">
        <v>1840.4</v>
      </c>
      <c r="GJ63" s="60">
        <f t="shared" si="40"/>
        <v>15393.387761</v>
      </c>
      <c r="GK63" s="60">
        <v>1558.820494</v>
      </c>
      <c r="GL63" s="60">
        <v>989.498573</v>
      </c>
      <c r="GM63" s="60">
        <v>1462.395986</v>
      </c>
      <c r="GN63" s="66">
        <v>8767.980098</v>
      </c>
      <c r="GO63" s="66">
        <v>1214.2717168</v>
      </c>
      <c r="GP63" s="66">
        <v>920.2</v>
      </c>
      <c r="GQ63" s="60">
        <v>1841.433039000184</v>
      </c>
      <c r="GR63" s="112">
        <v>1717.33241899785</v>
      </c>
      <c r="GS63" s="66">
        <v>1877.569878985565</v>
      </c>
      <c r="GT63" s="60">
        <v>1339</v>
      </c>
      <c r="GU63" s="112">
        <v>844.4434435992321</v>
      </c>
      <c r="GV63" s="114">
        <v>1645.7339499093653</v>
      </c>
      <c r="GW63" s="60">
        <f t="shared" si="41"/>
        <v>24178.679598292194</v>
      </c>
      <c r="GX63" s="60">
        <v>1491.3629755652885</v>
      </c>
      <c r="GY63" s="60">
        <v>1383.5955499883178</v>
      </c>
      <c r="GZ63" s="60">
        <v>636.734054242779</v>
      </c>
      <c r="HA63" s="60">
        <v>877.7189518200003</v>
      </c>
      <c r="HB63" s="60">
        <v>1567.0578201000008</v>
      </c>
      <c r="HC63" s="60">
        <v>1343.9209022399998</v>
      </c>
      <c r="HD63" s="60">
        <v>1356.96725167</v>
      </c>
      <c r="HE63" s="60">
        <v>1097.8471846</v>
      </c>
      <c r="HF63" s="60">
        <v>1149.5775486300001</v>
      </c>
      <c r="HG63" s="60">
        <v>1153.129767</v>
      </c>
      <c r="HH63" s="60">
        <v>1324.300835</v>
      </c>
      <c r="HI63" s="60">
        <v>1070.613562</v>
      </c>
      <c r="HJ63" s="60">
        <f t="shared" si="42"/>
        <v>14452.826402856388</v>
      </c>
      <c r="HK63" s="60">
        <v>771.377042</v>
      </c>
      <c r="HL63" s="60">
        <v>971.904722</v>
      </c>
      <c r="HM63" s="60">
        <v>1461.06165</v>
      </c>
      <c r="HN63" s="60">
        <v>955.439768</v>
      </c>
      <c r="HO63" s="60">
        <v>784.009026</v>
      </c>
      <c r="HP63" s="60">
        <v>717.062853</v>
      </c>
      <c r="HQ63" s="60">
        <v>647.636645</v>
      </c>
      <c r="HR63" s="60">
        <v>978.102473</v>
      </c>
      <c r="HS63" s="60">
        <v>639.8240070381004</v>
      </c>
      <c r="HT63" s="60">
        <v>1195.246544</v>
      </c>
      <c r="HU63" s="60">
        <v>808.556216</v>
      </c>
      <c r="HV63" s="60">
        <v>1722.664539</v>
      </c>
      <c r="HW63" s="60">
        <v>693.374215</v>
      </c>
      <c r="HX63" s="60">
        <v>807.003518</v>
      </c>
      <c r="HY63" s="60">
        <v>2904.111846</v>
      </c>
      <c r="HZ63" s="60">
        <v>1318.072044</v>
      </c>
      <c r="IA63" s="60">
        <v>3492.899991</v>
      </c>
      <c r="IB63" s="60">
        <v>4358.48731</v>
      </c>
      <c r="IC63" s="60">
        <v>3890.031816</v>
      </c>
      <c r="ID63" s="60">
        <v>1644.389622</v>
      </c>
      <c r="IE63" s="42">
        <f t="shared" si="43"/>
        <v>7286.594179000001</v>
      </c>
      <c r="IF63" s="42">
        <f t="shared" si="44"/>
        <v>19108.370361999998</v>
      </c>
    </row>
    <row r="64" spans="1:240" ht="15.75">
      <c r="A64" s="95" t="s">
        <v>171</v>
      </c>
      <c r="B64" s="29" t="s">
        <v>55</v>
      </c>
      <c r="C64" s="41">
        <v>464.9</v>
      </c>
      <c r="D64" s="41">
        <v>504</v>
      </c>
      <c r="E64" s="41">
        <v>253</v>
      </c>
      <c r="F64" s="41">
        <v>215.6</v>
      </c>
      <c r="G64" s="41">
        <v>115.9</v>
      </c>
      <c r="H64" s="41">
        <v>210.6</v>
      </c>
      <c r="I64" s="41">
        <v>953</v>
      </c>
      <c r="J64" s="40">
        <v>4125.7</v>
      </c>
      <c r="K64" s="41">
        <v>2963.4</v>
      </c>
      <c r="L64" s="41">
        <v>1404.5</v>
      </c>
      <c r="M64" s="41">
        <v>1582</v>
      </c>
      <c r="N64" s="59">
        <v>1179.2</v>
      </c>
      <c r="O64" s="42">
        <v>1077.1</v>
      </c>
      <c r="P64" s="42">
        <v>1393.7</v>
      </c>
      <c r="Q64" s="42">
        <v>2884.1</v>
      </c>
      <c r="R64" s="22">
        <v>8654</v>
      </c>
      <c r="S64" s="42">
        <v>9325.2</v>
      </c>
      <c r="T64" s="22">
        <v>12510.6</v>
      </c>
      <c r="U64" s="22">
        <v>19900.1</v>
      </c>
      <c r="V64" s="23">
        <v>16402.1</v>
      </c>
      <c r="W64" s="23">
        <v>13934.8</v>
      </c>
      <c r="X64" s="23">
        <v>7803.3</v>
      </c>
      <c r="Y64" s="22">
        <v>10601.9</v>
      </c>
      <c r="Z64" s="19">
        <v>19957.7</v>
      </c>
      <c r="AA64" s="60">
        <v>22191.9</v>
      </c>
      <c r="AB64" s="42">
        <v>33246.988339999996</v>
      </c>
      <c r="AC64" s="42">
        <v>60983.143152000004</v>
      </c>
      <c r="AD64" s="42">
        <v>69939.49333900001</v>
      </c>
      <c r="AE64" s="42">
        <v>123582.89664647506</v>
      </c>
      <c r="AF64" s="42">
        <v>101698.157539175</v>
      </c>
      <c r="AG64" s="42">
        <v>91220.43451233565</v>
      </c>
      <c r="AH64" s="42">
        <v>860.9</v>
      </c>
      <c r="AI64" s="42">
        <v>975.2</v>
      </c>
      <c r="AJ64" s="22">
        <v>814.2</v>
      </c>
      <c r="AK64" s="22">
        <v>623</v>
      </c>
      <c r="AL64" s="22">
        <v>1232.4</v>
      </c>
      <c r="AM64" s="22">
        <v>588.3</v>
      </c>
      <c r="AN64" s="22">
        <v>1932.8</v>
      </c>
      <c r="AO64" s="22">
        <v>1176.6</v>
      </c>
      <c r="AP64" s="22">
        <v>571.6</v>
      </c>
      <c r="AQ64" s="22">
        <v>1264.3</v>
      </c>
      <c r="AR64" s="22">
        <v>1363.7</v>
      </c>
      <c r="AS64" s="22">
        <v>1107.6</v>
      </c>
      <c r="AT64" s="42">
        <v>12510.6</v>
      </c>
      <c r="AU64" s="42">
        <v>1215.8</v>
      </c>
      <c r="AV64" s="42">
        <v>1675.8</v>
      </c>
      <c r="AW64" s="22">
        <v>2157.9</v>
      </c>
      <c r="AX64" s="22">
        <v>1424.5</v>
      </c>
      <c r="AY64" s="22">
        <v>1120.9</v>
      </c>
      <c r="AZ64" s="22">
        <v>941.4</v>
      </c>
      <c r="BA64" s="22">
        <v>2316.3</v>
      </c>
      <c r="BB64" s="22">
        <v>1401.3</v>
      </c>
      <c r="BC64" s="22">
        <v>2431.5</v>
      </c>
      <c r="BD64" s="22">
        <v>1038</v>
      </c>
      <c r="BE64" s="22">
        <v>835.4</v>
      </c>
      <c r="BF64" s="22">
        <v>3341.3</v>
      </c>
      <c r="BG64" s="22">
        <v>817.8</v>
      </c>
      <c r="BH64" s="22">
        <v>1779.5</v>
      </c>
      <c r="BI64" s="22">
        <v>1415</v>
      </c>
      <c r="BJ64" s="22">
        <v>1155.3</v>
      </c>
      <c r="BK64" s="22">
        <v>1213.4</v>
      </c>
      <c r="BL64" s="22">
        <v>1828.1</v>
      </c>
      <c r="BM64" s="22">
        <v>1318.8</v>
      </c>
      <c r="BN64" s="22">
        <v>1347.7</v>
      </c>
      <c r="BO64" s="22">
        <v>1455</v>
      </c>
      <c r="BP64" s="22">
        <v>1364.5</v>
      </c>
      <c r="BQ64" s="22">
        <v>1271.3</v>
      </c>
      <c r="BR64" s="22">
        <v>1435.7</v>
      </c>
      <c r="BS64" s="22">
        <v>1534.8</v>
      </c>
      <c r="BT64" s="22">
        <v>1132.7</v>
      </c>
      <c r="BU64" s="22">
        <v>1167.2</v>
      </c>
      <c r="BV64" s="22">
        <v>1822.1</v>
      </c>
      <c r="BW64" s="22">
        <v>1782.5</v>
      </c>
      <c r="BX64" s="22">
        <v>1875.4</v>
      </c>
      <c r="BY64" s="60">
        <v>387.6</v>
      </c>
      <c r="BZ64" s="60">
        <v>1278.1</v>
      </c>
      <c r="CA64" s="60">
        <v>1024.3</v>
      </c>
      <c r="CB64" s="60">
        <v>424.4</v>
      </c>
      <c r="CC64" s="60">
        <v>939.1</v>
      </c>
      <c r="CD64" s="22">
        <v>566.6</v>
      </c>
      <c r="CE64" s="22">
        <v>606.6</v>
      </c>
      <c r="CF64" s="22">
        <v>482.8</v>
      </c>
      <c r="CG64" s="22">
        <v>877.1</v>
      </c>
      <c r="CH64" s="22">
        <v>741.5</v>
      </c>
      <c r="CI64" s="22">
        <v>768.2</v>
      </c>
      <c r="CJ64" s="22">
        <v>445.7</v>
      </c>
      <c r="CK64" s="22">
        <v>372.9</v>
      </c>
      <c r="CL64" s="22">
        <v>793.2000000000006</v>
      </c>
      <c r="CM64" s="22">
        <v>376.6</v>
      </c>
      <c r="CN64" s="22">
        <v>841</v>
      </c>
      <c r="CO64" s="22">
        <v>1131.6</v>
      </c>
      <c r="CP64" s="22">
        <v>366.1</v>
      </c>
      <c r="CQ64" s="42">
        <v>1089.4</v>
      </c>
      <c r="CR64" s="42">
        <v>1966.5</v>
      </c>
      <c r="CS64" s="42">
        <v>2708</v>
      </c>
      <c r="CT64" s="42">
        <v>3476.2</v>
      </c>
      <c r="CU64" s="42">
        <v>3921.9</v>
      </c>
      <c r="CV64" s="42">
        <v>4294.8</v>
      </c>
      <c r="CW64" s="42">
        <v>5088</v>
      </c>
      <c r="CX64" s="22">
        <v>5464.6</v>
      </c>
      <c r="CY64" s="22">
        <v>6305.6</v>
      </c>
      <c r="CZ64" s="22">
        <v>7437.2</v>
      </c>
      <c r="DA64" s="60">
        <v>7803.3</v>
      </c>
      <c r="DB64" s="22">
        <v>353.3</v>
      </c>
      <c r="DC64" s="22">
        <v>260.3</v>
      </c>
      <c r="DD64" s="22">
        <v>360.8</v>
      </c>
      <c r="DE64" s="22">
        <v>306.6</v>
      </c>
      <c r="DF64" s="22">
        <v>503.1</v>
      </c>
      <c r="DG64" s="22">
        <v>981</v>
      </c>
      <c r="DH64" s="22">
        <v>1038.3</v>
      </c>
      <c r="DI64" s="22">
        <v>2292.8</v>
      </c>
      <c r="DJ64" s="22">
        <v>1248.1</v>
      </c>
      <c r="DK64" s="22">
        <v>1100.8</v>
      </c>
      <c r="DL64" s="22">
        <v>991.6</v>
      </c>
      <c r="DM64" s="22">
        <v>1165.2</v>
      </c>
      <c r="DN64" s="22">
        <v>613.6</v>
      </c>
      <c r="DO64" s="22">
        <v>974.4</v>
      </c>
      <c r="DP64" s="22">
        <v>1281</v>
      </c>
      <c r="DQ64" s="22">
        <v>1784.1</v>
      </c>
      <c r="DR64" s="22">
        <v>2765.1</v>
      </c>
      <c r="DS64" s="60">
        <v>3803.4</v>
      </c>
      <c r="DT64" s="22">
        <v>6096.2</v>
      </c>
      <c r="DU64" s="22">
        <v>7344.3</v>
      </c>
      <c r="DV64" s="60">
        <v>8445.1</v>
      </c>
      <c r="DW64" s="60">
        <v>9436.7</v>
      </c>
      <c r="DX64" s="22">
        <v>10601.9</v>
      </c>
      <c r="DY64" s="22">
        <v>645.6</v>
      </c>
      <c r="DZ64" s="22">
        <v>1441.9</v>
      </c>
      <c r="EA64" s="22">
        <v>2706.6</v>
      </c>
      <c r="EB64" s="60">
        <v>5555.5</v>
      </c>
      <c r="EC64" s="60">
        <v>7291.8</v>
      </c>
      <c r="ED64" s="60">
        <v>8404.2</v>
      </c>
      <c r="EE64" s="60">
        <v>9739.1</v>
      </c>
      <c r="EF64" s="60">
        <v>11430.3</v>
      </c>
      <c r="EG64" s="89">
        <v>13899.2</v>
      </c>
      <c r="EH64" s="60">
        <v>16717.5</v>
      </c>
      <c r="EI64" s="60">
        <v>17904.9</v>
      </c>
      <c r="EJ64" s="60">
        <v>19957.7</v>
      </c>
      <c r="EK64" s="60">
        <v>1711.9</v>
      </c>
      <c r="EL64" s="60">
        <v>5904.5</v>
      </c>
      <c r="EM64" s="60">
        <v>7792.2</v>
      </c>
      <c r="EN64" s="60">
        <v>10280.7</v>
      </c>
      <c r="EO64" s="60">
        <v>11436.9</v>
      </c>
      <c r="EP64" s="22">
        <v>13017.3</v>
      </c>
      <c r="EQ64" s="60">
        <v>15121</v>
      </c>
      <c r="ER64" s="60">
        <v>17163.9</v>
      </c>
      <c r="ES64" s="60">
        <v>18856.4</v>
      </c>
      <c r="ET64" s="60">
        <v>20154</v>
      </c>
      <c r="EU64" s="60">
        <v>21023.1</v>
      </c>
      <c r="EV64" s="60">
        <v>1168.8</v>
      </c>
      <c r="EW64" s="60">
        <f t="shared" si="45"/>
        <v>22191.899999999998</v>
      </c>
      <c r="EX64" s="22">
        <v>1829.9</v>
      </c>
      <c r="EY64" s="22">
        <v>2701.2</v>
      </c>
      <c r="EZ64" s="22">
        <v>2411.2</v>
      </c>
      <c r="FA64" s="22">
        <f>1712.2</f>
        <v>1712.2</v>
      </c>
      <c r="FB64" s="22">
        <v>833.950857</v>
      </c>
      <c r="FC64" s="22">
        <f>'[1]Feuil3'!$F$42</f>
        <v>2874.799724</v>
      </c>
      <c r="FD64" s="22">
        <v>2608.2</v>
      </c>
      <c r="FE64" s="22">
        <v>2871.7</v>
      </c>
      <c r="FF64" s="22">
        <v>3236.580978</v>
      </c>
      <c r="FG64" s="22">
        <v>4263.656781</v>
      </c>
      <c r="FH64" s="22">
        <v>3985.2</v>
      </c>
      <c r="FI64" s="22">
        <v>3918.4</v>
      </c>
      <c r="FJ64" s="42">
        <f t="shared" si="38"/>
        <v>33246.988339999996</v>
      </c>
      <c r="FK64" s="22">
        <v>4536.7</v>
      </c>
      <c r="FL64" s="22">
        <v>5554.1</v>
      </c>
      <c r="FM64" s="22">
        <v>4562.8</v>
      </c>
      <c r="FN64" s="64">
        <v>3019.307708</v>
      </c>
      <c r="FO64" s="64">
        <v>2876.8</v>
      </c>
      <c r="FP64" s="64">
        <v>5088.5</v>
      </c>
      <c r="FQ64" s="22">
        <v>3755.3</v>
      </c>
      <c r="FR64" s="22">
        <v>5001.504221</v>
      </c>
      <c r="FS64" s="22">
        <v>5200.701543</v>
      </c>
      <c r="FT64" s="22">
        <v>5260.52968</v>
      </c>
      <c r="FU64" s="22">
        <v>6087</v>
      </c>
      <c r="FV64" s="22">
        <v>10039.9</v>
      </c>
      <c r="FW64" s="42">
        <f t="shared" si="39"/>
        <v>60983.143152000004</v>
      </c>
      <c r="FX64" s="22">
        <v>4275.396001</v>
      </c>
      <c r="FY64" s="22">
        <v>6911.110827</v>
      </c>
      <c r="FZ64" s="60">
        <v>4562.790069</v>
      </c>
      <c r="GA64" s="60">
        <v>4152.53</v>
      </c>
      <c r="GB64" s="60">
        <v>4634.889</v>
      </c>
      <c r="GC64" s="60">
        <v>5290.8</v>
      </c>
      <c r="GD64" s="60">
        <v>4859.412426</v>
      </c>
      <c r="GE64" s="60">
        <v>8410.259195</v>
      </c>
      <c r="GF64" s="60">
        <v>9982.7</v>
      </c>
      <c r="GG64" s="60">
        <v>6245.922894</v>
      </c>
      <c r="GH64" s="60">
        <v>5938.482927</v>
      </c>
      <c r="GI64" s="60">
        <v>4675.2</v>
      </c>
      <c r="GJ64" s="60">
        <f t="shared" si="40"/>
        <v>69939.49333900001</v>
      </c>
      <c r="GK64" s="60">
        <v>6466.111868</v>
      </c>
      <c r="GL64" s="60">
        <v>6929.913807</v>
      </c>
      <c r="GM64" s="60">
        <v>6151.886905</v>
      </c>
      <c r="GN64" s="66">
        <v>10634.0488702</v>
      </c>
      <c r="GO64" s="66">
        <v>20031.824541330003</v>
      </c>
      <c r="GP64" s="66">
        <v>22561.7</v>
      </c>
      <c r="GQ64" s="60">
        <v>7319.241126137152</v>
      </c>
      <c r="GR64" s="112">
        <v>9634.285046753748</v>
      </c>
      <c r="GS64" s="66">
        <v>8934.620947838634</v>
      </c>
      <c r="GT64" s="60">
        <v>5027.7</v>
      </c>
      <c r="GU64" s="112">
        <v>7111.1115609058</v>
      </c>
      <c r="GV64" s="114">
        <v>12780.45197330972</v>
      </c>
      <c r="GW64" s="60">
        <f t="shared" si="41"/>
        <v>123582.89664647506</v>
      </c>
      <c r="GX64" s="60">
        <v>7731.138362638773</v>
      </c>
      <c r="GY64" s="60">
        <v>8730.89803075744</v>
      </c>
      <c r="GZ64" s="60">
        <v>9008.973413328795</v>
      </c>
      <c r="HA64" s="60">
        <v>6744.010680550003</v>
      </c>
      <c r="HB64" s="60">
        <v>8214.895783669996</v>
      </c>
      <c r="HC64" s="60">
        <v>7288.67511758</v>
      </c>
      <c r="HD64" s="60">
        <v>7642.389991620003</v>
      </c>
      <c r="HE64" s="60">
        <v>11059.281392529996</v>
      </c>
      <c r="HF64" s="60">
        <v>9723.751871499986</v>
      </c>
      <c r="HG64" s="60">
        <v>8694.989696</v>
      </c>
      <c r="HH64" s="60">
        <v>8265.348055</v>
      </c>
      <c r="HI64" s="60">
        <v>8593.805144</v>
      </c>
      <c r="HJ64" s="60">
        <f t="shared" si="42"/>
        <v>101698.157539175</v>
      </c>
      <c r="HK64" s="60">
        <v>8182.548393</v>
      </c>
      <c r="HL64" s="60">
        <v>8573.549036</v>
      </c>
      <c r="HM64" s="60">
        <v>6834.776787</v>
      </c>
      <c r="HN64" s="60">
        <v>9239.543328</v>
      </c>
      <c r="HO64" s="60">
        <v>4851.451994</v>
      </c>
      <c r="HP64" s="60">
        <v>6160.20093</v>
      </c>
      <c r="HQ64" s="60">
        <v>7161.959771</v>
      </c>
      <c r="HR64" s="60">
        <v>10433.743468</v>
      </c>
      <c r="HS64" s="60">
        <v>9804.995951335639</v>
      </c>
      <c r="HT64" s="60">
        <v>6005.1996</v>
      </c>
      <c r="HU64" s="60">
        <v>8177.092872</v>
      </c>
      <c r="HV64" s="60">
        <v>5795.372382</v>
      </c>
      <c r="HW64" s="60">
        <v>7558.20518</v>
      </c>
      <c r="HX64" s="60">
        <v>10952.578741</v>
      </c>
      <c r="HY64" s="60">
        <v>7700.32713</v>
      </c>
      <c r="HZ64" s="60">
        <v>7211.715851</v>
      </c>
      <c r="IA64" s="60">
        <v>6008.312739</v>
      </c>
      <c r="IB64" s="60">
        <v>9238.980062</v>
      </c>
      <c r="IC64" s="60">
        <v>8713.542346</v>
      </c>
      <c r="ID64" s="60">
        <v>9021.759782</v>
      </c>
      <c r="IE64" s="42">
        <f t="shared" si="43"/>
        <v>61437.773707</v>
      </c>
      <c r="IF64" s="42">
        <f t="shared" si="44"/>
        <v>66405.421831</v>
      </c>
    </row>
    <row r="65" spans="1:240" ht="15.75">
      <c r="A65" s="95" t="s">
        <v>172</v>
      </c>
      <c r="B65" s="29" t="s">
        <v>59</v>
      </c>
      <c r="C65" s="41">
        <v>560.1</v>
      </c>
      <c r="D65" s="41">
        <v>425.9</v>
      </c>
      <c r="E65" s="41">
        <v>709.3</v>
      </c>
      <c r="F65" s="41">
        <v>978.3</v>
      </c>
      <c r="G65" s="41">
        <v>1038.9</v>
      </c>
      <c r="H65" s="41">
        <v>968.1</v>
      </c>
      <c r="I65" s="41">
        <v>1392.5</v>
      </c>
      <c r="J65" s="40">
        <v>1335.7</v>
      </c>
      <c r="K65" s="41">
        <v>1231.3</v>
      </c>
      <c r="L65" s="41">
        <v>1835.5</v>
      </c>
      <c r="M65" s="41">
        <v>1931.7</v>
      </c>
      <c r="N65" s="59">
        <v>1297.8</v>
      </c>
      <c r="O65" s="42">
        <v>2382.3</v>
      </c>
      <c r="P65" s="42">
        <v>5610.6</v>
      </c>
      <c r="Q65" s="42">
        <v>3872.7</v>
      </c>
      <c r="R65" s="22">
        <v>5188.6</v>
      </c>
      <c r="S65" s="42">
        <v>3037.1</v>
      </c>
      <c r="T65" s="22">
        <v>4321.5</v>
      </c>
      <c r="U65" s="22">
        <v>8776</v>
      </c>
      <c r="V65" s="23">
        <v>7356</v>
      </c>
      <c r="W65" s="23">
        <v>10742.7</v>
      </c>
      <c r="X65" s="23">
        <v>13294.9</v>
      </c>
      <c r="Y65" s="22">
        <v>6673</v>
      </c>
      <c r="Z65" s="19">
        <v>8050.4</v>
      </c>
      <c r="AA65" s="60">
        <v>13916.5</v>
      </c>
      <c r="AB65" s="42">
        <v>42711.794692999996</v>
      </c>
      <c r="AC65" s="42">
        <v>44634.207672000004</v>
      </c>
      <c r="AD65" s="42">
        <v>49560.286854</v>
      </c>
      <c r="AE65" s="42">
        <v>18426.928965709976</v>
      </c>
      <c r="AF65" s="42">
        <v>15431.267309966579</v>
      </c>
      <c r="AG65" s="42">
        <v>11319.912627502</v>
      </c>
      <c r="AH65" s="22">
        <v>399.7</v>
      </c>
      <c r="AI65" s="22">
        <v>298.3</v>
      </c>
      <c r="AJ65" s="22">
        <v>200.7</v>
      </c>
      <c r="AK65" s="22">
        <v>296.1</v>
      </c>
      <c r="AL65" s="22">
        <v>350.2</v>
      </c>
      <c r="AM65" s="22">
        <v>143.4</v>
      </c>
      <c r="AN65" s="22">
        <v>499.1</v>
      </c>
      <c r="AO65" s="22">
        <v>277.7</v>
      </c>
      <c r="AP65" s="22">
        <v>285</v>
      </c>
      <c r="AQ65" s="22">
        <v>615.6</v>
      </c>
      <c r="AR65" s="22">
        <v>388.2</v>
      </c>
      <c r="AS65" s="22">
        <v>567.5</v>
      </c>
      <c r="AT65" s="42">
        <v>4321.5</v>
      </c>
      <c r="AU65" s="22">
        <v>395.9</v>
      </c>
      <c r="AV65" s="22">
        <v>511.8</v>
      </c>
      <c r="AW65" s="22">
        <v>699.3</v>
      </c>
      <c r="AX65" s="22">
        <v>604.2</v>
      </c>
      <c r="AY65" s="22">
        <v>1013.5</v>
      </c>
      <c r="AZ65" s="22">
        <v>1100.4</v>
      </c>
      <c r="BA65" s="22">
        <v>595.2</v>
      </c>
      <c r="BB65" s="22">
        <v>1340.7</v>
      </c>
      <c r="BC65" s="22">
        <v>604.1</v>
      </c>
      <c r="BD65" s="22">
        <v>807.1</v>
      </c>
      <c r="BE65" s="22">
        <v>481.7</v>
      </c>
      <c r="BF65" s="22">
        <v>622.1</v>
      </c>
      <c r="BG65" s="22">
        <v>476.2</v>
      </c>
      <c r="BH65" s="22">
        <v>372.4</v>
      </c>
      <c r="BI65" s="22">
        <v>748.3</v>
      </c>
      <c r="BJ65" s="22">
        <v>802.2</v>
      </c>
      <c r="BK65" s="22">
        <v>699.8</v>
      </c>
      <c r="BL65" s="22">
        <v>737</v>
      </c>
      <c r="BM65" s="22">
        <v>721.7</v>
      </c>
      <c r="BN65" s="22">
        <v>364.5</v>
      </c>
      <c r="BO65" s="22">
        <v>762.2</v>
      </c>
      <c r="BP65" s="22">
        <v>562.5</v>
      </c>
      <c r="BQ65" s="22">
        <v>473.5</v>
      </c>
      <c r="BR65" s="22">
        <v>635.7</v>
      </c>
      <c r="BS65" s="22">
        <v>348.4</v>
      </c>
      <c r="BT65" s="22">
        <v>670.3</v>
      </c>
      <c r="BU65" s="22">
        <v>783.3</v>
      </c>
      <c r="BV65" s="22">
        <v>1104.6</v>
      </c>
      <c r="BW65" s="22">
        <v>1089.4</v>
      </c>
      <c r="BX65" s="22">
        <v>1088.6</v>
      </c>
      <c r="BY65" s="60">
        <v>996</v>
      </c>
      <c r="BZ65" s="60">
        <v>896.6</v>
      </c>
      <c r="CA65" s="60">
        <v>1057.2</v>
      </c>
      <c r="CB65" s="60">
        <v>716.5</v>
      </c>
      <c r="CC65" s="60">
        <v>1144.3</v>
      </c>
      <c r="CD65" s="22">
        <v>847.5</v>
      </c>
      <c r="CE65" s="22">
        <v>883.3</v>
      </c>
      <c r="CF65" s="22">
        <v>1015.3</v>
      </c>
      <c r="CG65" s="22">
        <v>1390.9</v>
      </c>
      <c r="CH65" s="22">
        <v>608.2</v>
      </c>
      <c r="CI65" s="22">
        <v>817.3</v>
      </c>
      <c r="CJ65" s="22">
        <v>1188.1</v>
      </c>
      <c r="CK65" s="22">
        <v>1684.8</v>
      </c>
      <c r="CL65" s="22">
        <v>1169.7</v>
      </c>
      <c r="CM65" s="22">
        <v>970.8</v>
      </c>
      <c r="CN65" s="22">
        <v>1306.9</v>
      </c>
      <c r="CO65" s="22">
        <v>1515.3</v>
      </c>
      <c r="CP65" s="22">
        <v>744.3</v>
      </c>
      <c r="CQ65" s="42">
        <v>1898.6</v>
      </c>
      <c r="CR65" s="60">
        <v>3289.5</v>
      </c>
      <c r="CS65" s="42">
        <v>3897.7</v>
      </c>
      <c r="CT65" s="42">
        <v>4715</v>
      </c>
      <c r="CU65" s="42">
        <v>5903.1</v>
      </c>
      <c r="CV65" s="42">
        <v>7587.9</v>
      </c>
      <c r="CW65" s="42">
        <v>8757.6</v>
      </c>
      <c r="CX65" s="22">
        <v>9728.4</v>
      </c>
      <c r="CY65" s="22">
        <v>11035.3</v>
      </c>
      <c r="CZ65" s="22">
        <v>12550.6</v>
      </c>
      <c r="DA65" s="60">
        <v>13294.9</v>
      </c>
      <c r="DB65" s="22">
        <v>1031.6</v>
      </c>
      <c r="DC65" s="22">
        <v>712.8</v>
      </c>
      <c r="DD65" s="22">
        <v>862.9</v>
      </c>
      <c r="DE65" s="22">
        <v>636.1</v>
      </c>
      <c r="DF65" s="22">
        <v>769.9</v>
      </c>
      <c r="DG65" s="22">
        <v>497.4</v>
      </c>
      <c r="DH65" s="22">
        <v>797.1</v>
      </c>
      <c r="DI65" s="22">
        <v>477.9</v>
      </c>
      <c r="DJ65" s="22">
        <v>34.400000000000546</v>
      </c>
      <c r="DK65" s="22">
        <v>325.2</v>
      </c>
      <c r="DL65" s="22">
        <v>405.8</v>
      </c>
      <c r="DM65" s="22">
        <v>121.9</v>
      </c>
      <c r="DN65" s="22">
        <v>1744.4</v>
      </c>
      <c r="DO65" s="22">
        <v>2607.3</v>
      </c>
      <c r="DP65" s="22">
        <v>3243.4</v>
      </c>
      <c r="DQ65" s="22">
        <v>4013.3</v>
      </c>
      <c r="DR65" s="22">
        <v>4510.7</v>
      </c>
      <c r="DS65" s="60">
        <v>5307.8</v>
      </c>
      <c r="DT65" s="22">
        <v>5785.7</v>
      </c>
      <c r="DU65" s="22">
        <v>5820.1</v>
      </c>
      <c r="DV65" s="60">
        <v>6145.3</v>
      </c>
      <c r="DW65" s="60">
        <v>6551.1</v>
      </c>
      <c r="DX65" s="22">
        <v>6673</v>
      </c>
      <c r="DY65" s="22">
        <v>326.9</v>
      </c>
      <c r="DZ65" s="22">
        <v>1059.8</v>
      </c>
      <c r="EA65" s="22">
        <v>1543.3</v>
      </c>
      <c r="EB65" s="60">
        <v>1959</v>
      </c>
      <c r="EC65" s="60">
        <v>3212.4</v>
      </c>
      <c r="ED65" s="60">
        <v>3561.7</v>
      </c>
      <c r="EE65" s="60">
        <v>4406.4</v>
      </c>
      <c r="EF65" s="60">
        <v>5105.6</v>
      </c>
      <c r="EG65" s="89">
        <v>5614.6</v>
      </c>
      <c r="EH65" s="60">
        <v>7228.3</v>
      </c>
      <c r="EI65" s="60">
        <v>7365</v>
      </c>
      <c r="EJ65" s="60">
        <v>8050.4</v>
      </c>
      <c r="EK65" s="22">
        <v>716.5</v>
      </c>
      <c r="EL65" s="22">
        <v>1320.6</v>
      </c>
      <c r="EM65" s="22">
        <v>2439.2</v>
      </c>
      <c r="EN65" s="22">
        <v>3064.1</v>
      </c>
      <c r="EO65" s="22">
        <v>3535.2</v>
      </c>
      <c r="EP65" s="22">
        <v>4556.2</v>
      </c>
      <c r="EQ65" s="60">
        <v>6071.1</v>
      </c>
      <c r="ER65" s="60">
        <v>7839.7</v>
      </c>
      <c r="ES65" s="60">
        <v>9747.5</v>
      </c>
      <c r="ET65" s="60">
        <v>10883.7</v>
      </c>
      <c r="EU65" s="60">
        <v>12098.5</v>
      </c>
      <c r="EV65" s="60">
        <v>1818</v>
      </c>
      <c r="EW65" s="60">
        <f t="shared" si="45"/>
        <v>13916.5</v>
      </c>
      <c r="EX65" s="22">
        <v>3182.3</v>
      </c>
      <c r="EY65" s="22">
        <v>1967.4</v>
      </c>
      <c r="EZ65" s="22">
        <v>2084.2</v>
      </c>
      <c r="FA65" s="22">
        <v>1840</v>
      </c>
      <c r="FB65" s="22">
        <v>3336.478291</v>
      </c>
      <c r="FC65" s="22">
        <f>'[1]Feuil3'!$F$46</f>
        <v>3844.830976</v>
      </c>
      <c r="FD65" s="22">
        <v>3869.5</v>
      </c>
      <c r="FE65" s="22">
        <v>4140</v>
      </c>
      <c r="FF65" s="22">
        <v>4329.311853</v>
      </c>
      <c r="FG65" s="22">
        <v>4347.173573</v>
      </c>
      <c r="FH65" s="22">
        <v>4096.2</v>
      </c>
      <c r="FI65" s="22">
        <v>5674.4</v>
      </c>
      <c r="FJ65" s="42">
        <f t="shared" si="38"/>
        <v>42711.794692999996</v>
      </c>
      <c r="FK65" s="22">
        <v>4212.3</v>
      </c>
      <c r="FL65" s="22">
        <v>4142.2</v>
      </c>
      <c r="FM65" s="22">
        <v>2993.2</v>
      </c>
      <c r="FN65" s="64">
        <v>3901.303508</v>
      </c>
      <c r="FO65" s="64">
        <v>2568.8</v>
      </c>
      <c r="FP65" s="64">
        <v>4475.3</v>
      </c>
      <c r="FQ65" s="64">
        <v>4238.7</v>
      </c>
      <c r="FR65" s="22">
        <v>4358.565242</v>
      </c>
      <c r="FS65" s="22">
        <v>4747.657505</v>
      </c>
      <c r="FT65" s="22">
        <v>2778.381417</v>
      </c>
      <c r="FU65" s="22">
        <v>3454</v>
      </c>
      <c r="FV65" s="22">
        <v>2763.8</v>
      </c>
      <c r="FW65" s="42">
        <f t="shared" si="39"/>
        <v>44634.207672000004</v>
      </c>
      <c r="FX65" s="22">
        <v>4138.05562</v>
      </c>
      <c r="FY65" s="22">
        <v>5169.068898</v>
      </c>
      <c r="FZ65" s="60">
        <v>2993.160011</v>
      </c>
      <c r="GA65" s="60">
        <v>4391.78</v>
      </c>
      <c r="GB65" s="60">
        <v>4658.779</v>
      </c>
      <c r="GC65" s="60">
        <v>4336.4</v>
      </c>
      <c r="GD65" s="60">
        <v>3814.546355</v>
      </c>
      <c r="GE65" s="60">
        <v>3628.460944</v>
      </c>
      <c r="GF65" s="60">
        <v>3613.7</v>
      </c>
      <c r="GG65" s="60">
        <v>4903.021904</v>
      </c>
      <c r="GH65" s="60">
        <v>3488.814122</v>
      </c>
      <c r="GI65" s="60">
        <v>4424.5</v>
      </c>
      <c r="GJ65" s="60">
        <f t="shared" si="40"/>
        <v>49560.286854</v>
      </c>
      <c r="GK65" s="60">
        <v>4537.203111</v>
      </c>
      <c r="GL65" s="60">
        <v>1948.030988</v>
      </c>
      <c r="GM65" s="60">
        <v>872.311774</v>
      </c>
      <c r="GN65" s="66">
        <v>452.96096</v>
      </c>
      <c r="GO65" s="66">
        <v>1509.68801678</v>
      </c>
      <c r="GP65" s="66">
        <v>2674.2</v>
      </c>
      <c r="GQ65" s="60">
        <v>1222.6815665956997</v>
      </c>
      <c r="GR65" s="112">
        <v>1719.4466478093</v>
      </c>
      <c r="GS65" s="66">
        <v>1327.4804863805002</v>
      </c>
      <c r="GT65" s="60">
        <v>1000.3</v>
      </c>
      <c r="GU65" s="112">
        <v>199.5159449342</v>
      </c>
      <c r="GV65" s="114">
        <v>963.1094702102748</v>
      </c>
      <c r="GW65" s="60">
        <f t="shared" si="41"/>
        <v>18426.928965709976</v>
      </c>
      <c r="GX65" s="60">
        <v>327.6520030212769</v>
      </c>
      <c r="GY65" s="60">
        <v>1314.8941068914</v>
      </c>
      <c r="GZ65" s="60">
        <v>1562.8909892339007</v>
      </c>
      <c r="HA65" s="60">
        <v>1300.0139605499999</v>
      </c>
      <c r="HB65" s="60">
        <v>967.5496779399999</v>
      </c>
      <c r="HC65" s="60">
        <v>240.04438559</v>
      </c>
      <c r="HD65" s="60">
        <v>2978.8729680300003</v>
      </c>
      <c r="HE65" s="60">
        <v>1761.8478307300002</v>
      </c>
      <c r="HF65" s="60">
        <v>2026.4226309800001</v>
      </c>
      <c r="HG65" s="60">
        <v>842.803791</v>
      </c>
      <c r="HH65" s="60">
        <v>1561.916454</v>
      </c>
      <c r="HI65" s="60">
        <v>546.358512</v>
      </c>
      <c r="HJ65" s="60">
        <f t="shared" si="42"/>
        <v>15431.267309966579</v>
      </c>
      <c r="HK65" s="60">
        <v>927.218871</v>
      </c>
      <c r="HL65" s="60">
        <v>622.42462</v>
      </c>
      <c r="HM65" s="60">
        <v>803.973886</v>
      </c>
      <c r="HN65" s="60">
        <v>726.950658</v>
      </c>
      <c r="HO65" s="60"/>
      <c r="HP65" s="60">
        <v>2672.393673</v>
      </c>
      <c r="HQ65" s="60">
        <v>501.897505</v>
      </c>
      <c r="HR65" s="60">
        <v>1150.392845</v>
      </c>
      <c r="HS65" s="60">
        <v>244.896818502</v>
      </c>
      <c r="HT65" s="60">
        <v>0.13412</v>
      </c>
      <c r="HU65" s="60">
        <v>1727.404159</v>
      </c>
      <c r="HV65" s="60">
        <v>1942.225472</v>
      </c>
      <c r="HW65" s="60">
        <v>2312.298827</v>
      </c>
      <c r="HX65" s="60">
        <v>905.02754</v>
      </c>
      <c r="HY65" s="60">
        <v>942.692919</v>
      </c>
      <c r="HZ65" s="60">
        <v>2621.730768</v>
      </c>
      <c r="IA65" s="60">
        <v>1491.191699</v>
      </c>
      <c r="IB65" s="60">
        <v>2687.786184</v>
      </c>
      <c r="IC65" s="60">
        <v>2061.365555</v>
      </c>
      <c r="ID65" s="60">
        <v>3773.467533</v>
      </c>
      <c r="IE65" s="42">
        <f t="shared" si="43"/>
        <v>7405.252058000001</v>
      </c>
      <c r="IF65" s="42">
        <f t="shared" si="44"/>
        <v>16795.561025</v>
      </c>
    </row>
    <row r="66" spans="1:240" ht="15.75">
      <c r="A66" s="95" t="s">
        <v>173</v>
      </c>
      <c r="B66" s="29" t="s">
        <v>60</v>
      </c>
      <c r="C66" s="41">
        <v>203</v>
      </c>
      <c r="D66" s="41">
        <v>411.4</v>
      </c>
      <c r="E66" s="41">
        <v>279.3</v>
      </c>
      <c r="F66" s="41">
        <v>156.7</v>
      </c>
      <c r="G66" s="41">
        <v>230.1</v>
      </c>
      <c r="H66" s="41">
        <v>452</v>
      </c>
      <c r="I66" s="41">
        <v>867.8</v>
      </c>
      <c r="J66" s="40">
        <v>431.5</v>
      </c>
      <c r="K66" s="41">
        <v>539.5</v>
      </c>
      <c r="L66" s="41">
        <v>1256.3</v>
      </c>
      <c r="M66" s="41">
        <v>1023.6</v>
      </c>
      <c r="N66" s="59">
        <v>491.9</v>
      </c>
      <c r="O66" s="42">
        <v>988.8</v>
      </c>
      <c r="P66" s="42">
        <v>699.2</v>
      </c>
      <c r="Q66" s="42">
        <v>653.6</v>
      </c>
      <c r="R66" s="22">
        <v>883.1</v>
      </c>
      <c r="S66" s="42">
        <v>420.2</v>
      </c>
      <c r="T66" s="22">
        <v>810</v>
      </c>
      <c r="U66" s="22">
        <v>183.5</v>
      </c>
      <c r="V66" s="23">
        <v>271.7</v>
      </c>
      <c r="W66" s="23">
        <v>177.7</v>
      </c>
      <c r="X66" s="23">
        <v>254.1</v>
      </c>
      <c r="Y66" s="22">
        <v>597.3</v>
      </c>
      <c r="Z66" s="19">
        <v>192.9</v>
      </c>
      <c r="AA66" s="60">
        <v>193.3</v>
      </c>
      <c r="AB66" s="42">
        <v>153.28186399999998</v>
      </c>
      <c r="AC66" s="42">
        <v>224</v>
      </c>
      <c r="AD66" s="42">
        <v>86.852784</v>
      </c>
      <c r="AE66" s="42">
        <v>397.7338177273</v>
      </c>
      <c r="AF66" s="42">
        <v>283.0633481432</v>
      </c>
      <c r="AG66" s="42">
        <v>562.01969162</v>
      </c>
      <c r="AH66" s="22">
        <v>345.2</v>
      </c>
      <c r="AI66" s="22">
        <v>158.7</v>
      </c>
      <c r="AJ66" s="22" t="s">
        <v>29</v>
      </c>
      <c r="AK66" s="22">
        <v>17.4</v>
      </c>
      <c r="AL66" s="22">
        <v>209.6</v>
      </c>
      <c r="AM66" s="22">
        <v>6.4</v>
      </c>
      <c r="AN66" s="22" t="s">
        <v>29</v>
      </c>
      <c r="AO66" s="22">
        <v>31.1</v>
      </c>
      <c r="AP66" s="22">
        <v>2.3</v>
      </c>
      <c r="AQ66" s="22">
        <v>25</v>
      </c>
      <c r="AR66" s="22">
        <v>14.3</v>
      </c>
      <c r="AS66" s="22" t="s">
        <v>81</v>
      </c>
      <c r="AT66" s="42">
        <v>810</v>
      </c>
      <c r="AU66" s="22" t="s">
        <v>81</v>
      </c>
      <c r="AV66" s="22">
        <v>1.2</v>
      </c>
      <c r="AW66" s="22">
        <v>32.1</v>
      </c>
      <c r="AX66" s="22">
        <v>4.3</v>
      </c>
      <c r="AY66" s="22">
        <v>7.9</v>
      </c>
      <c r="AZ66" s="22" t="s">
        <v>29</v>
      </c>
      <c r="BA66" s="22">
        <v>8</v>
      </c>
      <c r="BB66" s="22">
        <v>37.8</v>
      </c>
      <c r="BC66" s="22" t="s">
        <v>29</v>
      </c>
      <c r="BD66" s="22">
        <v>18.8</v>
      </c>
      <c r="BE66" s="22" t="s">
        <v>29</v>
      </c>
      <c r="BF66" s="22">
        <v>73.4</v>
      </c>
      <c r="BG66" s="22">
        <v>18.7</v>
      </c>
      <c r="BH66" s="22" t="s">
        <v>29</v>
      </c>
      <c r="BI66" s="22">
        <v>20</v>
      </c>
      <c r="BJ66" s="22">
        <v>74.6</v>
      </c>
      <c r="BK66" s="22">
        <v>26.4</v>
      </c>
      <c r="BL66" s="22">
        <v>1</v>
      </c>
      <c r="BM66" s="22">
        <v>76.4</v>
      </c>
      <c r="BN66" s="22" t="s">
        <v>29</v>
      </c>
      <c r="BO66" s="22" t="s">
        <v>29</v>
      </c>
      <c r="BP66" s="22" t="s">
        <v>29</v>
      </c>
      <c r="BQ66" s="22" t="s">
        <v>29</v>
      </c>
      <c r="BR66" s="22">
        <v>54.6</v>
      </c>
      <c r="BS66" s="22" t="s">
        <v>29</v>
      </c>
      <c r="BT66" s="22">
        <v>13.7</v>
      </c>
      <c r="BU66" s="22">
        <v>72.1</v>
      </c>
      <c r="BV66" s="22"/>
      <c r="BW66" s="22">
        <v>1.5</v>
      </c>
      <c r="BX66" s="22">
        <v>29.6</v>
      </c>
      <c r="BY66" s="60">
        <v>0</v>
      </c>
      <c r="BZ66" s="60">
        <v>17.7</v>
      </c>
      <c r="CA66" s="60">
        <v>0</v>
      </c>
      <c r="CB66" s="60">
        <v>43.1</v>
      </c>
      <c r="CC66" s="60">
        <v>0</v>
      </c>
      <c r="CD66" s="22">
        <v>0</v>
      </c>
      <c r="CE66" s="22" t="s">
        <v>29</v>
      </c>
      <c r="CF66" s="22">
        <v>44.4</v>
      </c>
      <c r="CG66" s="22">
        <v>0</v>
      </c>
      <c r="CH66" s="22">
        <v>50.1</v>
      </c>
      <c r="CI66" s="22">
        <v>0</v>
      </c>
      <c r="CJ66" s="22">
        <v>46</v>
      </c>
      <c r="CK66" s="22">
        <v>2.1999999999999886</v>
      </c>
      <c r="CL66" s="22">
        <v>41.5</v>
      </c>
      <c r="CM66" s="22">
        <v>23</v>
      </c>
      <c r="CN66" s="22">
        <v>46.9</v>
      </c>
      <c r="CO66" s="22">
        <v>0</v>
      </c>
      <c r="CP66" s="22">
        <v>0</v>
      </c>
      <c r="CQ66" s="42">
        <v>44.4</v>
      </c>
      <c r="CR66" s="42">
        <v>44.4</v>
      </c>
      <c r="CS66" s="42">
        <v>94.5</v>
      </c>
      <c r="CT66" s="42">
        <v>94.5</v>
      </c>
      <c r="CU66" s="42">
        <v>140.5</v>
      </c>
      <c r="CV66" s="42">
        <v>142.7</v>
      </c>
      <c r="CW66" s="42">
        <v>184.2</v>
      </c>
      <c r="CX66" s="22">
        <v>207.2</v>
      </c>
      <c r="CY66" s="22">
        <v>254.1</v>
      </c>
      <c r="CZ66" s="22">
        <v>254.1</v>
      </c>
      <c r="DA66" s="60">
        <v>254.1</v>
      </c>
      <c r="DB66" s="22">
        <v>419.2</v>
      </c>
      <c r="DC66" s="22">
        <v>0</v>
      </c>
      <c r="DD66" s="22">
        <v>2.900000000000034</v>
      </c>
      <c r="DE66" s="22">
        <v>0</v>
      </c>
      <c r="DF66" s="22">
        <v>120.4</v>
      </c>
      <c r="DG66" s="22">
        <v>0</v>
      </c>
      <c r="DH66" s="22">
        <v>0</v>
      </c>
      <c r="DI66" s="22">
        <v>25</v>
      </c>
      <c r="DJ66" s="22">
        <v>4.5</v>
      </c>
      <c r="DK66" s="22">
        <v>25.3</v>
      </c>
      <c r="DL66" s="22">
        <v>0</v>
      </c>
      <c r="DM66" s="22">
        <v>0</v>
      </c>
      <c r="DN66" s="22">
        <v>419.2</v>
      </c>
      <c r="DO66" s="22">
        <v>422.1</v>
      </c>
      <c r="DP66" s="22">
        <v>422.1</v>
      </c>
      <c r="DQ66" s="22">
        <v>542.5</v>
      </c>
      <c r="DR66" s="22">
        <v>542.5</v>
      </c>
      <c r="DS66" s="60">
        <v>542.5</v>
      </c>
      <c r="DT66" s="22">
        <v>567.5</v>
      </c>
      <c r="DU66" s="22">
        <v>572</v>
      </c>
      <c r="DV66" s="60">
        <v>597.3</v>
      </c>
      <c r="DW66" s="60">
        <v>597.3</v>
      </c>
      <c r="DX66" s="22">
        <v>597.3</v>
      </c>
      <c r="DY66" s="22">
        <v>19.1</v>
      </c>
      <c r="DZ66" s="22">
        <v>19.1</v>
      </c>
      <c r="EA66" s="22">
        <v>19.1</v>
      </c>
      <c r="EB66" s="60">
        <v>73</v>
      </c>
      <c r="EC66" s="60">
        <v>73</v>
      </c>
      <c r="ED66" s="60">
        <v>73</v>
      </c>
      <c r="EE66" s="60">
        <v>127.4</v>
      </c>
      <c r="EF66" s="60">
        <v>127.4</v>
      </c>
      <c r="EG66" s="89">
        <v>187.4</v>
      </c>
      <c r="EH66" s="60">
        <v>192.9</v>
      </c>
      <c r="EI66" s="60">
        <v>192.9</v>
      </c>
      <c r="EJ66" s="60">
        <v>192.9</v>
      </c>
      <c r="EK66" s="60">
        <v>30.9</v>
      </c>
      <c r="EL66" s="60">
        <v>33.3</v>
      </c>
      <c r="EM66" s="60">
        <v>65.1</v>
      </c>
      <c r="EN66" s="60">
        <v>123.1</v>
      </c>
      <c r="EO66" s="60">
        <v>128.7</v>
      </c>
      <c r="EP66" s="22">
        <v>128.7</v>
      </c>
      <c r="EQ66" s="60">
        <v>160.5</v>
      </c>
      <c r="ER66" s="60">
        <v>193.3</v>
      </c>
      <c r="ES66" s="60">
        <v>193.3</v>
      </c>
      <c r="ET66" s="60">
        <v>193.3</v>
      </c>
      <c r="EU66" s="60">
        <v>193.3</v>
      </c>
      <c r="EV66" s="60"/>
      <c r="EW66" s="60">
        <f t="shared" si="45"/>
        <v>193.3</v>
      </c>
      <c r="EX66" s="22" t="s">
        <v>29</v>
      </c>
      <c r="EY66" s="22">
        <v>0</v>
      </c>
      <c r="EZ66" s="22">
        <v>0</v>
      </c>
      <c r="FA66" s="22" t="s">
        <v>29</v>
      </c>
      <c r="FB66" s="22">
        <v>33.184408</v>
      </c>
      <c r="FC66" s="22">
        <v>0</v>
      </c>
      <c r="FD66" s="22">
        <v>9.2</v>
      </c>
      <c r="FE66" s="22">
        <v>0</v>
      </c>
      <c r="FF66" s="22">
        <v>0</v>
      </c>
      <c r="FG66" s="22">
        <v>71.897456</v>
      </c>
      <c r="FH66" s="22"/>
      <c r="FI66" s="22">
        <v>39</v>
      </c>
      <c r="FJ66" s="42">
        <f t="shared" si="38"/>
        <v>153.28186399999998</v>
      </c>
      <c r="FK66" s="22">
        <v>0</v>
      </c>
      <c r="FL66" s="22">
        <v>73.5</v>
      </c>
      <c r="FM66" s="22">
        <v>0</v>
      </c>
      <c r="FN66" s="64">
        <v>0</v>
      </c>
      <c r="FO66" s="64">
        <v>73.4</v>
      </c>
      <c r="FP66" s="64"/>
      <c r="FQ66" s="64"/>
      <c r="FR66" s="64">
        <v>0</v>
      </c>
      <c r="FS66" s="64">
        <v>0</v>
      </c>
      <c r="FT66" s="64">
        <v>0</v>
      </c>
      <c r="FU66" s="64">
        <v>77.1</v>
      </c>
      <c r="FV66" s="64">
        <v>0</v>
      </c>
      <c r="FW66" s="42">
        <f t="shared" si="39"/>
        <v>224</v>
      </c>
      <c r="FX66" s="22" t="s">
        <v>29</v>
      </c>
      <c r="FY66" s="22">
        <v>0</v>
      </c>
      <c r="FZ66" s="60">
        <v>0</v>
      </c>
      <c r="GA66" s="60"/>
      <c r="GB66" s="60">
        <v>0</v>
      </c>
      <c r="GC66" s="60">
        <v>42.6</v>
      </c>
      <c r="GD66" s="60">
        <v>44.252784</v>
      </c>
      <c r="GE66" s="60">
        <v>0</v>
      </c>
      <c r="GF66" s="60"/>
      <c r="GG66" s="60">
        <v>0</v>
      </c>
      <c r="GH66" s="60">
        <v>0</v>
      </c>
      <c r="GI66" s="80"/>
      <c r="GJ66" s="60">
        <f t="shared" si="40"/>
        <v>86.852784</v>
      </c>
      <c r="GK66" s="60">
        <v>167.422393</v>
      </c>
      <c r="GL66" s="60">
        <v>0</v>
      </c>
      <c r="GM66" s="60">
        <v>0</v>
      </c>
      <c r="GN66" s="66">
        <v>0</v>
      </c>
      <c r="GO66" s="66">
        <v>138.21179429</v>
      </c>
      <c r="GP66" s="66">
        <v>0</v>
      </c>
      <c r="GQ66" s="60">
        <v>0</v>
      </c>
      <c r="GR66" s="112">
        <v>0</v>
      </c>
      <c r="GS66" s="66">
        <v>0</v>
      </c>
      <c r="GT66" s="60">
        <v>0</v>
      </c>
      <c r="GU66" s="112">
        <v>0</v>
      </c>
      <c r="GV66" s="114">
        <v>92.0996304373</v>
      </c>
      <c r="GW66" s="60">
        <f t="shared" si="41"/>
        <v>397.7338177273</v>
      </c>
      <c r="GX66" s="60">
        <v>67.63073925</v>
      </c>
      <c r="GY66" s="60">
        <v>1E-06</v>
      </c>
      <c r="GZ66" s="60">
        <v>0.1743340032</v>
      </c>
      <c r="HA66" s="60">
        <v>44.79885231</v>
      </c>
      <c r="HB66" s="60">
        <v>0</v>
      </c>
      <c r="HC66" s="60">
        <v>43.94532035</v>
      </c>
      <c r="HD66" s="60">
        <v>43.86974923</v>
      </c>
      <c r="HE66" s="60"/>
      <c r="HF66" s="60"/>
      <c r="HG66" s="60"/>
      <c r="HH66" s="60">
        <v>82.644352</v>
      </c>
      <c r="HI66" s="60"/>
      <c r="HJ66" s="60">
        <f t="shared" si="42"/>
        <v>283.0633481432</v>
      </c>
      <c r="HK66" s="60"/>
      <c r="HL66" s="60">
        <v>0</v>
      </c>
      <c r="HM66" s="60"/>
      <c r="HN66" s="60">
        <v>1.728065</v>
      </c>
      <c r="HO66" s="60"/>
      <c r="HP66" s="60"/>
      <c r="HQ66" s="60">
        <v>17.322363</v>
      </c>
      <c r="HR66" s="60">
        <v>59.749033</v>
      </c>
      <c r="HS66" s="60">
        <v>31.270504619999997</v>
      </c>
      <c r="HT66" s="60"/>
      <c r="HU66" s="60">
        <v>60.873099</v>
      </c>
      <c r="HV66" s="60">
        <v>391.076627</v>
      </c>
      <c r="HW66" s="60">
        <v>67.905729</v>
      </c>
      <c r="HX66" s="60"/>
      <c r="HY66" s="60">
        <v>0</v>
      </c>
      <c r="HZ66" s="60">
        <v>100.328863</v>
      </c>
      <c r="IA66" s="60"/>
      <c r="IB66" s="60"/>
      <c r="IC66" s="60"/>
      <c r="ID66" s="60"/>
      <c r="IE66" s="42">
        <f t="shared" si="43"/>
        <v>78.799461</v>
      </c>
      <c r="IF66" s="42">
        <f t="shared" si="44"/>
        <v>168.234592</v>
      </c>
    </row>
    <row r="67" spans="1:240" ht="15.75">
      <c r="A67" s="95" t="s">
        <v>174</v>
      </c>
      <c r="B67" s="29" t="s">
        <v>62</v>
      </c>
      <c r="C67" s="41">
        <v>49.40000000000009</v>
      </c>
      <c r="D67" s="41">
        <v>56.69999999999982</v>
      </c>
      <c r="E67" s="41">
        <v>103.3</v>
      </c>
      <c r="F67" s="41">
        <v>129.7</v>
      </c>
      <c r="G67" s="41">
        <v>154.9</v>
      </c>
      <c r="H67" s="41">
        <v>255.1</v>
      </c>
      <c r="I67" s="41">
        <v>1133.2</v>
      </c>
      <c r="J67" s="40">
        <v>649.8</v>
      </c>
      <c r="K67" s="41">
        <v>1015.3</v>
      </c>
      <c r="L67" s="41">
        <v>1802.2</v>
      </c>
      <c r="M67" s="41">
        <v>1161</v>
      </c>
      <c r="N67" s="59">
        <v>352.8</v>
      </c>
      <c r="O67" s="42">
        <v>1109.2</v>
      </c>
      <c r="P67" s="42">
        <v>1517.5</v>
      </c>
      <c r="Q67" s="42">
        <v>2371.6</v>
      </c>
      <c r="R67" s="22">
        <v>1885.7</v>
      </c>
      <c r="S67" s="42">
        <v>2169.6</v>
      </c>
      <c r="T67" s="22">
        <v>1674.9</v>
      </c>
      <c r="U67" s="22">
        <v>3691.9</v>
      </c>
      <c r="V67" s="23">
        <v>4306</v>
      </c>
      <c r="W67" s="23">
        <v>3148.2</v>
      </c>
      <c r="X67" s="23">
        <v>9269.6</v>
      </c>
      <c r="Y67" s="22">
        <v>6885.9</v>
      </c>
      <c r="Z67" s="19">
        <v>11778</v>
      </c>
      <c r="AA67" s="60">
        <v>20571.65</v>
      </c>
      <c r="AB67" s="42">
        <v>17835.957556</v>
      </c>
      <c r="AC67" s="42">
        <v>22597.05567</v>
      </c>
      <c r="AD67" s="42">
        <v>26713.626794</v>
      </c>
      <c r="AE67" s="42">
        <v>29116.47886731677</v>
      </c>
      <c r="AF67" s="42">
        <v>33935.409520500085</v>
      </c>
      <c r="AG67" s="42">
        <v>20969.8905776901</v>
      </c>
      <c r="AH67" s="42">
        <v>128.3</v>
      </c>
      <c r="AI67" s="42">
        <v>97.8</v>
      </c>
      <c r="AJ67" s="22">
        <v>91.3</v>
      </c>
      <c r="AK67" s="22">
        <v>189.4</v>
      </c>
      <c r="AL67" s="22">
        <v>118.6</v>
      </c>
      <c r="AM67" s="22">
        <v>36.1</v>
      </c>
      <c r="AN67" s="22">
        <v>111</v>
      </c>
      <c r="AO67" s="22">
        <v>206.9</v>
      </c>
      <c r="AP67" s="22">
        <v>131.9</v>
      </c>
      <c r="AQ67" s="22">
        <v>321.3</v>
      </c>
      <c r="AR67" s="22">
        <v>200.5</v>
      </c>
      <c r="AS67" s="22">
        <v>41.8</v>
      </c>
      <c r="AT67" s="42">
        <v>1674.9</v>
      </c>
      <c r="AU67" s="42">
        <v>119.5</v>
      </c>
      <c r="AV67" s="42">
        <v>59.7</v>
      </c>
      <c r="AW67" s="22">
        <v>150.5</v>
      </c>
      <c r="AX67" s="22">
        <v>7.6</v>
      </c>
      <c r="AY67" s="22">
        <v>141.3</v>
      </c>
      <c r="AZ67" s="22">
        <v>317.9</v>
      </c>
      <c r="BA67" s="22">
        <v>224.9</v>
      </c>
      <c r="BB67" s="22">
        <v>107.1</v>
      </c>
      <c r="BC67" s="22">
        <v>58.1</v>
      </c>
      <c r="BD67" s="22">
        <v>824</v>
      </c>
      <c r="BE67" s="22">
        <v>1224.7</v>
      </c>
      <c r="BF67" s="22">
        <v>456.6</v>
      </c>
      <c r="BG67" s="22">
        <v>119</v>
      </c>
      <c r="BH67" s="22">
        <v>101.8</v>
      </c>
      <c r="BI67" s="22">
        <v>792.7</v>
      </c>
      <c r="BJ67" s="22">
        <v>464.9</v>
      </c>
      <c r="BK67" s="22">
        <v>130.6</v>
      </c>
      <c r="BL67" s="22">
        <v>660.5</v>
      </c>
      <c r="BM67" s="22">
        <v>201</v>
      </c>
      <c r="BN67" s="22">
        <v>555.6</v>
      </c>
      <c r="BO67" s="22">
        <v>634.4</v>
      </c>
      <c r="BP67" s="22">
        <v>305.6</v>
      </c>
      <c r="BQ67" s="22">
        <v>208.9</v>
      </c>
      <c r="BR67" s="22">
        <v>131</v>
      </c>
      <c r="BS67" s="22">
        <v>470.8</v>
      </c>
      <c r="BT67" s="22">
        <v>181.7</v>
      </c>
      <c r="BU67" s="22">
        <v>425.2</v>
      </c>
      <c r="BV67" s="22">
        <v>335.2</v>
      </c>
      <c r="BW67" s="22">
        <v>226.9</v>
      </c>
      <c r="BX67" s="22">
        <v>181</v>
      </c>
      <c r="BY67" s="60">
        <v>152.9</v>
      </c>
      <c r="BZ67" s="60">
        <v>379.2</v>
      </c>
      <c r="CA67" s="60">
        <v>486</v>
      </c>
      <c r="CB67" s="60">
        <v>124.7</v>
      </c>
      <c r="CC67" s="60">
        <v>61.600000000000136</v>
      </c>
      <c r="CD67" s="22">
        <v>123</v>
      </c>
      <c r="CE67" s="22">
        <v>198.2</v>
      </c>
      <c r="CF67" s="22">
        <v>442.2</v>
      </c>
      <c r="CG67" s="22">
        <v>691.4</v>
      </c>
      <c r="CH67" s="22">
        <v>3111.8</v>
      </c>
      <c r="CI67" s="22">
        <v>317.3</v>
      </c>
      <c r="CJ67" s="22">
        <v>576.6</v>
      </c>
      <c r="CK67" s="22">
        <v>1772.7</v>
      </c>
      <c r="CL67" s="22">
        <v>790</v>
      </c>
      <c r="CM67" s="22">
        <v>407</v>
      </c>
      <c r="CN67" s="22">
        <v>530.2999999999995</v>
      </c>
      <c r="CO67" s="22">
        <v>120.20000000000107</v>
      </c>
      <c r="CP67" s="22">
        <v>311.9</v>
      </c>
      <c r="CQ67" s="42">
        <v>640.4</v>
      </c>
      <c r="CR67" s="42">
        <v>1331.8</v>
      </c>
      <c r="CS67" s="42">
        <v>4443.6</v>
      </c>
      <c r="CT67" s="42">
        <v>4760.9</v>
      </c>
      <c r="CU67" s="42">
        <v>5337.5</v>
      </c>
      <c r="CV67" s="42">
        <v>7110.2</v>
      </c>
      <c r="CW67" s="42">
        <v>7900.2</v>
      </c>
      <c r="CX67" s="22">
        <v>8307.2</v>
      </c>
      <c r="CY67" s="22">
        <v>8837.5</v>
      </c>
      <c r="CZ67" s="22">
        <v>8957.7</v>
      </c>
      <c r="DA67" s="60">
        <v>9269.6</v>
      </c>
      <c r="DB67" s="22">
        <v>949.8</v>
      </c>
      <c r="DC67" s="22">
        <v>89.5</v>
      </c>
      <c r="DD67" s="22">
        <v>616.5</v>
      </c>
      <c r="DE67" s="22">
        <v>1453.6</v>
      </c>
      <c r="DF67" s="22">
        <v>99.29999999999973</v>
      </c>
      <c r="DG67" s="22">
        <v>219.8</v>
      </c>
      <c r="DH67" s="22">
        <v>765.1</v>
      </c>
      <c r="DI67" s="22">
        <v>534.2999999999993</v>
      </c>
      <c r="DJ67" s="22">
        <v>918.9999999999827</v>
      </c>
      <c r="DK67" s="22">
        <v>351.4000000000178</v>
      </c>
      <c r="DL67" s="22">
        <v>197</v>
      </c>
      <c r="DM67" s="22">
        <v>690.5999999999995</v>
      </c>
      <c r="DN67" s="22">
        <v>1039.3</v>
      </c>
      <c r="DO67" s="22">
        <v>1655.8</v>
      </c>
      <c r="DP67" s="22">
        <v>3109.4</v>
      </c>
      <c r="DQ67" s="22">
        <v>3208.7</v>
      </c>
      <c r="DR67" s="22">
        <v>3428.5</v>
      </c>
      <c r="DS67" s="60">
        <v>4193.6</v>
      </c>
      <c r="DT67" s="22">
        <v>4727.9</v>
      </c>
      <c r="DU67" s="22">
        <v>5646.899999999982</v>
      </c>
      <c r="DV67" s="60">
        <v>5998.3</v>
      </c>
      <c r="DW67" s="60">
        <v>6195.3</v>
      </c>
      <c r="DX67" s="22">
        <v>6885.9</v>
      </c>
      <c r="DY67" s="22">
        <v>331.2</v>
      </c>
      <c r="DZ67" s="22">
        <v>2112.8</v>
      </c>
      <c r="EA67" s="22">
        <v>3527.4</v>
      </c>
      <c r="EB67" s="60">
        <v>4687.5</v>
      </c>
      <c r="EC67" s="60">
        <v>4979.1</v>
      </c>
      <c r="ED67" s="60">
        <v>6229.8</v>
      </c>
      <c r="EE67" s="60">
        <v>7264.9</v>
      </c>
      <c r="EF67" s="60">
        <v>7493.2</v>
      </c>
      <c r="EG67" s="89">
        <v>8630.5</v>
      </c>
      <c r="EH67" s="60">
        <v>9079.6</v>
      </c>
      <c r="EI67" s="60">
        <v>9463.6</v>
      </c>
      <c r="EJ67" s="60">
        <v>11778</v>
      </c>
      <c r="EK67" s="60">
        <v>617.8</v>
      </c>
      <c r="EL67" s="60">
        <v>2852.1</v>
      </c>
      <c r="EM67" s="60">
        <v>5108.2</v>
      </c>
      <c r="EN67" s="60">
        <v>8114.7</v>
      </c>
      <c r="EO67" s="60">
        <v>9074.6</v>
      </c>
      <c r="EP67" s="22">
        <v>11423.6</v>
      </c>
      <c r="EQ67" s="60">
        <v>11512.3</v>
      </c>
      <c r="ER67" s="60">
        <v>14795.6</v>
      </c>
      <c r="ES67" s="60">
        <v>16377</v>
      </c>
      <c r="ET67" s="60">
        <v>17077.4</v>
      </c>
      <c r="EU67" s="60">
        <v>17821.5</v>
      </c>
      <c r="EV67" s="60">
        <v>2750.15</v>
      </c>
      <c r="EW67" s="60">
        <f t="shared" si="45"/>
        <v>20571.65</v>
      </c>
      <c r="EX67" s="22">
        <v>1270.9</v>
      </c>
      <c r="EY67" s="22">
        <v>215.8</v>
      </c>
      <c r="EZ67" s="22">
        <f>1405.8+261.4+3+2.7+77.5+1.1+681.6+0.7</f>
        <v>2433.7999999999997</v>
      </c>
      <c r="FA67" s="22">
        <f>2.1+92.5+1.6+68.7+26.1+14.2+1.8+29.7+0.5+4.3+1235.2</f>
        <v>1476.7</v>
      </c>
      <c r="FB67" s="22">
        <f>1695.53+16.438+60.843</f>
        <v>1772.8110000000001</v>
      </c>
      <c r="FC67" s="22">
        <f>'[1]Feuil3'!$F$14+'[1]Feuil3'!$F$30+'[1]Feuil3'!$F$31+'[1]Feuil3'!$F$41</f>
        <v>2105.20637</v>
      </c>
      <c r="FD67" s="22">
        <f>7.1+79.4+0.9+1738.2</f>
        <v>1825.6000000000001</v>
      </c>
      <c r="FE67" s="22">
        <f>1.3+793.9+0.5+8.2+3.1+14.3+2.3+11.5+2.5+0.7+457.6+1.3+2.6</f>
        <v>1299.8</v>
      </c>
      <c r="FF67" s="22">
        <v>776.277424</v>
      </c>
      <c r="FG67" s="22">
        <v>495.232762</v>
      </c>
      <c r="FH67" s="22">
        <v>2563.6</v>
      </c>
      <c r="FI67" s="22">
        <v>1600.23</v>
      </c>
      <c r="FJ67" s="42">
        <f t="shared" si="38"/>
        <v>17835.957556</v>
      </c>
      <c r="FK67" s="22">
        <v>922.4</v>
      </c>
      <c r="FL67" s="22">
        <v>3048</v>
      </c>
      <c r="FM67" s="22">
        <v>1091.8000000000002</v>
      </c>
      <c r="FN67" s="64">
        <v>1155.7950890000002</v>
      </c>
      <c r="FO67" s="22">
        <v>1005.3000000000001</v>
      </c>
      <c r="FP67" s="22">
        <v>1243.8999999999999</v>
      </c>
      <c r="FQ67" s="22">
        <v>299.5</v>
      </c>
      <c r="FR67" s="22">
        <v>4746.61</v>
      </c>
      <c r="FS67" s="22">
        <v>3055.19</v>
      </c>
      <c r="FT67" s="22">
        <v>3396.460581</v>
      </c>
      <c r="FU67" s="22">
        <v>712.9</v>
      </c>
      <c r="FV67" s="22">
        <f>7.2+0.2+1447.8+27.7+4.7+14.8+11.8+4.9+182+35.4+5.7+24.9+11.5+140.6</f>
        <v>1919.2000000000003</v>
      </c>
      <c r="FW67" s="42">
        <f t="shared" si="39"/>
        <v>22597.05567</v>
      </c>
      <c r="FX67" s="22">
        <v>1852.086157</v>
      </c>
      <c r="FY67" s="22">
        <v>2787.679395</v>
      </c>
      <c r="FZ67" s="60">
        <v>1091.779564</v>
      </c>
      <c r="GA67" s="60">
        <f>0.43+1.92+4.63+1442.42+21.69+2.62+348.67+13.8+0.92+1.28+154.5</f>
        <v>1992.88</v>
      </c>
      <c r="GB67" s="60">
        <f>1060.3+3.028+7.466+117.459+14.7+164.4+0.85+32.046+6.767+7.8+44.368</f>
        <v>1459.184</v>
      </c>
      <c r="GC67" s="60">
        <f>176.6+1603.4+1.5+1.9+3.6+930.4+48.6+5+186.9+4.7</f>
        <v>2962.6</v>
      </c>
      <c r="GD67" s="60">
        <v>912.811724</v>
      </c>
      <c r="GE67" s="60">
        <v>1315.5830300000002</v>
      </c>
      <c r="GF67" s="60">
        <v>5329.099999999999</v>
      </c>
      <c r="GG67" s="60">
        <v>1488.035163</v>
      </c>
      <c r="GH67" s="60">
        <v>2963.2893029999996</v>
      </c>
      <c r="GI67" s="115">
        <v>2558.6</v>
      </c>
      <c r="GJ67" s="60">
        <f t="shared" si="40"/>
        <v>26713.628335999994</v>
      </c>
      <c r="GK67" s="60">
        <v>7571.882164</v>
      </c>
      <c r="GL67" s="60">
        <v>1853.4352980000003</v>
      </c>
      <c r="GM67" s="60">
        <v>1560.86736</v>
      </c>
      <c r="GN67" s="66">
        <v>1158.4119700000003</v>
      </c>
      <c r="GO67" s="60">
        <v>1171.29265939</v>
      </c>
      <c r="GP67" s="60">
        <v>622.9</v>
      </c>
      <c r="GQ67" s="60">
        <v>2546.736763861274</v>
      </c>
      <c r="GR67" s="112">
        <v>2989.517137409554</v>
      </c>
      <c r="GS67" s="60">
        <v>2527.8079333357528</v>
      </c>
      <c r="GT67" s="60">
        <v>2239.7999999999997</v>
      </c>
      <c r="GU67" s="112">
        <v>2909.146</v>
      </c>
      <c r="GV67" s="114">
        <v>1964.6815813201886</v>
      </c>
      <c r="GW67" s="60">
        <f t="shared" si="41"/>
        <v>29116.47886731677</v>
      </c>
      <c r="GX67" s="60">
        <v>3319.31634151856</v>
      </c>
      <c r="GY67" s="60">
        <v>2819.5944097114593</v>
      </c>
      <c r="GZ67" s="60">
        <v>503.51577626006593</v>
      </c>
      <c r="HA67" s="60">
        <v>847.68953994</v>
      </c>
      <c r="HB67" s="60">
        <v>1418.4217741500001</v>
      </c>
      <c r="HC67" s="60">
        <v>5449.82590563</v>
      </c>
      <c r="HD67" s="60">
        <v>6886.62702432</v>
      </c>
      <c r="HE67" s="60">
        <v>3194.8082417299993</v>
      </c>
      <c r="HF67" s="60">
        <v>3598.33164224</v>
      </c>
      <c r="HG67" s="60">
        <v>568.777791</v>
      </c>
      <c r="HH67" s="60">
        <v>3129.201733</v>
      </c>
      <c r="HI67" s="60">
        <v>2199.2993410000004</v>
      </c>
      <c r="HJ67" s="60">
        <f t="shared" si="42"/>
        <v>33935.409520500085</v>
      </c>
      <c r="HK67" s="60">
        <v>2285.6132159999997</v>
      </c>
      <c r="HL67" s="60">
        <v>1037.753459</v>
      </c>
      <c r="HM67" s="60">
        <v>2644.505248</v>
      </c>
      <c r="HN67" s="60">
        <v>555.78521</v>
      </c>
      <c r="HO67" s="60">
        <v>3670.03209</v>
      </c>
      <c r="HP67" s="60">
        <v>829.2453059999999</v>
      </c>
      <c r="HQ67" s="60">
        <v>426.39334899999994</v>
      </c>
      <c r="HR67" s="60">
        <v>2387.715617</v>
      </c>
      <c r="HS67" s="60">
        <v>2640.3305866900996</v>
      </c>
      <c r="HT67" s="60">
        <v>1543.2251300000003</v>
      </c>
      <c r="HU67" s="60">
        <v>2739.780769</v>
      </c>
      <c r="HV67" s="60">
        <v>209.510597</v>
      </c>
      <c r="HW67" s="60">
        <v>1969.161557</v>
      </c>
      <c r="HX67" s="60">
        <v>259.751498</v>
      </c>
      <c r="HY67" s="60">
        <v>474.498407</v>
      </c>
      <c r="HZ67" s="60">
        <v>1140.541086</v>
      </c>
      <c r="IA67" s="60">
        <v>1362.865879</v>
      </c>
      <c r="IB67" s="60">
        <v>344.311754</v>
      </c>
      <c r="IC67" s="60">
        <v>1445.789825</v>
      </c>
      <c r="ID67" s="60">
        <v>269.60460600000005</v>
      </c>
      <c r="IE67" s="42">
        <f t="shared" si="43"/>
        <v>13837.043495</v>
      </c>
      <c r="IF67" s="42">
        <f t="shared" si="44"/>
        <v>7266.524612</v>
      </c>
    </row>
    <row r="68" spans="1:240" ht="15.75">
      <c r="A68" s="96"/>
      <c r="B68" s="19"/>
      <c r="C68" s="41"/>
      <c r="D68" s="41"/>
      <c r="E68" s="41"/>
      <c r="F68" s="41"/>
      <c r="G68" s="57"/>
      <c r="H68" s="41"/>
      <c r="I68" s="57"/>
      <c r="J68" s="58"/>
      <c r="K68" s="57"/>
      <c r="L68" s="41"/>
      <c r="M68" s="41"/>
      <c r="N68" s="59"/>
      <c r="O68" s="42"/>
      <c r="P68" s="42"/>
      <c r="Q68" s="42"/>
      <c r="R68" s="22"/>
      <c r="S68" s="42"/>
      <c r="T68" s="22"/>
      <c r="U68" s="22"/>
      <c r="V68" s="23"/>
      <c r="W68" s="23"/>
      <c r="X68" s="23"/>
      <c r="Y68" s="22"/>
      <c r="Z68" s="23"/>
      <c r="AA68" s="22"/>
      <c r="AB68" s="48"/>
      <c r="AC68" s="48"/>
      <c r="AD68" s="48"/>
      <c r="AE68" s="48"/>
      <c r="AF68" s="48"/>
      <c r="AG68" s="48"/>
      <c r="AH68" s="42"/>
      <c r="AI68" s="4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42"/>
      <c r="AU68" s="42"/>
      <c r="AV68" s="4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60"/>
      <c r="BZ68" s="60"/>
      <c r="CA68" s="60"/>
      <c r="CB68" s="60"/>
      <c r="CC68" s="60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42"/>
      <c r="CR68" s="42"/>
      <c r="CS68" s="42"/>
      <c r="CT68" s="42"/>
      <c r="CU68" s="42"/>
      <c r="CV68" s="42"/>
      <c r="CW68" s="42"/>
      <c r="CX68" s="42"/>
      <c r="CY68" s="4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43"/>
      <c r="DU68" s="43"/>
      <c r="DV68" s="43"/>
      <c r="DW68" s="43"/>
      <c r="DX68" s="43"/>
      <c r="DY68" s="43"/>
      <c r="DZ68" s="43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48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48"/>
      <c r="FX68" s="80"/>
      <c r="FY68" s="80"/>
      <c r="FZ68" s="80"/>
      <c r="GA68" s="80"/>
      <c r="GB68" s="80"/>
      <c r="GC68" s="80"/>
      <c r="GD68" s="80"/>
      <c r="GE68" s="80"/>
      <c r="GF68" s="80"/>
      <c r="GG68" s="80"/>
      <c r="GH68" s="80"/>
      <c r="GI68" s="48"/>
      <c r="GJ68" s="48"/>
      <c r="GK68" s="60"/>
      <c r="GL68" s="60"/>
      <c r="GM68" s="60"/>
      <c r="GN68" s="60"/>
      <c r="GO68" s="60"/>
      <c r="GP68" s="60"/>
      <c r="GQ68" s="48"/>
      <c r="GR68" s="60"/>
      <c r="GS68" s="60"/>
      <c r="GT68" s="60"/>
      <c r="GU68" s="60"/>
      <c r="GV68" s="60"/>
      <c r="GW68" s="60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</row>
    <row r="69" spans="1:240" ht="15.75">
      <c r="A69" s="94" t="s">
        <v>175</v>
      </c>
      <c r="B69" s="44" t="s">
        <v>63</v>
      </c>
      <c r="C69" s="45">
        <f aca="true" t="shared" si="46" ref="C69:BP69">SUM(C71:C73)</f>
        <v>606.3</v>
      </c>
      <c r="D69" s="45">
        <f t="shared" si="46"/>
        <v>1299.1000000000001</v>
      </c>
      <c r="E69" s="45">
        <f t="shared" si="46"/>
        <v>1371.3999999999999</v>
      </c>
      <c r="F69" s="45">
        <f t="shared" si="46"/>
        <v>612.9</v>
      </c>
      <c r="G69" s="45">
        <f t="shared" si="46"/>
        <v>567.5</v>
      </c>
      <c r="H69" s="45">
        <f t="shared" si="46"/>
        <v>774.3</v>
      </c>
      <c r="I69" s="45">
        <f t="shared" si="46"/>
        <v>1113.7</v>
      </c>
      <c r="J69" s="45">
        <f t="shared" si="46"/>
        <v>2319.6</v>
      </c>
      <c r="K69" s="45">
        <f t="shared" si="46"/>
        <v>1427</v>
      </c>
      <c r="L69" s="45">
        <f t="shared" si="46"/>
        <v>2439</v>
      </c>
      <c r="M69" s="45">
        <f t="shared" si="46"/>
        <v>3077.8</v>
      </c>
      <c r="N69" s="45">
        <f t="shared" si="46"/>
        <v>1926.0000000000002</v>
      </c>
      <c r="O69" s="45">
        <f t="shared" si="46"/>
        <v>918.6</v>
      </c>
      <c r="P69" s="45">
        <f t="shared" si="46"/>
        <v>1387.8999999999999</v>
      </c>
      <c r="Q69" s="45">
        <f t="shared" si="46"/>
        <v>1685.6999999999998</v>
      </c>
      <c r="R69" s="45">
        <f t="shared" si="46"/>
        <v>3967.7999999999997</v>
      </c>
      <c r="S69" s="45">
        <f t="shared" si="46"/>
        <v>4257.1</v>
      </c>
      <c r="T69" s="45">
        <f t="shared" si="46"/>
        <v>2781.4</v>
      </c>
      <c r="U69" s="45">
        <f t="shared" si="46"/>
        <v>5129.2</v>
      </c>
      <c r="V69" s="45">
        <f t="shared" si="46"/>
        <v>4610.9</v>
      </c>
      <c r="W69" s="45">
        <f t="shared" si="46"/>
        <v>10977.5</v>
      </c>
      <c r="X69" s="45">
        <f t="shared" si="46"/>
        <v>14213.6</v>
      </c>
      <c r="Y69" s="45">
        <f t="shared" si="46"/>
        <v>6114.400000000001</v>
      </c>
      <c r="Z69" s="45">
        <f t="shared" si="46"/>
        <v>6742.5</v>
      </c>
      <c r="AA69" s="118">
        <f t="shared" si="46"/>
        <v>16601.8</v>
      </c>
      <c r="AB69" s="118">
        <f t="shared" si="46"/>
        <v>9796.66439</v>
      </c>
      <c r="AC69" s="118">
        <f t="shared" si="46"/>
        <v>48559.52076099999</v>
      </c>
      <c r="AD69" s="118">
        <f t="shared" si="46"/>
        <v>57196.407074</v>
      </c>
      <c r="AE69" s="118">
        <f t="shared" si="46"/>
        <v>59503.23835986207</v>
      </c>
      <c r="AF69" s="118">
        <f t="shared" si="46"/>
        <v>27069.63606241678</v>
      </c>
      <c r="AG69" s="118">
        <f t="shared" si="46"/>
        <v>27077.611802723994</v>
      </c>
      <c r="AH69" s="118">
        <f t="shared" si="46"/>
        <v>115.69999999999999</v>
      </c>
      <c r="AI69" s="118">
        <f t="shared" si="46"/>
        <v>190</v>
      </c>
      <c r="AJ69" s="118">
        <f t="shared" si="46"/>
        <v>160.6</v>
      </c>
      <c r="AK69" s="118">
        <f t="shared" si="46"/>
        <v>182.70000000000002</v>
      </c>
      <c r="AL69" s="118">
        <f t="shared" si="46"/>
        <v>217</v>
      </c>
      <c r="AM69" s="118">
        <f t="shared" si="46"/>
        <v>108</v>
      </c>
      <c r="AN69" s="118">
        <f t="shared" si="46"/>
        <v>180.7</v>
      </c>
      <c r="AO69" s="118">
        <f t="shared" si="46"/>
        <v>346.7</v>
      </c>
      <c r="AP69" s="118">
        <f t="shared" si="46"/>
        <v>221.39999999999998</v>
      </c>
      <c r="AQ69" s="118">
        <f t="shared" si="46"/>
        <v>295.9</v>
      </c>
      <c r="AR69" s="118">
        <f t="shared" si="46"/>
        <v>356.79999999999995</v>
      </c>
      <c r="AS69" s="118">
        <f t="shared" si="46"/>
        <v>405.90000000000003</v>
      </c>
      <c r="AT69" s="118">
        <f t="shared" si="46"/>
        <v>2781.4</v>
      </c>
      <c r="AU69" s="118">
        <f t="shared" si="46"/>
        <v>222.79999999999998</v>
      </c>
      <c r="AV69" s="118">
        <f t="shared" si="46"/>
        <v>398.20000000000005</v>
      </c>
      <c r="AW69" s="118">
        <f t="shared" si="46"/>
        <v>416.7</v>
      </c>
      <c r="AX69" s="118">
        <f t="shared" si="46"/>
        <v>185.2</v>
      </c>
      <c r="AY69" s="118">
        <f t="shared" si="46"/>
        <v>361.70000000000005</v>
      </c>
      <c r="AZ69" s="118">
        <f t="shared" si="46"/>
        <v>231.5</v>
      </c>
      <c r="BA69" s="118">
        <f t="shared" si="46"/>
        <v>322</v>
      </c>
      <c r="BB69" s="118">
        <f t="shared" si="46"/>
        <v>407</v>
      </c>
      <c r="BC69" s="118">
        <f t="shared" si="46"/>
        <v>1540.6999999999998</v>
      </c>
      <c r="BD69" s="118">
        <f t="shared" si="46"/>
        <v>261.5</v>
      </c>
      <c r="BE69" s="118">
        <f t="shared" si="46"/>
        <v>302.5</v>
      </c>
      <c r="BF69" s="118">
        <f t="shared" si="46"/>
        <v>479.4</v>
      </c>
      <c r="BG69" s="118">
        <f t="shared" si="46"/>
        <v>225.60000000000002</v>
      </c>
      <c r="BH69" s="118">
        <f t="shared" si="46"/>
        <v>478.2</v>
      </c>
      <c r="BI69" s="118">
        <f t="shared" si="46"/>
        <v>550.9</v>
      </c>
      <c r="BJ69" s="118">
        <f t="shared" si="46"/>
        <v>296.4</v>
      </c>
      <c r="BK69" s="118">
        <f t="shared" si="46"/>
        <v>294.49999999999994</v>
      </c>
      <c r="BL69" s="118">
        <f t="shared" si="46"/>
        <v>366</v>
      </c>
      <c r="BM69" s="118">
        <f t="shared" si="46"/>
        <v>535</v>
      </c>
      <c r="BN69" s="118">
        <f t="shared" si="46"/>
        <v>515.6</v>
      </c>
      <c r="BO69" s="118">
        <f t="shared" si="46"/>
        <v>282.4</v>
      </c>
      <c r="BP69" s="118">
        <f t="shared" si="46"/>
        <v>390</v>
      </c>
      <c r="BQ69" s="118">
        <f aca="true" t="shared" si="47" ref="BQ69:EB69">SUM(BQ71:BQ73)</f>
        <v>216.60000000000002</v>
      </c>
      <c r="BR69" s="118">
        <f t="shared" si="47"/>
        <v>459.7</v>
      </c>
      <c r="BS69" s="118">
        <f t="shared" si="47"/>
        <v>211.60000000000002</v>
      </c>
      <c r="BT69" s="118">
        <f t="shared" si="47"/>
        <v>187.1</v>
      </c>
      <c r="BU69" s="118">
        <f t="shared" si="47"/>
        <v>391.4</v>
      </c>
      <c r="BV69" s="118">
        <f t="shared" si="47"/>
        <v>438.2</v>
      </c>
      <c r="BW69" s="118">
        <f t="shared" si="47"/>
        <v>435.5</v>
      </c>
      <c r="BX69" s="118">
        <f t="shared" si="47"/>
        <v>773.5999999999999</v>
      </c>
      <c r="BY69" s="118">
        <f t="shared" si="47"/>
        <v>647.3000000000001</v>
      </c>
      <c r="BZ69" s="118">
        <f t="shared" si="47"/>
        <v>541.2</v>
      </c>
      <c r="CA69" s="118">
        <f t="shared" si="47"/>
        <v>4467.3</v>
      </c>
      <c r="CB69" s="118">
        <f t="shared" si="47"/>
        <v>1007.1999999999999</v>
      </c>
      <c r="CC69" s="118">
        <f t="shared" si="47"/>
        <v>1542.3000000000002</v>
      </c>
      <c r="CD69" s="118">
        <f t="shared" si="47"/>
        <v>334.79999999999995</v>
      </c>
      <c r="CE69" s="118">
        <f t="shared" si="47"/>
        <v>716.1999999999999</v>
      </c>
      <c r="CF69" s="118">
        <f t="shared" si="47"/>
        <v>1528.2</v>
      </c>
      <c r="CG69" s="118">
        <f t="shared" si="47"/>
        <v>847.6</v>
      </c>
      <c r="CH69" s="118">
        <f t="shared" si="47"/>
        <v>389.09999999999997</v>
      </c>
      <c r="CI69" s="118">
        <f t="shared" si="47"/>
        <v>6769.2</v>
      </c>
      <c r="CJ69" s="118">
        <f t="shared" si="47"/>
        <v>838.5</v>
      </c>
      <c r="CK69" s="118">
        <f t="shared" si="47"/>
        <v>272.30000000000234</v>
      </c>
      <c r="CL69" s="118">
        <f t="shared" si="47"/>
        <v>923.1000000000008</v>
      </c>
      <c r="CM69" s="118">
        <f t="shared" si="47"/>
        <v>554</v>
      </c>
      <c r="CN69" s="118">
        <f t="shared" si="47"/>
        <v>279.90000000000106</v>
      </c>
      <c r="CO69" s="118">
        <f t="shared" si="47"/>
        <v>712.3000000000009</v>
      </c>
      <c r="CP69" s="118">
        <f t="shared" si="47"/>
        <v>383.2000000000012</v>
      </c>
      <c r="CQ69" s="118">
        <f t="shared" si="47"/>
        <v>2244.4</v>
      </c>
      <c r="CR69" s="118">
        <f t="shared" si="47"/>
        <v>3092</v>
      </c>
      <c r="CS69" s="118">
        <f t="shared" si="47"/>
        <v>3481.1</v>
      </c>
      <c r="CT69" s="118">
        <f t="shared" si="47"/>
        <v>10250.300000000001</v>
      </c>
      <c r="CU69" s="118">
        <f t="shared" si="47"/>
        <v>11088.8</v>
      </c>
      <c r="CV69" s="118">
        <f t="shared" si="47"/>
        <v>11361.1</v>
      </c>
      <c r="CW69" s="118">
        <f t="shared" si="47"/>
        <v>12284.2</v>
      </c>
      <c r="CX69" s="118">
        <f t="shared" si="47"/>
        <v>12838.2</v>
      </c>
      <c r="CY69" s="118">
        <f t="shared" si="47"/>
        <v>13118.099999999999</v>
      </c>
      <c r="CZ69" s="118">
        <f t="shared" si="47"/>
        <v>13830.4</v>
      </c>
      <c r="DA69" s="118">
        <f t="shared" si="47"/>
        <v>14213.6</v>
      </c>
      <c r="DB69" s="118">
        <f t="shared" si="47"/>
        <v>707.2</v>
      </c>
      <c r="DC69" s="118">
        <f t="shared" si="47"/>
        <v>304.8</v>
      </c>
      <c r="DD69" s="118">
        <f t="shared" si="47"/>
        <v>376.20000000000005</v>
      </c>
      <c r="DE69" s="118">
        <f t="shared" si="47"/>
        <v>466</v>
      </c>
      <c r="DF69" s="118">
        <f t="shared" si="47"/>
        <v>263.5</v>
      </c>
      <c r="DG69" s="118">
        <f t="shared" si="47"/>
        <v>1138.5</v>
      </c>
      <c r="DH69" s="118">
        <f t="shared" si="47"/>
        <v>1836.2</v>
      </c>
      <c r="DI69" s="118">
        <f t="shared" si="47"/>
        <v>388.40000000000003</v>
      </c>
      <c r="DJ69" s="118">
        <f t="shared" si="47"/>
        <v>116</v>
      </c>
      <c r="DK69" s="118">
        <f t="shared" si="47"/>
        <v>123.80000000000004</v>
      </c>
      <c r="DL69" s="118">
        <f t="shared" si="47"/>
        <v>47.99999999999983</v>
      </c>
      <c r="DM69" s="118">
        <f t="shared" si="47"/>
        <v>345.80000000000007</v>
      </c>
      <c r="DN69" s="118">
        <f t="shared" si="47"/>
        <v>1012</v>
      </c>
      <c r="DO69" s="118">
        <f t="shared" si="47"/>
        <v>1388.2</v>
      </c>
      <c r="DP69" s="118">
        <f t="shared" si="47"/>
        <v>1854.2</v>
      </c>
      <c r="DQ69" s="118">
        <f t="shared" si="47"/>
        <v>2117.7</v>
      </c>
      <c r="DR69" s="118">
        <f t="shared" si="47"/>
        <v>3256.2000000000003</v>
      </c>
      <c r="DS69" s="118">
        <f t="shared" si="47"/>
        <v>5092.400000000001</v>
      </c>
      <c r="DT69" s="118">
        <f t="shared" si="47"/>
        <v>5480.8</v>
      </c>
      <c r="DU69" s="118">
        <f t="shared" si="47"/>
        <v>5596.8</v>
      </c>
      <c r="DV69" s="118">
        <f t="shared" si="47"/>
        <v>5720.599999999999</v>
      </c>
      <c r="DW69" s="118">
        <f t="shared" si="47"/>
        <v>5768.6</v>
      </c>
      <c r="DX69" s="118">
        <f t="shared" si="47"/>
        <v>6114.400000000001</v>
      </c>
      <c r="DY69" s="118">
        <f t="shared" si="47"/>
        <v>1154.3</v>
      </c>
      <c r="DZ69" s="118">
        <f t="shared" si="47"/>
        <v>1875.3999999999999</v>
      </c>
      <c r="EA69" s="118">
        <f t="shared" si="47"/>
        <v>2528.2999999999997</v>
      </c>
      <c r="EB69" s="118">
        <f t="shared" si="47"/>
        <v>2921.2000000000003</v>
      </c>
      <c r="EC69" s="118">
        <f aca="true" t="shared" si="48" ref="EC69:GN69">SUM(EC71:EC73)</f>
        <v>3414.2000000000003</v>
      </c>
      <c r="ED69" s="118">
        <f t="shared" si="48"/>
        <v>3939.4000000000005</v>
      </c>
      <c r="EE69" s="118">
        <f t="shared" si="48"/>
        <v>4251</v>
      </c>
      <c r="EF69" s="118">
        <f t="shared" si="48"/>
        <v>4428.8</v>
      </c>
      <c r="EG69" s="118">
        <f t="shared" si="48"/>
        <v>5177.400000000001</v>
      </c>
      <c r="EH69" s="118">
        <f t="shared" si="48"/>
        <v>5848.1</v>
      </c>
      <c r="EI69" s="118">
        <f t="shared" si="48"/>
        <v>6292.499999999999</v>
      </c>
      <c r="EJ69" s="118">
        <f t="shared" si="48"/>
        <v>6742.5</v>
      </c>
      <c r="EK69" s="118">
        <f t="shared" si="48"/>
        <v>533.2</v>
      </c>
      <c r="EL69" s="118">
        <f t="shared" si="48"/>
        <v>6809.8</v>
      </c>
      <c r="EM69" s="118">
        <f t="shared" si="48"/>
        <v>8051</v>
      </c>
      <c r="EN69" s="118">
        <f t="shared" si="48"/>
        <v>8628.1</v>
      </c>
      <c r="EO69" s="118">
        <f t="shared" si="48"/>
        <v>9845.6</v>
      </c>
      <c r="EP69" s="118">
        <f t="shared" si="48"/>
        <v>10393.1</v>
      </c>
      <c r="EQ69" s="118">
        <f t="shared" si="48"/>
        <v>10509.099999999999</v>
      </c>
      <c r="ER69" s="118">
        <f t="shared" si="48"/>
        <v>11598.6</v>
      </c>
      <c r="ES69" s="118">
        <f t="shared" si="48"/>
        <v>15000.2</v>
      </c>
      <c r="ET69" s="118">
        <f t="shared" si="48"/>
        <v>15859</v>
      </c>
      <c r="EU69" s="118">
        <f t="shared" si="48"/>
        <v>16438</v>
      </c>
      <c r="EV69" s="118">
        <f t="shared" si="48"/>
        <v>163.8</v>
      </c>
      <c r="EW69" s="118">
        <f t="shared" si="48"/>
        <v>16601.8</v>
      </c>
      <c r="EX69" s="118">
        <f t="shared" si="48"/>
        <v>2194.7</v>
      </c>
      <c r="EY69" s="118">
        <f t="shared" si="48"/>
        <v>691.8</v>
      </c>
      <c r="EZ69" s="118">
        <f t="shared" si="48"/>
        <v>567.7</v>
      </c>
      <c r="FA69" s="118">
        <f t="shared" si="48"/>
        <v>254.2</v>
      </c>
      <c r="FB69" s="118">
        <f t="shared" si="48"/>
        <v>163.47866299999998</v>
      </c>
      <c r="FC69" s="118">
        <f t="shared" si="48"/>
        <v>202.797317</v>
      </c>
      <c r="FD69" s="118">
        <f t="shared" si="48"/>
        <v>492.4</v>
      </c>
      <c r="FE69" s="118">
        <f t="shared" si="48"/>
        <v>760.4</v>
      </c>
      <c r="FF69" s="118">
        <f t="shared" si="48"/>
        <v>394.99661100000003</v>
      </c>
      <c r="FG69" s="118">
        <f t="shared" si="48"/>
        <v>1573.891799</v>
      </c>
      <c r="FH69" s="118">
        <f t="shared" si="48"/>
        <v>985.9</v>
      </c>
      <c r="FI69" s="118">
        <f t="shared" si="48"/>
        <v>1514.4</v>
      </c>
      <c r="FJ69" s="118">
        <f t="shared" si="48"/>
        <v>9796.66439</v>
      </c>
      <c r="FK69" s="118">
        <f t="shared" si="48"/>
        <v>781.6</v>
      </c>
      <c r="FL69" s="118">
        <f t="shared" si="48"/>
        <v>1126.2</v>
      </c>
      <c r="FM69" s="118">
        <f t="shared" si="48"/>
        <v>697</v>
      </c>
      <c r="FN69" s="118">
        <f t="shared" si="48"/>
        <v>1323.6106340000001</v>
      </c>
      <c r="FO69" s="118">
        <f t="shared" si="48"/>
        <v>5769</v>
      </c>
      <c r="FP69" s="118">
        <f t="shared" si="48"/>
        <v>2251.5</v>
      </c>
      <c r="FQ69" s="118">
        <f t="shared" si="48"/>
        <v>2342.2000000000003</v>
      </c>
      <c r="FR69" s="118">
        <f t="shared" si="48"/>
        <v>3826.045291</v>
      </c>
      <c r="FS69" s="118">
        <f t="shared" si="48"/>
        <v>4429.230274</v>
      </c>
      <c r="FT69" s="118">
        <f t="shared" si="48"/>
        <v>10921.234562000001</v>
      </c>
      <c r="FU69" s="118">
        <f t="shared" si="48"/>
        <v>6729</v>
      </c>
      <c r="FV69" s="118">
        <f t="shared" si="48"/>
        <v>8362.9</v>
      </c>
      <c r="FW69" s="118">
        <f t="shared" si="48"/>
        <v>48559.52076099999</v>
      </c>
      <c r="FX69" s="118">
        <f t="shared" si="48"/>
        <v>5865.9</v>
      </c>
      <c r="FY69" s="118">
        <f t="shared" si="48"/>
        <v>8749.065768999999</v>
      </c>
      <c r="FZ69" s="118">
        <f t="shared" si="48"/>
        <v>696.9483620000001</v>
      </c>
      <c r="GA69" s="118">
        <f t="shared" si="48"/>
        <v>8103.12</v>
      </c>
      <c r="GB69" s="118">
        <f t="shared" si="48"/>
        <v>7673.593000000001</v>
      </c>
      <c r="GC69" s="118">
        <f t="shared" si="48"/>
        <v>4047.6000000000004</v>
      </c>
      <c r="GD69" s="118">
        <f t="shared" si="48"/>
        <v>2155.7223839999997</v>
      </c>
      <c r="GE69" s="118">
        <f t="shared" si="48"/>
        <v>5822.078317</v>
      </c>
      <c r="GF69" s="118">
        <f t="shared" si="48"/>
        <v>3329.2</v>
      </c>
      <c r="GG69" s="118">
        <f t="shared" si="48"/>
        <v>3877.58969</v>
      </c>
      <c r="GH69" s="118">
        <f t="shared" si="48"/>
        <v>4172.389552</v>
      </c>
      <c r="GI69" s="118">
        <f t="shared" si="48"/>
        <v>2703.2</v>
      </c>
      <c r="GJ69" s="118">
        <f t="shared" si="48"/>
        <v>57196.407074</v>
      </c>
      <c r="GK69" s="118">
        <f t="shared" si="48"/>
        <v>1064.038992</v>
      </c>
      <c r="GL69" s="118">
        <f t="shared" si="48"/>
        <v>2919.892979</v>
      </c>
      <c r="GM69" s="118">
        <f t="shared" si="48"/>
        <v>24577.864361999997</v>
      </c>
      <c r="GN69" s="118">
        <f t="shared" si="48"/>
        <v>1566.2121550000002</v>
      </c>
      <c r="GO69" s="118">
        <f aca="true" t="shared" si="49" ref="GO69:IF69">SUM(GO71:GO73)</f>
        <v>5374.4587812499985</v>
      </c>
      <c r="GP69" s="118">
        <f t="shared" si="49"/>
        <v>7425.5</v>
      </c>
      <c r="GQ69" s="118">
        <f t="shared" si="49"/>
        <v>2260.8029522255893</v>
      </c>
      <c r="GR69" s="118">
        <f t="shared" si="49"/>
        <v>3387.3203863796043</v>
      </c>
      <c r="GS69" s="118">
        <f t="shared" si="49"/>
        <v>2799.6883900463486</v>
      </c>
      <c r="GT69" s="118">
        <f t="shared" si="49"/>
        <v>1238.4</v>
      </c>
      <c r="GU69" s="118">
        <f t="shared" si="49"/>
        <v>3744.564917563712</v>
      </c>
      <c r="GV69" s="118">
        <f t="shared" si="49"/>
        <v>3144.4944443968197</v>
      </c>
      <c r="GW69" s="118">
        <f t="shared" si="49"/>
        <v>59503.23835986207</v>
      </c>
      <c r="GX69" s="118">
        <f t="shared" si="49"/>
        <v>1602.0898818642625</v>
      </c>
      <c r="GY69" s="118">
        <f t="shared" si="49"/>
        <v>1726.3489877646896</v>
      </c>
      <c r="GZ69" s="118">
        <f t="shared" si="49"/>
        <v>1964.107431067824</v>
      </c>
      <c r="HA69" s="118">
        <f t="shared" si="49"/>
        <v>3230.1446479799997</v>
      </c>
      <c r="HB69" s="118">
        <f t="shared" si="49"/>
        <v>1945.3390278700008</v>
      </c>
      <c r="HC69" s="118">
        <f t="shared" si="49"/>
        <v>1734.09188803</v>
      </c>
      <c r="HD69" s="118">
        <f t="shared" si="49"/>
        <v>927.2516410099998</v>
      </c>
      <c r="HE69" s="118">
        <f t="shared" si="49"/>
        <v>1110.8438784800005</v>
      </c>
      <c r="HF69" s="118">
        <f t="shared" si="49"/>
        <v>2759.00437435</v>
      </c>
      <c r="HG69" s="118">
        <f t="shared" si="49"/>
        <v>2569.455848</v>
      </c>
      <c r="HH69" s="118">
        <f t="shared" si="49"/>
        <v>3231.133438</v>
      </c>
      <c r="HI69" s="118">
        <f t="shared" si="49"/>
        <v>4269.8250180000005</v>
      </c>
      <c r="HJ69" s="118">
        <f t="shared" si="49"/>
        <v>27069.63606241678</v>
      </c>
      <c r="HK69" s="118">
        <f t="shared" si="49"/>
        <v>2367.8146699999998</v>
      </c>
      <c r="HL69" s="118">
        <f t="shared" si="49"/>
        <v>3605.752184</v>
      </c>
      <c r="HM69" s="118">
        <f t="shared" si="49"/>
        <v>920.374356</v>
      </c>
      <c r="HN69" s="118">
        <f t="shared" si="49"/>
        <v>2805.4296529999997</v>
      </c>
      <c r="HO69" s="118">
        <f t="shared" si="49"/>
        <v>1526.7731039999999</v>
      </c>
      <c r="HP69" s="118">
        <f t="shared" si="49"/>
        <v>1454.1651279999999</v>
      </c>
      <c r="HQ69" s="118">
        <f t="shared" si="49"/>
        <v>2362.237899</v>
      </c>
      <c r="HR69" s="118">
        <f t="shared" si="49"/>
        <v>3293.5278380000004</v>
      </c>
      <c r="HS69" s="118">
        <f t="shared" si="49"/>
        <v>874.4265577240001</v>
      </c>
      <c r="HT69" s="118">
        <f t="shared" si="49"/>
        <v>2397.032061</v>
      </c>
      <c r="HU69" s="118">
        <f t="shared" si="49"/>
        <v>3038.017743</v>
      </c>
      <c r="HV69" s="118">
        <f t="shared" si="49"/>
        <v>2432.060609</v>
      </c>
      <c r="HW69" s="118">
        <f t="shared" si="49"/>
        <v>1642.0799899999997</v>
      </c>
      <c r="HX69" s="118">
        <f t="shared" si="49"/>
        <v>1723.106618</v>
      </c>
      <c r="HY69" s="118">
        <f t="shared" si="49"/>
        <v>421.042873</v>
      </c>
      <c r="HZ69" s="118">
        <f t="shared" si="49"/>
        <v>919.5078</v>
      </c>
      <c r="IA69" s="118">
        <f t="shared" si="49"/>
        <v>785.9454559999999</v>
      </c>
      <c r="IB69" s="118">
        <f t="shared" si="49"/>
        <v>1003.3201949999999</v>
      </c>
      <c r="IC69" s="118">
        <f t="shared" si="49"/>
        <v>858.198045</v>
      </c>
      <c r="ID69" s="118">
        <f t="shared" si="49"/>
        <v>2762.697354</v>
      </c>
      <c r="IE69" s="118">
        <f t="shared" si="49"/>
        <v>18336.074832</v>
      </c>
      <c r="IF69" s="118">
        <f t="shared" si="49"/>
        <v>10115.898331</v>
      </c>
    </row>
    <row r="70" spans="1:240" ht="15.75">
      <c r="A70" s="94"/>
      <c r="B70" s="19"/>
      <c r="C70" s="41"/>
      <c r="D70" s="41"/>
      <c r="E70" s="41"/>
      <c r="F70" s="41"/>
      <c r="G70" s="57" t="s">
        <v>0</v>
      </c>
      <c r="H70" s="41"/>
      <c r="I70" s="57" t="s">
        <v>0</v>
      </c>
      <c r="J70" s="58" t="s">
        <v>0</v>
      </c>
      <c r="K70" s="57" t="s">
        <v>0</v>
      </c>
      <c r="L70" s="41"/>
      <c r="M70" s="41"/>
      <c r="N70" s="59"/>
      <c r="O70" s="42"/>
      <c r="P70" s="42"/>
      <c r="Q70" s="42"/>
      <c r="R70" s="22"/>
      <c r="S70" s="42"/>
      <c r="T70" s="22"/>
      <c r="U70" s="22"/>
      <c r="V70" s="23"/>
      <c r="W70" s="23"/>
      <c r="X70" s="23"/>
      <c r="Y70" s="22"/>
      <c r="Z70" s="23"/>
      <c r="AA70" s="22"/>
      <c r="AB70" s="48"/>
      <c r="AC70" s="48"/>
      <c r="AD70" s="48"/>
      <c r="AE70" s="48"/>
      <c r="AF70" s="48"/>
      <c r="AG70" s="48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4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60"/>
      <c r="BZ70" s="60"/>
      <c r="CA70" s="60"/>
      <c r="CB70" s="60"/>
      <c r="CC70" s="60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42"/>
      <c r="CR70" s="42"/>
      <c r="CS70" s="42"/>
      <c r="CT70" s="42"/>
      <c r="CU70" s="42"/>
      <c r="CV70" s="42"/>
      <c r="CW70" s="42"/>
      <c r="CX70" s="42"/>
      <c r="CY70" s="4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43"/>
      <c r="DU70" s="43"/>
      <c r="DV70" s="43"/>
      <c r="DW70" s="43"/>
      <c r="DX70" s="43"/>
      <c r="DY70" s="43"/>
      <c r="DZ70" s="43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48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42"/>
      <c r="FX70" s="80"/>
      <c r="FY70" s="80"/>
      <c r="FZ70" s="80"/>
      <c r="GA70" s="80"/>
      <c r="GB70" s="80"/>
      <c r="GC70" s="80"/>
      <c r="GD70" s="80"/>
      <c r="GE70" s="80"/>
      <c r="GF70" s="80"/>
      <c r="GG70" s="80"/>
      <c r="GH70" s="80"/>
      <c r="GI70" s="60"/>
      <c r="GJ70" s="48"/>
      <c r="GK70" s="60"/>
      <c r="GL70" s="60"/>
      <c r="GM70" s="60"/>
      <c r="GN70" s="60"/>
      <c r="GO70" s="60"/>
      <c r="GP70" s="60"/>
      <c r="GQ70" s="66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0"/>
      <c r="HR70" s="60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48"/>
      <c r="IF70" s="48"/>
    </row>
    <row r="71" spans="1:240" ht="15.75">
      <c r="A71" s="95" t="s">
        <v>176</v>
      </c>
      <c r="B71" s="29" t="s">
        <v>64</v>
      </c>
      <c r="C71" s="41">
        <v>561.9</v>
      </c>
      <c r="D71" s="41">
        <v>1231.2</v>
      </c>
      <c r="E71" s="41">
        <v>1329.5</v>
      </c>
      <c r="F71" s="41">
        <v>583.7</v>
      </c>
      <c r="G71" s="41">
        <v>468.2</v>
      </c>
      <c r="H71" s="41">
        <v>531.6</v>
      </c>
      <c r="I71" s="41">
        <v>791.7</v>
      </c>
      <c r="J71" s="40">
        <v>1968.6</v>
      </c>
      <c r="K71" s="41">
        <v>996</v>
      </c>
      <c r="L71" s="41">
        <v>2111.6</v>
      </c>
      <c r="M71" s="41">
        <v>2856.3</v>
      </c>
      <c r="N71" s="59">
        <v>1727.2</v>
      </c>
      <c r="O71" s="42">
        <v>803.6</v>
      </c>
      <c r="P71" s="42">
        <v>1047.5</v>
      </c>
      <c r="Q71" s="42">
        <v>1441.3</v>
      </c>
      <c r="R71" s="22">
        <v>2746.2</v>
      </c>
      <c r="S71" s="42">
        <v>3557.4</v>
      </c>
      <c r="T71" s="22">
        <v>1852.6</v>
      </c>
      <c r="U71" s="22">
        <v>3597.5</v>
      </c>
      <c r="V71" s="23">
        <v>2092.7</v>
      </c>
      <c r="W71" s="23">
        <v>7451.3</v>
      </c>
      <c r="X71" s="23">
        <v>10251.2</v>
      </c>
      <c r="Y71" s="22">
        <v>3428.4</v>
      </c>
      <c r="Z71" s="19">
        <v>2886.7</v>
      </c>
      <c r="AA71" s="60">
        <v>9366.4</v>
      </c>
      <c r="AB71" s="42">
        <v>6801.0862529999995</v>
      </c>
      <c r="AC71" s="42">
        <v>40973.325469999996</v>
      </c>
      <c r="AD71" s="42">
        <v>44036.021899</v>
      </c>
      <c r="AE71" s="42">
        <v>54518.58132806643</v>
      </c>
      <c r="AF71" s="42">
        <v>16100.20965909511</v>
      </c>
      <c r="AG71" s="42">
        <v>17125.060433323997</v>
      </c>
      <c r="AH71" s="42">
        <v>65.7</v>
      </c>
      <c r="AI71" s="42">
        <v>129.6</v>
      </c>
      <c r="AJ71" s="22">
        <v>112.3</v>
      </c>
      <c r="AK71" s="22">
        <v>108.2</v>
      </c>
      <c r="AL71" s="22">
        <v>116.6</v>
      </c>
      <c r="AM71" s="22">
        <v>92</v>
      </c>
      <c r="AN71" s="22">
        <v>122.4</v>
      </c>
      <c r="AO71" s="22">
        <v>229</v>
      </c>
      <c r="AP71" s="22">
        <v>146.6</v>
      </c>
      <c r="AQ71" s="22">
        <v>212.2</v>
      </c>
      <c r="AR71" s="22">
        <v>260.4</v>
      </c>
      <c r="AS71" s="22">
        <v>257.6</v>
      </c>
      <c r="AT71" s="42">
        <v>1852.6</v>
      </c>
      <c r="AU71" s="42">
        <v>80.6</v>
      </c>
      <c r="AV71" s="42">
        <v>282.3</v>
      </c>
      <c r="AW71" s="22">
        <v>200.1</v>
      </c>
      <c r="AX71" s="22">
        <v>89.5</v>
      </c>
      <c r="AY71" s="22">
        <v>210.4</v>
      </c>
      <c r="AZ71" s="22">
        <v>126.6</v>
      </c>
      <c r="BA71" s="22">
        <v>257.4</v>
      </c>
      <c r="BB71" s="22">
        <v>78.7</v>
      </c>
      <c r="BC71" s="22">
        <v>1494.6</v>
      </c>
      <c r="BD71" s="22">
        <v>140</v>
      </c>
      <c r="BE71" s="22">
        <v>227.1</v>
      </c>
      <c r="BF71" s="22">
        <v>410.2</v>
      </c>
      <c r="BG71" s="22">
        <v>45.4</v>
      </c>
      <c r="BH71" s="22">
        <v>374.8</v>
      </c>
      <c r="BI71" s="22">
        <v>417.2</v>
      </c>
      <c r="BJ71" s="22">
        <v>114.8</v>
      </c>
      <c r="BK71" s="22">
        <v>224.2</v>
      </c>
      <c r="BL71" s="22">
        <v>148.2</v>
      </c>
      <c r="BM71" s="22">
        <v>86.5</v>
      </c>
      <c r="BN71" s="22">
        <v>34.3</v>
      </c>
      <c r="BO71" s="22">
        <v>154.1</v>
      </c>
      <c r="BP71" s="22">
        <v>233.7</v>
      </c>
      <c r="BQ71" s="22">
        <v>163.8</v>
      </c>
      <c r="BR71" s="22">
        <v>95.7</v>
      </c>
      <c r="BS71" s="22">
        <v>61.9</v>
      </c>
      <c r="BT71" s="22">
        <v>40.6</v>
      </c>
      <c r="BU71" s="22">
        <v>155</v>
      </c>
      <c r="BV71" s="22">
        <v>196.9</v>
      </c>
      <c r="BW71" s="22">
        <v>46</v>
      </c>
      <c r="BX71" s="22">
        <v>565.3</v>
      </c>
      <c r="BY71" s="60">
        <v>173.9</v>
      </c>
      <c r="BZ71" s="60">
        <v>220</v>
      </c>
      <c r="CA71" s="60">
        <v>4165.5</v>
      </c>
      <c r="CB71" s="60">
        <v>503.8</v>
      </c>
      <c r="CC71" s="60">
        <v>1295.4</v>
      </c>
      <c r="CD71" s="22">
        <v>27</v>
      </c>
      <c r="CE71" s="22">
        <v>406.1</v>
      </c>
      <c r="CF71" s="22">
        <v>1202.2</v>
      </c>
      <c r="CG71" s="22">
        <v>343.1</v>
      </c>
      <c r="CH71" s="22">
        <v>115.6</v>
      </c>
      <c r="CI71" s="22">
        <v>6575.6</v>
      </c>
      <c r="CJ71" s="22">
        <v>442.2</v>
      </c>
      <c r="CK71" s="22">
        <v>76.40000000000225</v>
      </c>
      <c r="CL71" s="22">
        <v>502.0000000000008</v>
      </c>
      <c r="CM71" s="22">
        <v>206.8</v>
      </c>
      <c r="CN71" s="22">
        <v>108.60000000000116</v>
      </c>
      <c r="CO71" s="22">
        <v>218.5000000000008</v>
      </c>
      <c r="CP71" s="22">
        <v>54.10000000000116</v>
      </c>
      <c r="CQ71" s="42">
        <v>1608.3</v>
      </c>
      <c r="CR71" s="42">
        <v>1951.4</v>
      </c>
      <c r="CS71" s="42">
        <v>2067</v>
      </c>
      <c r="CT71" s="42">
        <v>8642.6</v>
      </c>
      <c r="CU71" s="42">
        <v>9084.8</v>
      </c>
      <c r="CV71" s="42">
        <v>9161.2</v>
      </c>
      <c r="CW71" s="42">
        <v>9663.2</v>
      </c>
      <c r="CX71" s="22">
        <v>9870</v>
      </c>
      <c r="CY71" s="22">
        <v>9978.6</v>
      </c>
      <c r="CZ71" s="22">
        <v>10197.1</v>
      </c>
      <c r="DA71" s="60">
        <v>10251.2</v>
      </c>
      <c r="DB71" s="22">
        <v>383.5</v>
      </c>
      <c r="DC71" s="22">
        <v>191</v>
      </c>
      <c r="DD71" s="22">
        <v>294.6</v>
      </c>
      <c r="DE71" s="22">
        <v>380.4</v>
      </c>
      <c r="DF71" s="22">
        <v>112.6</v>
      </c>
      <c r="DG71" s="22">
        <v>547.1</v>
      </c>
      <c r="DH71" s="22">
        <v>1318.7</v>
      </c>
      <c r="DI71" s="22">
        <v>151</v>
      </c>
      <c r="DJ71" s="22">
        <v>19.5</v>
      </c>
      <c r="DK71" s="22">
        <v>3.699999999999818</v>
      </c>
      <c r="DL71" s="22">
        <v>12.900000000000091</v>
      </c>
      <c r="DM71" s="22">
        <v>13.400000000000091</v>
      </c>
      <c r="DN71" s="22">
        <v>574.5</v>
      </c>
      <c r="DO71" s="22">
        <v>869.1</v>
      </c>
      <c r="DP71" s="22">
        <v>1249.5</v>
      </c>
      <c r="DQ71" s="22">
        <v>1362.1</v>
      </c>
      <c r="DR71" s="22">
        <v>1909.2</v>
      </c>
      <c r="DS71" s="60">
        <v>3227.9</v>
      </c>
      <c r="DT71" s="22">
        <v>3378.9</v>
      </c>
      <c r="DU71" s="22">
        <v>3398.4</v>
      </c>
      <c r="DV71" s="60">
        <v>3402.1</v>
      </c>
      <c r="DW71" s="60">
        <v>3415</v>
      </c>
      <c r="DX71" s="22">
        <v>3428.4</v>
      </c>
      <c r="DY71" s="22">
        <v>272.7</v>
      </c>
      <c r="DZ71" s="22">
        <v>569.8</v>
      </c>
      <c r="EA71" s="22">
        <v>858.2</v>
      </c>
      <c r="EB71" s="60">
        <v>899.9</v>
      </c>
      <c r="EC71" s="60">
        <v>1047.2</v>
      </c>
      <c r="ED71" s="60">
        <v>1282.3</v>
      </c>
      <c r="EE71" s="60">
        <v>1382.8</v>
      </c>
      <c r="EF71" s="60">
        <v>1478.6</v>
      </c>
      <c r="EG71" s="89">
        <v>2021.5</v>
      </c>
      <c r="EH71" s="60">
        <v>2335.7</v>
      </c>
      <c r="EI71" s="60">
        <v>2652.1</v>
      </c>
      <c r="EJ71" s="60">
        <v>2886.7</v>
      </c>
      <c r="EK71" s="60">
        <v>84</v>
      </c>
      <c r="EL71" s="60">
        <v>4142.6</v>
      </c>
      <c r="EM71" s="60">
        <v>4467.5</v>
      </c>
      <c r="EN71" s="60">
        <v>4697.6</v>
      </c>
      <c r="EO71" s="60">
        <v>5195.2</v>
      </c>
      <c r="EP71" s="22">
        <v>5392.7</v>
      </c>
      <c r="EQ71" s="60">
        <v>5448.9</v>
      </c>
      <c r="ER71" s="60">
        <v>5988.7</v>
      </c>
      <c r="ES71" s="60">
        <v>8030.5</v>
      </c>
      <c r="ET71" s="60">
        <v>8795</v>
      </c>
      <c r="EU71" s="60">
        <v>9235.8</v>
      </c>
      <c r="EV71" s="60">
        <v>130.6</v>
      </c>
      <c r="EW71" s="60">
        <f>EU71+EV71</f>
        <v>9366.4</v>
      </c>
      <c r="EX71" s="22">
        <v>1059.9</v>
      </c>
      <c r="EY71" s="22">
        <v>409.2</v>
      </c>
      <c r="EZ71" s="22">
        <v>376.2</v>
      </c>
      <c r="FA71" s="22">
        <v>172.4</v>
      </c>
      <c r="FB71" s="22">
        <v>97.066092</v>
      </c>
      <c r="FC71" s="22">
        <f>'[1]Feuil3'!$F$16</f>
        <v>141.648539</v>
      </c>
      <c r="FD71" s="22">
        <v>376.9</v>
      </c>
      <c r="FE71" s="22">
        <v>543.5</v>
      </c>
      <c r="FF71" s="22">
        <v>226.385996</v>
      </c>
      <c r="FG71" s="22">
        <v>1331.985626</v>
      </c>
      <c r="FH71" s="22">
        <v>773.5</v>
      </c>
      <c r="FI71" s="22">
        <v>1292.4</v>
      </c>
      <c r="FJ71" s="42">
        <f>SUM(EX71:FI71)</f>
        <v>6801.0862529999995</v>
      </c>
      <c r="FK71" s="22">
        <v>583</v>
      </c>
      <c r="FL71" s="22">
        <v>926.4</v>
      </c>
      <c r="FM71" s="22">
        <v>546.7</v>
      </c>
      <c r="FN71" s="22">
        <v>1058.412458</v>
      </c>
      <c r="FO71" s="22">
        <v>5616.9</v>
      </c>
      <c r="FP71" s="22">
        <v>1923.4</v>
      </c>
      <c r="FQ71" s="22">
        <v>1969.8</v>
      </c>
      <c r="FR71" s="22">
        <v>3678.477399</v>
      </c>
      <c r="FS71" s="22">
        <v>3982.963917</v>
      </c>
      <c r="FT71" s="22">
        <v>10249.971696</v>
      </c>
      <c r="FU71" s="22">
        <v>4989.9</v>
      </c>
      <c r="FV71" s="22">
        <v>5447.4</v>
      </c>
      <c r="FW71" s="42">
        <f>SUM(FK71:FV71)</f>
        <v>40973.325469999996</v>
      </c>
      <c r="FX71" s="80">
        <v>5428.2</v>
      </c>
      <c r="FY71" s="22">
        <v>8024.253618</v>
      </c>
      <c r="FZ71" s="60">
        <v>546.666636</v>
      </c>
      <c r="GA71" s="60">
        <v>2030.92</v>
      </c>
      <c r="GB71" s="60">
        <v>6572.608</v>
      </c>
      <c r="GC71" s="60">
        <v>2619.3</v>
      </c>
      <c r="GD71" s="60">
        <v>1649.969662</v>
      </c>
      <c r="GE71" s="60">
        <v>5558.475313</v>
      </c>
      <c r="GF71" s="60">
        <v>3205.6</v>
      </c>
      <c r="GG71" s="60">
        <v>3612.446909</v>
      </c>
      <c r="GH71" s="60">
        <v>3830.581761</v>
      </c>
      <c r="GI71" s="60">
        <v>957</v>
      </c>
      <c r="GJ71" s="60">
        <f>SUM(FX71:GC71)+GD71+GE71+GF71+GG71+GH71+GI71</f>
        <v>44036.021899</v>
      </c>
      <c r="GK71" s="60">
        <v>819.639142</v>
      </c>
      <c r="GL71" s="60">
        <v>2550.180886</v>
      </c>
      <c r="GM71" s="60">
        <v>24423.654484</v>
      </c>
      <c r="GN71" s="66">
        <v>1541.336567</v>
      </c>
      <c r="GO71" s="66">
        <v>5154.425735849999</v>
      </c>
      <c r="GP71" s="66">
        <v>7275.6</v>
      </c>
      <c r="GQ71" s="60">
        <v>1997.1081491710002</v>
      </c>
      <c r="GR71" s="112">
        <v>2631.452092739104</v>
      </c>
      <c r="GS71" s="112">
        <v>2466.1262238880786</v>
      </c>
      <c r="GT71" s="60">
        <v>715.1</v>
      </c>
      <c r="GU71" s="112">
        <v>3338.4417264948206</v>
      </c>
      <c r="GV71" s="112">
        <v>1605.5163209234302</v>
      </c>
      <c r="GW71" s="60">
        <f>GL71+GK71+GM71+GN71+GO71+GP71+GQ71+GR71+GS71+GT71+GU71+GV71</f>
        <v>54518.58132806643</v>
      </c>
      <c r="GX71" s="60">
        <v>507.72175413138694</v>
      </c>
      <c r="GY71" s="60">
        <v>421.4498493622481</v>
      </c>
      <c r="GZ71" s="60">
        <v>907.2857603314761</v>
      </c>
      <c r="HA71" s="60">
        <v>2129.246051169999</v>
      </c>
      <c r="HB71" s="60">
        <v>610.45341814</v>
      </c>
      <c r="HC71" s="60">
        <v>913.1901312599997</v>
      </c>
      <c r="HD71" s="60">
        <v>638.3202943199999</v>
      </c>
      <c r="HE71" s="60">
        <v>733.2289397000004</v>
      </c>
      <c r="HF71" s="60">
        <v>1998.9128406799998</v>
      </c>
      <c r="HG71" s="60">
        <v>624.369175</v>
      </c>
      <c r="HH71" s="60">
        <v>2919.025002</v>
      </c>
      <c r="HI71" s="60">
        <v>3697.006443</v>
      </c>
      <c r="HJ71" s="60">
        <f>SUM(GX71:HI71)</f>
        <v>16100.20965909511</v>
      </c>
      <c r="HK71" s="60">
        <v>1283.418645</v>
      </c>
      <c r="HL71" s="60">
        <v>1847.193942</v>
      </c>
      <c r="HM71" s="60">
        <v>725.250152</v>
      </c>
      <c r="HN71" s="60">
        <v>1303.532216</v>
      </c>
      <c r="HO71" s="60">
        <v>608.749926</v>
      </c>
      <c r="HP71" s="60">
        <v>916.034087</v>
      </c>
      <c r="HQ71" s="60">
        <v>742.743293</v>
      </c>
      <c r="HR71" s="60">
        <v>1459.427442</v>
      </c>
      <c r="HS71" s="60">
        <v>732.246616324</v>
      </c>
      <c r="HT71" s="60">
        <v>2251.695037</v>
      </c>
      <c r="HU71" s="60">
        <v>2927.339223</v>
      </c>
      <c r="HV71" s="60">
        <v>2327.429854</v>
      </c>
      <c r="HW71" s="60">
        <v>1411.479371</v>
      </c>
      <c r="HX71" s="60">
        <v>1660.622974</v>
      </c>
      <c r="HY71" s="60">
        <v>355.183672</v>
      </c>
      <c r="HZ71" s="60">
        <v>695.61679</v>
      </c>
      <c r="IA71" s="60">
        <v>583.25465</v>
      </c>
      <c r="IB71" s="60">
        <v>841.144422</v>
      </c>
      <c r="IC71" s="60">
        <v>748.013151</v>
      </c>
      <c r="ID71" s="60">
        <v>912.088146</v>
      </c>
      <c r="IE71" s="42">
        <f>HK71+HL71+HM71+HN71+HO71+HP71+HQ71+HR71</f>
        <v>8886.349703</v>
      </c>
      <c r="IF71" s="42">
        <f>HW71+HX71+HY71+HZ71+IA71+IB71+IC71+ID71</f>
        <v>7207.403176000001</v>
      </c>
    </row>
    <row r="72" spans="1:240" ht="15.75">
      <c r="A72" s="95" t="s">
        <v>177</v>
      </c>
      <c r="B72" s="29" t="s">
        <v>65</v>
      </c>
      <c r="C72" s="41">
        <v>33.1</v>
      </c>
      <c r="D72" s="41">
        <v>48.4</v>
      </c>
      <c r="E72" s="41">
        <v>31.6</v>
      </c>
      <c r="F72" s="41">
        <v>28.9</v>
      </c>
      <c r="G72" s="41">
        <v>73.6</v>
      </c>
      <c r="H72" s="41">
        <v>31.4</v>
      </c>
      <c r="I72" s="41">
        <v>93.6</v>
      </c>
      <c r="J72" s="40">
        <v>98</v>
      </c>
      <c r="K72" s="41">
        <v>120.5</v>
      </c>
      <c r="L72" s="41">
        <v>212</v>
      </c>
      <c r="M72" s="41">
        <v>145.8</v>
      </c>
      <c r="N72" s="59">
        <v>76.4</v>
      </c>
      <c r="O72" s="42">
        <v>8.6</v>
      </c>
      <c r="P72" s="42">
        <v>184.8</v>
      </c>
      <c r="Q72" s="42">
        <v>168.3</v>
      </c>
      <c r="R72" s="22">
        <v>866.2</v>
      </c>
      <c r="S72" s="42">
        <v>308</v>
      </c>
      <c r="T72" s="22">
        <v>759.7</v>
      </c>
      <c r="U72" s="22">
        <v>884</v>
      </c>
      <c r="V72" s="23">
        <v>1747.7</v>
      </c>
      <c r="W72" s="23">
        <v>2161.4</v>
      </c>
      <c r="X72" s="23">
        <v>2662</v>
      </c>
      <c r="Y72" s="22">
        <v>2392.3</v>
      </c>
      <c r="Z72" s="19">
        <v>3329.4</v>
      </c>
      <c r="AA72" s="60">
        <v>6408.5</v>
      </c>
      <c r="AB72" s="42">
        <v>2401.7557250000004</v>
      </c>
      <c r="AC72" s="42">
        <v>2242.535202</v>
      </c>
      <c r="AD72" s="42">
        <v>6822.669992</v>
      </c>
      <c r="AE72" s="42">
        <v>3494.363273328146</v>
      </c>
      <c r="AF72" s="42">
        <v>7681.002504927383</v>
      </c>
      <c r="AG72" s="42">
        <v>8140.426019899998</v>
      </c>
      <c r="AH72" s="42">
        <v>18.4</v>
      </c>
      <c r="AI72" s="42">
        <v>60.4</v>
      </c>
      <c r="AJ72" s="22">
        <v>33.1</v>
      </c>
      <c r="AK72" s="22">
        <v>71.4</v>
      </c>
      <c r="AL72" s="22">
        <v>80.2</v>
      </c>
      <c r="AM72" s="22">
        <v>16</v>
      </c>
      <c r="AN72" s="22">
        <v>55.3</v>
      </c>
      <c r="AO72" s="22">
        <v>72.9</v>
      </c>
      <c r="AP72" s="22">
        <v>59.8</v>
      </c>
      <c r="AQ72" s="22">
        <v>66.5</v>
      </c>
      <c r="AR72" s="22">
        <v>96.4</v>
      </c>
      <c r="AS72" s="22">
        <v>129.3</v>
      </c>
      <c r="AT72" s="42">
        <v>759.7</v>
      </c>
      <c r="AU72" s="42">
        <v>49.8</v>
      </c>
      <c r="AV72" s="42">
        <v>31.5</v>
      </c>
      <c r="AW72" s="22">
        <v>138.1</v>
      </c>
      <c r="AX72" s="22">
        <v>80.7</v>
      </c>
      <c r="AY72" s="22">
        <v>66.7</v>
      </c>
      <c r="AZ72" s="22">
        <v>104.9</v>
      </c>
      <c r="BA72" s="22">
        <v>29.8</v>
      </c>
      <c r="BB72" s="22">
        <v>147.1</v>
      </c>
      <c r="BC72" s="22">
        <v>46.1</v>
      </c>
      <c r="BD72" s="22">
        <v>101</v>
      </c>
      <c r="BE72" s="22">
        <v>38.4</v>
      </c>
      <c r="BF72" s="22">
        <v>49.9</v>
      </c>
      <c r="BG72" s="22">
        <v>37.9</v>
      </c>
      <c r="BH72" s="22">
        <v>8.4</v>
      </c>
      <c r="BI72" s="22">
        <v>128.6</v>
      </c>
      <c r="BJ72" s="22">
        <v>116.6</v>
      </c>
      <c r="BK72" s="22">
        <v>47.4</v>
      </c>
      <c r="BL72" s="22">
        <v>119.3</v>
      </c>
      <c r="BM72" s="22">
        <v>406.9</v>
      </c>
      <c r="BN72" s="22">
        <v>463.4</v>
      </c>
      <c r="BO72" s="22">
        <v>102.4</v>
      </c>
      <c r="BP72" s="22">
        <v>130.5</v>
      </c>
      <c r="BQ72" s="22">
        <v>30</v>
      </c>
      <c r="BR72" s="22">
        <v>156.3</v>
      </c>
      <c r="BS72" s="22">
        <v>87.4</v>
      </c>
      <c r="BT72" s="22">
        <v>22.2</v>
      </c>
      <c r="BU72" s="22">
        <v>170</v>
      </c>
      <c r="BV72" s="22">
        <v>178.9</v>
      </c>
      <c r="BW72" s="22">
        <v>307.8</v>
      </c>
      <c r="BX72" s="22">
        <v>80</v>
      </c>
      <c r="BY72" s="60">
        <v>178.3</v>
      </c>
      <c r="BZ72" s="60">
        <v>159.8</v>
      </c>
      <c r="CA72" s="60">
        <v>237.8</v>
      </c>
      <c r="CB72" s="60">
        <v>376</v>
      </c>
      <c r="CC72" s="60">
        <v>158.5</v>
      </c>
      <c r="CD72" s="22">
        <v>204.7</v>
      </c>
      <c r="CE72" s="22">
        <v>203.7</v>
      </c>
      <c r="CF72" s="22">
        <v>232.5</v>
      </c>
      <c r="CG72" s="22">
        <v>504.1</v>
      </c>
      <c r="CH72" s="22">
        <v>176.3</v>
      </c>
      <c r="CI72" s="22">
        <v>148.4</v>
      </c>
      <c r="CJ72" s="22">
        <v>248.8</v>
      </c>
      <c r="CK72" s="22">
        <v>164.5</v>
      </c>
      <c r="CL72" s="22">
        <v>302</v>
      </c>
      <c r="CM72" s="22">
        <v>207.3</v>
      </c>
      <c r="CN72" s="22">
        <v>136.1</v>
      </c>
      <c r="CO72" s="22">
        <v>117.8</v>
      </c>
      <c r="CP72" s="22">
        <v>220.5</v>
      </c>
      <c r="CQ72" s="42">
        <v>436.2</v>
      </c>
      <c r="CR72" s="42">
        <v>940.3</v>
      </c>
      <c r="CS72" s="42">
        <v>1116.6</v>
      </c>
      <c r="CT72" s="42">
        <v>1265</v>
      </c>
      <c r="CU72" s="42">
        <v>1513.8</v>
      </c>
      <c r="CV72" s="42">
        <v>1678.3</v>
      </c>
      <c r="CW72" s="42">
        <v>1980.3</v>
      </c>
      <c r="CX72" s="22">
        <v>2187.6</v>
      </c>
      <c r="CY72" s="22">
        <v>2323.7</v>
      </c>
      <c r="CZ72" s="22">
        <v>2441.5</v>
      </c>
      <c r="DA72" s="60">
        <v>2662</v>
      </c>
      <c r="DB72" s="22">
        <v>273.5</v>
      </c>
      <c r="DC72" s="22">
        <v>73.2</v>
      </c>
      <c r="DD72" s="22">
        <v>81.6</v>
      </c>
      <c r="DE72" s="22">
        <v>72.5</v>
      </c>
      <c r="DF72" s="22">
        <v>103</v>
      </c>
      <c r="DG72" s="22">
        <v>565.9</v>
      </c>
      <c r="DH72" s="22">
        <v>514</v>
      </c>
      <c r="DI72" s="22">
        <v>205.6</v>
      </c>
      <c r="DJ72" s="22">
        <v>71</v>
      </c>
      <c r="DK72" s="22">
        <v>90.00000000000023</v>
      </c>
      <c r="DL72" s="22">
        <v>25.799999999999727</v>
      </c>
      <c r="DM72" s="22">
        <v>316.2</v>
      </c>
      <c r="DN72" s="22">
        <v>346.7</v>
      </c>
      <c r="DO72" s="22">
        <v>428.3</v>
      </c>
      <c r="DP72" s="22">
        <v>500.8</v>
      </c>
      <c r="DQ72" s="22">
        <v>603.8</v>
      </c>
      <c r="DR72" s="22">
        <v>1169.7</v>
      </c>
      <c r="DS72" s="60">
        <v>1683.7</v>
      </c>
      <c r="DT72" s="22">
        <v>1889.3</v>
      </c>
      <c r="DU72" s="22">
        <v>1960.3</v>
      </c>
      <c r="DV72" s="60">
        <v>2050.3</v>
      </c>
      <c r="DW72" s="60">
        <v>2076.1</v>
      </c>
      <c r="DX72" s="22">
        <v>2392.3</v>
      </c>
      <c r="DY72" s="22">
        <v>792.4</v>
      </c>
      <c r="DZ72" s="22">
        <v>1157.6</v>
      </c>
      <c r="EA72" s="22">
        <v>1484.5</v>
      </c>
      <c r="EB72" s="60">
        <v>1621.5</v>
      </c>
      <c r="EC72" s="60">
        <v>1967.2</v>
      </c>
      <c r="ED72" s="60">
        <v>2229.8</v>
      </c>
      <c r="EE72" s="60">
        <v>2440.9</v>
      </c>
      <c r="EF72" s="60">
        <v>2522.9</v>
      </c>
      <c r="EG72" s="89">
        <v>2728.6</v>
      </c>
      <c r="EH72" s="60">
        <v>2993.3</v>
      </c>
      <c r="EI72" s="60">
        <v>3118.2</v>
      </c>
      <c r="EJ72" s="60">
        <v>3329.4</v>
      </c>
      <c r="EK72" s="43">
        <v>292.2</v>
      </c>
      <c r="EL72" s="43">
        <v>2459</v>
      </c>
      <c r="EM72" s="43">
        <v>3331.5</v>
      </c>
      <c r="EN72" s="43">
        <v>3605.4</v>
      </c>
      <c r="EO72" s="22">
        <v>4103</v>
      </c>
      <c r="EP72" s="22">
        <v>4300.5</v>
      </c>
      <c r="EQ72" s="60">
        <v>4356.7</v>
      </c>
      <c r="ER72" s="60">
        <v>4896.5</v>
      </c>
      <c r="ES72" s="60">
        <v>6249</v>
      </c>
      <c r="ET72" s="60">
        <v>6270.3</v>
      </c>
      <c r="EU72" s="60">
        <v>6408.5</v>
      </c>
      <c r="EV72" s="60"/>
      <c r="EW72" s="60">
        <f>EU72+EV72</f>
        <v>6408.5</v>
      </c>
      <c r="EX72" s="22">
        <v>980.8</v>
      </c>
      <c r="EY72" s="22">
        <v>282.6</v>
      </c>
      <c r="EZ72" s="22">
        <v>116</v>
      </c>
      <c r="FA72" s="22">
        <v>49</v>
      </c>
      <c r="FB72" s="22">
        <v>66.412571</v>
      </c>
      <c r="FC72" s="22">
        <f>'[1]Feuil3'!$F$8</f>
        <v>58.256454</v>
      </c>
      <c r="FD72" s="22">
        <v>102.9</v>
      </c>
      <c r="FE72" s="22">
        <v>164</v>
      </c>
      <c r="FF72" s="22">
        <v>148.184459</v>
      </c>
      <c r="FG72" s="22">
        <v>129.902241</v>
      </c>
      <c r="FH72" s="22">
        <v>150.9</v>
      </c>
      <c r="FI72" s="22">
        <v>152.8</v>
      </c>
      <c r="FJ72" s="42">
        <f>SUM(EX72:FI72)</f>
        <v>2401.7557250000004</v>
      </c>
      <c r="FK72" s="22">
        <v>162.4</v>
      </c>
      <c r="FL72" s="22">
        <v>144.6</v>
      </c>
      <c r="FM72" s="22">
        <v>150.3</v>
      </c>
      <c r="FN72" s="64">
        <v>194.981152</v>
      </c>
      <c r="FO72" s="22">
        <v>134.5</v>
      </c>
      <c r="FP72" s="22">
        <v>126.6</v>
      </c>
      <c r="FQ72" s="22">
        <v>120.1</v>
      </c>
      <c r="FR72" s="22">
        <v>46.297892</v>
      </c>
      <c r="FS72" s="22">
        <v>159.496357</v>
      </c>
      <c r="FT72" s="22">
        <v>608.759801</v>
      </c>
      <c r="FU72" s="22">
        <v>223</v>
      </c>
      <c r="FV72" s="22">
        <v>171.5</v>
      </c>
      <c r="FW72" s="42">
        <f>SUM(FK72:FV72)</f>
        <v>2242.535202</v>
      </c>
      <c r="FX72" s="80">
        <v>192.5</v>
      </c>
      <c r="FY72" s="22">
        <v>185.030699</v>
      </c>
      <c r="FZ72" s="60">
        <v>150.281726</v>
      </c>
      <c r="GA72" s="60">
        <v>1591.03</v>
      </c>
      <c r="GB72" s="60">
        <v>355.809</v>
      </c>
      <c r="GC72" s="60">
        <v>1187.3</v>
      </c>
      <c r="GD72" s="60">
        <v>468.994144</v>
      </c>
      <c r="GE72" s="60">
        <v>235.518981</v>
      </c>
      <c r="GF72" s="60">
        <v>119.2</v>
      </c>
      <c r="GG72" s="60">
        <v>265.142781</v>
      </c>
      <c r="GH72" s="60">
        <v>336.162661</v>
      </c>
      <c r="GI72" s="60">
        <v>1735.7</v>
      </c>
      <c r="GJ72" s="60">
        <f>SUM(FX72:GC72)+GD72+GE72+GF72+GG72+GH72+GI72</f>
        <v>6822.669992</v>
      </c>
      <c r="GK72" s="60">
        <v>170.054212</v>
      </c>
      <c r="GL72" s="60">
        <v>132.080796</v>
      </c>
      <c r="GM72" s="60">
        <v>90.450824</v>
      </c>
      <c r="GN72" s="66">
        <v>15.832975</v>
      </c>
      <c r="GO72" s="66">
        <v>173.48948372000004</v>
      </c>
      <c r="GP72" s="66">
        <v>81.4</v>
      </c>
      <c r="GQ72" s="60">
        <v>200.45450869857797</v>
      </c>
      <c r="GR72" s="112">
        <v>755.8682936405005</v>
      </c>
      <c r="GS72" s="112">
        <v>249.654030264055</v>
      </c>
      <c r="GT72" s="60">
        <v>383.9</v>
      </c>
      <c r="GU72" s="112">
        <v>326.021658730353</v>
      </c>
      <c r="GV72" s="112">
        <v>915.1564912746594</v>
      </c>
      <c r="GW72" s="60">
        <f>GL72+GK72+GM72+GN72+GO72+GP72+GQ72+GR72+GS72+GT72+GU72+GV72</f>
        <v>3494.363273328146</v>
      </c>
      <c r="GX72" s="60">
        <v>964.9522503518475</v>
      </c>
      <c r="GY72" s="60">
        <v>1279.5632185656216</v>
      </c>
      <c r="GZ72" s="60">
        <v>513.677576249912</v>
      </c>
      <c r="HA72" s="60">
        <v>314.14350171000007</v>
      </c>
      <c r="HB72" s="60">
        <v>772.6837786500006</v>
      </c>
      <c r="HC72" s="60">
        <v>269.77313263</v>
      </c>
      <c r="HD72" s="60">
        <v>236.03186291</v>
      </c>
      <c r="HE72" s="60">
        <v>278.5837665600001</v>
      </c>
      <c r="HF72" s="60">
        <v>689.4568193000002</v>
      </c>
      <c r="HG72" s="60">
        <v>1552.165033</v>
      </c>
      <c r="HH72" s="60">
        <v>303.194294</v>
      </c>
      <c r="HI72" s="60">
        <v>506.777271</v>
      </c>
      <c r="HJ72" s="60">
        <f>SUM(GX72:HI72)</f>
        <v>7681.002504927383</v>
      </c>
      <c r="HK72" s="60">
        <v>405.771543</v>
      </c>
      <c r="HL72" s="60">
        <v>1416.793859</v>
      </c>
      <c r="HM72" s="60">
        <v>120.652415</v>
      </c>
      <c r="HN72" s="60">
        <v>1441.27469</v>
      </c>
      <c r="HO72" s="60">
        <v>381.170092</v>
      </c>
      <c r="HP72" s="60">
        <v>537.723041</v>
      </c>
      <c r="HQ72" s="60">
        <v>1611.704388</v>
      </c>
      <c r="HR72" s="60">
        <v>1830.497894</v>
      </c>
      <c r="HS72" s="60">
        <v>142.1170329</v>
      </c>
      <c r="HT72" s="60">
        <v>109.271287</v>
      </c>
      <c r="HU72" s="60">
        <v>69.241082</v>
      </c>
      <c r="HV72" s="60">
        <v>74.208696</v>
      </c>
      <c r="HW72" s="60">
        <v>124.70167</v>
      </c>
      <c r="HX72" s="60">
        <v>56.83244</v>
      </c>
      <c r="HY72" s="60">
        <v>61.833058</v>
      </c>
      <c r="HZ72" s="60">
        <v>138.528239</v>
      </c>
      <c r="IA72" s="60">
        <v>196.490682</v>
      </c>
      <c r="IB72" s="60">
        <v>116.855291</v>
      </c>
      <c r="IC72" s="60">
        <v>101.632563</v>
      </c>
      <c r="ID72" s="60">
        <v>1759.834375</v>
      </c>
      <c r="IE72" s="42">
        <f>HK72+HL72+HM72+HN72+HO72+HP72+HQ72+HR72</f>
        <v>7745.587922</v>
      </c>
      <c r="IF72" s="42">
        <f>HW72+HX72+HY72+HZ72+IA72+IB72+IC72+ID72</f>
        <v>2556.708318</v>
      </c>
    </row>
    <row r="73" spans="1:240" ht="15.75">
      <c r="A73" s="95" t="s">
        <v>178</v>
      </c>
      <c r="B73" s="29" t="s">
        <v>66</v>
      </c>
      <c r="C73" s="41">
        <v>11.3</v>
      </c>
      <c r="D73" s="41">
        <v>19.5</v>
      </c>
      <c r="E73" s="41">
        <v>10.3</v>
      </c>
      <c r="F73" s="41">
        <v>0.3</v>
      </c>
      <c r="G73" s="41">
        <v>25.7</v>
      </c>
      <c r="H73" s="41">
        <v>211.3</v>
      </c>
      <c r="I73" s="41">
        <v>228.4</v>
      </c>
      <c r="J73" s="40">
        <v>253</v>
      </c>
      <c r="K73" s="41">
        <v>310.5</v>
      </c>
      <c r="L73" s="41">
        <v>115.4</v>
      </c>
      <c r="M73" s="41">
        <v>75.7</v>
      </c>
      <c r="N73" s="59">
        <v>122.4</v>
      </c>
      <c r="O73" s="42">
        <v>106.4</v>
      </c>
      <c r="P73" s="42">
        <v>155.6</v>
      </c>
      <c r="Q73" s="42">
        <v>76.1</v>
      </c>
      <c r="R73" s="22">
        <v>355.4</v>
      </c>
      <c r="S73" s="42">
        <v>391.7</v>
      </c>
      <c r="T73" s="22">
        <v>169.1</v>
      </c>
      <c r="U73" s="22">
        <v>647.7</v>
      </c>
      <c r="V73" s="23">
        <v>770.5</v>
      </c>
      <c r="W73" s="23">
        <v>1364.8</v>
      </c>
      <c r="X73" s="23">
        <v>1300.4</v>
      </c>
      <c r="Y73" s="22">
        <v>293.7</v>
      </c>
      <c r="Z73" s="19">
        <v>526.4</v>
      </c>
      <c r="AA73" s="60">
        <v>826.9</v>
      </c>
      <c r="AB73" s="42">
        <v>593.822412</v>
      </c>
      <c r="AC73" s="42">
        <v>5343.660089</v>
      </c>
      <c r="AD73" s="42">
        <v>6337.715183</v>
      </c>
      <c r="AE73" s="42">
        <v>1490.2937584674942</v>
      </c>
      <c r="AF73" s="42">
        <v>3288.4238983942846</v>
      </c>
      <c r="AG73" s="42">
        <v>1812.1253494999994</v>
      </c>
      <c r="AH73" s="22">
        <v>31.6</v>
      </c>
      <c r="AI73" s="22" t="s">
        <v>81</v>
      </c>
      <c r="AJ73" s="22">
        <v>15.2</v>
      </c>
      <c r="AK73" s="22">
        <v>3.1</v>
      </c>
      <c r="AL73" s="22">
        <v>20.2</v>
      </c>
      <c r="AM73" s="22" t="s">
        <v>29</v>
      </c>
      <c r="AN73" s="22">
        <v>3</v>
      </c>
      <c r="AO73" s="22">
        <v>44.8</v>
      </c>
      <c r="AP73" s="22">
        <v>15</v>
      </c>
      <c r="AQ73" s="22">
        <v>17.2</v>
      </c>
      <c r="AR73" s="22" t="s">
        <v>29</v>
      </c>
      <c r="AS73" s="22">
        <v>19</v>
      </c>
      <c r="AT73" s="42">
        <v>169.1</v>
      </c>
      <c r="AU73" s="22">
        <v>92.4</v>
      </c>
      <c r="AV73" s="22">
        <v>84.4</v>
      </c>
      <c r="AW73" s="22">
        <v>78.5</v>
      </c>
      <c r="AX73" s="22">
        <v>15</v>
      </c>
      <c r="AY73" s="22">
        <v>84.6</v>
      </c>
      <c r="AZ73" s="22" t="s">
        <v>29</v>
      </c>
      <c r="BA73" s="22">
        <v>34.8</v>
      </c>
      <c r="BB73" s="22">
        <v>181.2</v>
      </c>
      <c r="BC73" s="22" t="s">
        <v>29</v>
      </c>
      <c r="BD73" s="22">
        <v>20.5</v>
      </c>
      <c r="BE73" s="22">
        <v>37</v>
      </c>
      <c r="BF73" s="22">
        <v>19.3</v>
      </c>
      <c r="BG73" s="22">
        <v>142.3</v>
      </c>
      <c r="BH73" s="22">
        <v>95</v>
      </c>
      <c r="BI73" s="22">
        <v>5.1</v>
      </c>
      <c r="BJ73" s="22">
        <v>65</v>
      </c>
      <c r="BK73" s="22">
        <v>22.9</v>
      </c>
      <c r="BL73" s="22">
        <v>98.5</v>
      </c>
      <c r="BM73" s="22">
        <v>41.6</v>
      </c>
      <c r="BN73" s="22">
        <v>17.9</v>
      </c>
      <c r="BO73" s="22">
        <v>25.9</v>
      </c>
      <c r="BP73" s="22">
        <v>25.8</v>
      </c>
      <c r="BQ73" s="22">
        <v>22.8</v>
      </c>
      <c r="BR73" s="22">
        <v>207.7</v>
      </c>
      <c r="BS73" s="22">
        <v>62.3</v>
      </c>
      <c r="BT73" s="22">
        <v>124.3</v>
      </c>
      <c r="BU73" s="22">
        <v>66.4</v>
      </c>
      <c r="BV73" s="22">
        <v>62.4</v>
      </c>
      <c r="BW73" s="22">
        <v>81.7</v>
      </c>
      <c r="BX73" s="22">
        <v>128.3</v>
      </c>
      <c r="BY73" s="60">
        <v>295.1</v>
      </c>
      <c r="BZ73" s="60">
        <v>161.4</v>
      </c>
      <c r="CA73" s="60">
        <v>64</v>
      </c>
      <c r="CB73" s="60">
        <v>127.4</v>
      </c>
      <c r="CC73" s="60">
        <v>88.4</v>
      </c>
      <c r="CD73" s="22">
        <v>103.1</v>
      </c>
      <c r="CE73" s="22">
        <v>106.4</v>
      </c>
      <c r="CF73" s="22">
        <v>93.5</v>
      </c>
      <c r="CG73" s="22">
        <v>0.4000000000000057</v>
      </c>
      <c r="CH73" s="22">
        <v>97.2</v>
      </c>
      <c r="CI73" s="22">
        <v>45.2</v>
      </c>
      <c r="CJ73" s="22">
        <v>147.5</v>
      </c>
      <c r="CK73" s="22">
        <v>31.400000000000063</v>
      </c>
      <c r="CL73" s="22">
        <v>119.1</v>
      </c>
      <c r="CM73" s="22">
        <v>139.9</v>
      </c>
      <c r="CN73" s="22">
        <v>35.1999999999999</v>
      </c>
      <c r="CO73" s="22">
        <v>376</v>
      </c>
      <c r="CP73" s="22">
        <v>108.6</v>
      </c>
      <c r="CQ73" s="42">
        <v>199.9</v>
      </c>
      <c r="CR73" s="42">
        <v>200.3</v>
      </c>
      <c r="CS73" s="42">
        <v>297.5</v>
      </c>
      <c r="CT73" s="42">
        <v>342.7</v>
      </c>
      <c r="CU73" s="42">
        <v>490.2</v>
      </c>
      <c r="CV73" s="42">
        <v>521.6</v>
      </c>
      <c r="CW73" s="42">
        <v>640.7</v>
      </c>
      <c r="CX73" s="22">
        <v>780.6</v>
      </c>
      <c r="CY73" s="22">
        <v>815.8</v>
      </c>
      <c r="CZ73" s="22">
        <v>1191.8</v>
      </c>
      <c r="DA73" s="60">
        <v>1300.4</v>
      </c>
      <c r="DB73" s="22">
        <v>50.2</v>
      </c>
      <c r="DC73" s="22">
        <v>40.6</v>
      </c>
      <c r="DD73" s="22">
        <v>0</v>
      </c>
      <c r="DE73" s="22">
        <v>13.1</v>
      </c>
      <c r="DF73" s="22">
        <v>47.9</v>
      </c>
      <c r="DG73" s="22">
        <v>25.5</v>
      </c>
      <c r="DH73" s="22">
        <v>3.5</v>
      </c>
      <c r="DI73" s="22">
        <v>31.8</v>
      </c>
      <c r="DJ73" s="22">
        <v>25.5</v>
      </c>
      <c r="DK73" s="22">
        <v>30.1</v>
      </c>
      <c r="DL73" s="22">
        <v>9.300000000000011</v>
      </c>
      <c r="DM73" s="22">
        <v>16.2</v>
      </c>
      <c r="DN73" s="22">
        <v>90.8</v>
      </c>
      <c r="DO73" s="22">
        <v>90.8</v>
      </c>
      <c r="DP73" s="22">
        <v>103.9</v>
      </c>
      <c r="DQ73" s="22">
        <v>151.8</v>
      </c>
      <c r="DR73" s="22">
        <v>177.3</v>
      </c>
      <c r="DS73" s="60">
        <v>180.8</v>
      </c>
      <c r="DT73" s="22">
        <v>212.6</v>
      </c>
      <c r="DU73" s="22">
        <v>238.1</v>
      </c>
      <c r="DV73" s="60">
        <v>268.2</v>
      </c>
      <c r="DW73" s="60">
        <v>277.5</v>
      </c>
      <c r="DX73" s="22">
        <v>293.7</v>
      </c>
      <c r="DY73" s="22">
        <v>89.2</v>
      </c>
      <c r="DZ73" s="22">
        <v>148</v>
      </c>
      <c r="EA73" s="22">
        <v>185.6</v>
      </c>
      <c r="EB73" s="60">
        <v>399.8</v>
      </c>
      <c r="EC73" s="60">
        <v>399.8</v>
      </c>
      <c r="ED73" s="60">
        <v>427.3</v>
      </c>
      <c r="EE73" s="60">
        <v>427.3</v>
      </c>
      <c r="EF73" s="60">
        <v>427.3</v>
      </c>
      <c r="EG73" s="89">
        <v>427.3</v>
      </c>
      <c r="EH73" s="60">
        <v>519.1</v>
      </c>
      <c r="EI73" s="60">
        <v>522.2</v>
      </c>
      <c r="EJ73" s="60">
        <v>526.4</v>
      </c>
      <c r="EK73" s="60">
        <v>157</v>
      </c>
      <c r="EL73" s="60">
        <v>208.2</v>
      </c>
      <c r="EM73" s="60">
        <v>252</v>
      </c>
      <c r="EN73" s="60">
        <v>325.1</v>
      </c>
      <c r="EO73" s="60">
        <v>547.4</v>
      </c>
      <c r="EP73" s="22">
        <v>699.9</v>
      </c>
      <c r="EQ73" s="60">
        <v>703.5</v>
      </c>
      <c r="ER73" s="60">
        <v>713.4</v>
      </c>
      <c r="ES73" s="60">
        <v>720.7</v>
      </c>
      <c r="ET73" s="60">
        <v>793.7</v>
      </c>
      <c r="EU73" s="60">
        <v>793.7</v>
      </c>
      <c r="EV73" s="60">
        <v>33.2</v>
      </c>
      <c r="EW73" s="60">
        <f>EU73+EV73</f>
        <v>826.9000000000001</v>
      </c>
      <c r="EX73" s="22">
        <v>154</v>
      </c>
      <c r="EY73" s="22">
        <v>0</v>
      </c>
      <c r="EZ73" s="22">
        <f>75.5</f>
        <v>75.5</v>
      </c>
      <c r="FA73" s="22">
        <f>4.3+28.5</f>
        <v>32.8</v>
      </c>
      <c r="FB73" s="22">
        <v>0</v>
      </c>
      <c r="FC73" s="22">
        <f>'[1]Feuil3'!$F$19</f>
        <v>2.892324</v>
      </c>
      <c r="FD73" s="22">
        <f>0.1+12.5</f>
        <v>12.6</v>
      </c>
      <c r="FE73" s="22">
        <v>52.9</v>
      </c>
      <c r="FF73" s="22">
        <v>20.426156</v>
      </c>
      <c r="FG73" s="22">
        <v>112.00393199999999</v>
      </c>
      <c r="FH73" s="22">
        <v>61.5</v>
      </c>
      <c r="FI73" s="22">
        <v>69.2</v>
      </c>
      <c r="FJ73" s="42">
        <f>SUM(EX73:FI73)</f>
        <v>593.822412</v>
      </c>
      <c r="FK73" s="22">
        <v>36.2</v>
      </c>
      <c r="FL73" s="22">
        <v>55.2</v>
      </c>
      <c r="FM73" s="22">
        <v>0</v>
      </c>
      <c r="FN73" s="22">
        <v>70.217024</v>
      </c>
      <c r="FO73" s="22">
        <v>17.599999999999998</v>
      </c>
      <c r="FP73" s="22">
        <v>201.5</v>
      </c>
      <c r="FQ73" s="22">
        <v>252.29999999999998</v>
      </c>
      <c r="FR73" s="22">
        <v>101.27</v>
      </c>
      <c r="FS73" s="22">
        <v>286.77</v>
      </c>
      <c r="FT73" s="22">
        <v>62.503065</v>
      </c>
      <c r="FU73" s="22">
        <v>1516.1</v>
      </c>
      <c r="FV73" s="22">
        <f>11.2+118.2+5.2+15+2594.4</f>
        <v>2744</v>
      </c>
      <c r="FW73" s="42">
        <f>SUM(FK73:FV73)</f>
        <v>5343.660089</v>
      </c>
      <c r="FX73" s="80">
        <v>245.20000000000002</v>
      </c>
      <c r="FY73" s="22">
        <v>539.781452</v>
      </c>
      <c r="FZ73" s="60">
        <v>0</v>
      </c>
      <c r="GA73" s="60">
        <f>3394.59+821.72+260.55+0.82+3.49</f>
        <v>4481.17</v>
      </c>
      <c r="GB73" s="60">
        <f>729.937+15.239</f>
        <v>745.176</v>
      </c>
      <c r="GC73" s="60">
        <f>238.3+2.7</f>
        <v>241</v>
      </c>
      <c r="GD73" s="60">
        <v>36.758578</v>
      </c>
      <c r="GE73" s="60">
        <v>28.084023000000002</v>
      </c>
      <c r="GF73" s="60">
        <f>4.4</f>
        <v>4.4</v>
      </c>
      <c r="GG73" s="60">
        <v>0</v>
      </c>
      <c r="GH73" s="60">
        <v>5.64513</v>
      </c>
      <c r="GI73" s="80">
        <v>10.5</v>
      </c>
      <c r="GJ73" s="60">
        <f>SUM(FX73:GC73)+GD73+GE73+GF73+GG73+GH73+GI73</f>
        <v>6337.715183</v>
      </c>
      <c r="GK73" s="60">
        <v>74.345638</v>
      </c>
      <c r="GL73" s="60">
        <v>237.631297</v>
      </c>
      <c r="GM73" s="60">
        <v>63.759054000000006</v>
      </c>
      <c r="GN73" s="66">
        <v>9.042613</v>
      </c>
      <c r="GO73" s="66">
        <v>46.543561679999996</v>
      </c>
      <c r="GP73" s="66">
        <v>68.5</v>
      </c>
      <c r="GQ73" s="60">
        <v>63.24029435601099</v>
      </c>
      <c r="GR73" s="112">
        <v>0</v>
      </c>
      <c r="GS73" s="112">
        <v>83.90813589421487</v>
      </c>
      <c r="GT73" s="60">
        <v>139.4</v>
      </c>
      <c r="GU73" s="112">
        <v>80.10153233853801</v>
      </c>
      <c r="GV73" s="112">
        <v>623.8216321987302</v>
      </c>
      <c r="GW73" s="60">
        <f>GL73+GK73+GM73+GN73+GO73+GP73+GQ73+GR73+GS73+GT73+GU73+GV73</f>
        <v>1490.2937584674942</v>
      </c>
      <c r="GX73" s="60">
        <v>129.415877381028</v>
      </c>
      <c r="GY73" s="60">
        <v>25.33591983682</v>
      </c>
      <c r="GZ73" s="60">
        <v>543.144094486436</v>
      </c>
      <c r="HA73" s="60">
        <v>786.7550951000002</v>
      </c>
      <c r="HB73" s="60">
        <v>562.2018310800003</v>
      </c>
      <c r="HC73" s="60">
        <v>551.1286241400002</v>
      </c>
      <c r="HD73" s="60">
        <v>52.89948378</v>
      </c>
      <c r="HE73" s="60">
        <v>99.03117222</v>
      </c>
      <c r="HF73" s="60">
        <v>70.63471437000001</v>
      </c>
      <c r="HG73" s="60">
        <v>392.92163999999997</v>
      </c>
      <c r="HH73" s="60">
        <v>8.914142</v>
      </c>
      <c r="HI73" s="60">
        <v>66.041304</v>
      </c>
      <c r="HJ73" s="60">
        <f>SUM(GX73:HI73)</f>
        <v>3288.4238983942846</v>
      </c>
      <c r="HK73" s="60">
        <v>678.624482</v>
      </c>
      <c r="HL73" s="60">
        <v>341.76438299999995</v>
      </c>
      <c r="HM73" s="60">
        <v>74.471789</v>
      </c>
      <c r="HN73" s="60">
        <v>60.622747</v>
      </c>
      <c r="HO73" s="60">
        <v>536.853086</v>
      </c>
      <c r="HP73" s="60">
        <v>0.408</v>
      </c>
      <c r="HQ73" s="60">
        <v>7.790217999999999</v>
      </c>
      <c r="HR73" s="60">
        <v>3.6025020000000003</v>
      </c>
      <c r="HS73" s="60">
        <v>0.0629085</v>
      </c>
      <c r="HT73" s="60">
        <v>36.065737</v>
      </c>
      <c r="HU73" s="60">
        <v>41.437438</v>
      </c>
      <c r="HV73" s="60">
        <v>30.422059</v>
      </c>
      <c r="HW73" s="60">
        <v>105.89894899999999</v>
      </c>
      <c r="HX73" s="60">
        <v>5.651204</v>
      </c>
      <c r="HY73" s="60">
        <v>4.026143</v>
      </c>
      <c r="HZ73" s="60">
        <v>85.362771</v>
      </c>
      <c r="IA73" s="60">
        <v>6.200124</v>
      </c>
      <c r="IB73" s="60">
        <v>45.320482</v>
      </c>
      <c r="IC73" s="60">
        <v>8.552331</v>
      </c>
      <c r="ID73" s="60">
        <v>90.774833</v>
      </c>
      <c r="IE73" s="42">
        <f>HK73+HL73+HM73+HN73+HO73+HP73+HQ73+HR73</f>
        <v>1704.1372069999995</v>
      </c>
      <c r="IF73" s="42">
        <f>HW73+HX73+HY73+HZ73+IA73+IB73+IC73+ID73</f>
        <v>351.786837</v>
      </c>
    </row>
    <row r="74" spans="1:240" ht="15.75">
      <c r="A74" s="95"/>
      <c r="B74" s="19"/>
      <c r="C74" s="41"/>
      <c r="D74" s="41"/>
      <c r="E74" s="41"/>
      <c r="F74" s="41"/>
      <c r="G74" s="57" t="s">
        <v>0</v>
      </c>
      <c r="H74" s="41"/>
      <c r="I74" s="41"/>
      <c r="J74" s="40"/>
      <c r="K74" s="41"/>
      <c r="L74" s="41"/>
      <c r="M74" s="41"/>
      <c r="N74" s="59"/>
      <c r="O74" s="42"/>
      <c r="P74" s="42"/>
      <c r="Q74" s="42"/>
      <c r="R74" s="22"/>
      <c r="S74" s="42"/>
      <c r="T74" s="22"/>
      <c r="U74" s="22"/>
      <c r="V74" s="23"/>
      <c r="W74" s="23"/>
      <c r="X74" s="23"/>
      <c r="Y74" s="22"/>
      <c r="Z74" s="23"/>
      <c r="AA74" s="22"/>
      <c r="AB74" s="48"/>
      <c r="AC74" s="48"/>
      <c r="AD74" s="48"/>
      <c r="AE74" s="48"/>
      <c r="AF74" s="48"/>
      <c r="AG74" s="48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4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60"/>
      <c r="BZ74" s="60"/>
      <c r="CA74" s="60"/>
      <c r="CB74" s="60"/>
      <c r="CC74" s="60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42"/>
      <c r="CR74" s="42"/>
      <c r="CS74" s="42"/>
      <c r="CT74" s="42"/>
      <c r="CU74" s="42"/>
      <c r="CV74" s="42"/>
      <c r="CW74" s="42"/>
      <c r="CX74" s="42"/>
      <c r="CY74" s="4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43"/>
      <c r="DU74" s="43"/>
      <c r="DV74" s="43"/>
      <c r="DW74" s="60"/>
      <c r="DX74" s="22"/>
      <c r="DY74" s="43"/>
      <c r="DZ74" s="43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48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42"/>
      <c r="FX74" s="80"/>
      <c r="FY74" s="80"/>
      <c r="FZ74" s="80"/>
      <c r="GA74" s="80"/>
      <c r="GB74" s="80"/>
      <c r="GC74" s="80"/>
      <c r="GD74" s="80"/>
      <c r="GE74" s="80"/>
      <c r="GF74" s="80"/>
      <c r="GG74" s="80"/>
      <c r="GH74" s="80"/>
      <c r="GI74" s="48"/>
      <c r="GJ74" s="48"/>
      <c r="GK74" s="60"/>
      <c r="GL74" s="60"/>
      <c r="GM74" s="60"/>
      <c r="GN74" s="60"/>
      <c r="GO74" s="60"/>
      <c r="GP74" s="60"/>
      <c r="GQ74" s="48"/>
      <c r="GR74" s="60"/>
      <c r="GS74" s="60"/>
      <c r="GT74" s="60"/>
      <c r="GU74" s="60"/>
      <c r="GV74" s="60"/>
      <c r="GW74" s="60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60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</row>
    <row r="75" spans="1:240" ht="15.75">
      <c r="A75" s="94" t="s">
        <v>179</v>
      </c>
      <c r="B75" s="44" t="s">
        <v>67</v>
      </c>
      <c r="C75" s="45">
        <f aca="true" t="shared" si="50" ref="C75:Z75">SUM(C77)</f>
        <v>6.4</v>
      </c>
      <c r="D75" s="45">
        <f t="shared" si="50"/>
        <v>2</v>
      </c>
      <c r="E75" s="45">
        <f t="shared" si="50"/>
        <v>27.3</v>
      </c>
      <c r="F75" s="45">
        <f t="shared" si="50"/>
        <v>18.2</v>
      </c>
      <c r="G75" s="45">
        <f t="shared" si="50"/>
        <v>2.2</v>
      </c>
      <c r="H75" s="45">
        <f t="shared" si="50"/>
        <v>11.3</v>
      </c>
      <c r="I75" s="45">
        <f t="shared" si="50"/>
        <v>5.3</v>
      </c>
      <c r="J75" s="45">
        <f t="shared" si="50"/>
        <v>84.2</v>
      </c>
      <c r="K75" s="45">
        <f t="shared" si="50"/>
        <v>46.5</v>
      </c>
      <c r="L75" s="45">
        <f t="shared" si="50"/>
        <v>57.6</v>
      </c>
      <c r="M75" s="45">
        <f t="shared" si="50"/>
        <v>31.4</v>
      </c>
      <c r="N75" s="45">
        <f t="shared" si="50"/>
        <v>22.4</v>
      </c>
      <c r="O75" s="45">
        <f t="shared" si="50"/>
        <v>24.9</v>
      </c>
      <c r="P75" s="45">
        <f t="shared" si="50"/>
        <v>160.1</v>
      </c>
      <c r="Q75" s="45">
        <f t="shared" si="50"/>
        <v>103.8</v>
      </c>
      <c r="R75" s="45">
        <f t="shared" si="50"/>
        <v>75.4</v>
      </c>
      <c r="S75" s="45">
        <f t="shared" si="50"/>
        <v>141.6</v>
      </c>
      <c r="T75" s="45">
        <f t="shared" si="50"/>
        <v>23.6</v>
      </c>
      <c r="U75" s="45">
        <f t="shared" si="50"/>
        <v>0</v>
      </c>
      <c r="V75" s="45">
        <f t="shared" si="50"/>
        <v>99.9</v>
      </c>
      <c r="W75" s="45">
        <f t="shared" si="50"/>
        <v>291.1</v>
      </c>
      <c r="X75" s="45">
        <f t="shared" si="50"/>
        <v>380.5</v>
      </c>
      <c r="Y75" s="45">
        <f t="shared" si="50"/>
        <v>64.5</v>
      </c>
      <c r="Z75" s="45">
        <f t="shared" si="50"/>
        <v>286.9</v>
      </c>
      <c r="AA75" s="118">
        <f>AA77+AA78</f>
        <v>733.9</v>
      </c>
      <c r="AB75" s="118">
        <f aca="true" t="shared" si="51" ref="AB75:CO75">AB77+AB78</f>
        <v>2630.3070159999997</v>
      </c>
      <c r="AC75" s="118">
        <f t="shared" si="51"/>
        <v>4534.575161000001</v>
      </c>
      <c r="AD75" s="118">
        <f t="shared" si="51"/>
        <v>3089.569163</v>
      </c>
      <c r="AE75" s="118">
        <f t="shared" si="51"/>
        <v>10475.974769266315</v>
      </c>
      <c r="AF75" s="118">
        <f t="shared" si="51"/>
        <v>2545.0822426430627</v>
      </c>
      <c r="AG75" s="118">
        <f t="shared" si="51"/>
        <v>3016.31840348</v>
      </c>
      <c r="AH75" s="118">
        <f t="shared" si="51"/>
        <v>0</v>
      </c>
      <c r="AI75" s="118">
        <f t="shared" si="51"/>
        <v>0</v>
      </c>
      <c r="AJ75" s="118">
        <f t="shared" si="51"/>
        <v>0</v>
      </c>
      <c r="AK75" s="118">
        <f t="shared" si="51"/>
        <v>0</v>
      </c>
      <c r="AL75" s="118">
        <f t="shared" si="51"/>
        <v>0</v>
      </c>
      <c r="AM75" s="118">
        <f t="shared" si="51"/>
        <v>10.3</v>
      </c>
      <c r="AN75" s="118">
        <f t="shared" si="51"/>
        <v>0</v>
      </c>
      <c r="AO75" s="118">
        <f t="shared" si="51"/>
        <v>8.8</v>
      </c>
      <c r="AP75" s="118">
        <f t="shared" si="51"/>
        <v>0</v>
      </c>
      <c r="AQ75" s="118">
        <f t="shared" si="51"/>
        <v>0</v>
      </c>
      <c r="AR75" s="118">
        <f t="shared" si="51"/>
        <v>0</v>
      </c>
      <c r="AS75" s="118">
        <f t="shared" si="51"/>
        <v>4.5</v>
      </c>
      <c r="AT75" s="118">
        <f t="shared" si="51"/>
        <v>23.6</v>
      </c>
      <c r="AU75" s="118">
        <f t="shared" si="51"/>
        <v>0</v>
      </c>
      <c r="AV75" s="118">
        <f t="shared" si="51"/>
        <v>0</v>
      </c>
      <c r="AW75" s="118">
        <f t="shared" si="51"/>
        <v>0</v>
      </c>
      <c r="AX75" s="118">
        <f t="shared" si="51"/>
        <v>0</v>
      </c>
      <c r="AY75" s="118">
        <f t="shared" si="51"/>
        <v>0</v>
      </c>
      <c r="AZ75" s="118">
        <f t="shared" si="51"/>
        <v>0</v>
      </c>
      <c r="BA75" s="118">
        <f t="shared" si="51"/>
        <v>0</v>
      </c>
      <c r="BB75" s="118">
        <f t="shared" si="51"/>
        <v>0</v>
      </c>
      <c r="BC75" s="118">
        <f t="shared" si="51"/>
        <v>0</v>
      </c>
      <c r="BD75" s="118">
        <f t="shared" si="51"/>
        <v>0</v>
      </c>
      <c r="BE75" s="118">
        <f t="shared" si="51"/>
        <v>0</v>
      </c>
      <c r="BF75" s="118">
        <f t="shared" si="51"/>
        <v>0</v>
      </c>
      <c r="BG75" s="118">
        <f t="shared" si="51"/>
        <v>0</v>
      </c>
      <c r="BH75" s="118">
        <f t="shared" si="51"/>
        <v>0</v>
      </c>
      <c r="BI75" s="118">
        <f t="shared" si="51"/>
        <v>2.6</v>
      </c>
      <c r="BJ75" s="118">
        <f t="shared" si="51"/>
        <v>0</v>
      </c>
      <c r="BK75" s="118">
        <f t="shared" si="51"/>
        <v>9.4</v>
      </c>
      <c r="BL75" s="118">
        <f t="shared" si="51"/>
        <v>75</v>
      </c>
      <c r="BM75" s="118">
        <f t="shared" si="51"/>
        <v>0</v>
      </c>
      <c r="BN75" s="118">
        <f t="shared" si="51"/>
        <v>0</v>
      </c>
      <c r="BO75" s="118">
        <f t="shared" si="51"/>
        <v>0</v>
      </c>
      <c r="BP75" s="118">
        <f t="shared" si="51"/>
        <v>0</v>
      </c>
      <c r="BQ75" s="118">
        <f t="shared" si="51"/>
        <v>12.9</v>
      </c>
      <c r="BR75" s="118">
        <f t="shared" si="51"/>
        <v>0</v>
      </c>
      <c r="BS75" s="118">
        <f t="shared" si="51"/>
        <v>0</v>
      </c>
      <c r="BT75" s="118">
        <f t="shared" si="51"/>
        <v>0</v>
      </c>
      <c r="BU75" s="118">
        <f t="shared" si="51"/>
        <v>32.8</v>
      </c>
      <c r="BV75" s="118">
        <f t="shared" si="51"/>
        <v>0</v>
      </c>
      <c r="BW75" s="118">
        <f t="shared" si="51"/>
        <v>0</v>
      </c>
      <c r="BX75" s="118">
        <f t="shared" si="51"/>
        <v>0</v>
      </c>
      <c r="BY75" s="118">
        <f t="shared" si="51"/>
        <v>15.6</v>
      </c>
      <c r="BZ75" s="118">
        <f t="shared" si="51"/>
        <v>0</v>
      </c>
      <c r="CA75" s="118">
        <f t="shared" si="51"/>
        <v>161</v>
      </c>
      <c r="CB75" s="118">
        <f t="shared" si="51"/>
        <v>0.39999999999997726</v>
      </c>
      <c r="CC75" s="118">
        <f t="shared" si="51"/>
        <v>41.5</v>
      </c>
      <c r="CD75" s="118">
        <f t="shared" si="51"/>
        <v>175</v>
      </c>
      <c r="CE75" s="118">
        <f t="shared" si="51"/>
        <v>2.7</v>
      </c>
      <c r="CF75" s="118">
        <f t="shared" si="51"/>
        <v>30.4</v>
      </c>
      <c r="CG75" s="118">
        <f t="shared" si="51"/>
        <v>0</v>
      </c>
      <c r="CH75" s="118">
        <f t="shared" si="51"/>
        <v>181.2</v>
      </c>
      <c r="CI75" s="118">
        <f t="shared" si="51"/>
        <v>153</v>
      </c>
      <c r="CJ75" s="118">
        <f t="shared" si="51"/>
        <v>97.09999999999998</v>
      </c>
      <c r="CK75" s="118">
        <f t="shared" si="51"/>
        <v>0.09999999999996856</v>
      </c>
      <c r="CL75" s="118">
        <f t="shared" si="51"/>
        <v>69.60000000000001</v>
      </c>
      <c r="CM75" s="118">
        <f t="shared" si="51"/>
        <v>96.70000000000002</v>
      </c>
      <c r="CN75" s="118">
        <f t="shared" si="51"/>
        <v>3.108624468950438E-14</v>
      </c>
      <c r="CO75" s="118">
        <f t="shared" si="51"/>
        <v>18.600000000000016</v>
      </c>
      <c r="CP75" s="118">
        <f aca="true" t="shared" si="52" ref="CP75:FA75">CP77+CP78</f>
        <v>122.1</v>
      </c>
      <c r="CQ75" s="118">
        <f t="shared" si="52"/>
        <v>33.1</v>
      </c>
      <c r="CR75" s="118">
        <f t="shared" si="52"/>
        <v>33.1</v>
      </c>
      <c r="CS75" s="118">
        <f t="shared" si="52"/>
        <v>214.3</v>
      </c>
      <c r="CT75" s="118">
        <f t="shared" si="52"/>
        <v>367.29999999999995</v>
      </c>
      <c r="CU75" s="118">
        <f t="shared" si="52"/>
        <v>464.4</v>
      </c>
      <c r="CV75" s="118">
        <f t="shared" si="52"/>
        <v>464.5</v>
      </c>
      <c r="CW75" s="118">
        <f t="shared" si="52"/>
        <v>534.0999999999999</v>
      </c>
      <c r="CX75" s="118">
        <f t="shared" si="52"/>
        <v>630.8</v>
      </c>
      <c r="CY75" s="118">
        <f t="shared" si="52"/>
        <v>630.8</v>
      </c>
      <c r="CZ75" s="118">
        <f t="shared" si="52"/>
        <v>649.4</v>
      </c>
      <c r="DA75" s="118">
        <f t="shared" si="52"/>
        <v>771.5</v>
      </c>
      <c r="DB75" s="118">
        <f t="shared" si="52"/>
        <v>27.1</v>
      </c>
      <c r="DC75" s="118">
        <f t="shared" si="52"/>
        <v>0.09999999999999787</v>
      </c>
      <c r="DD75" s="118">
        <f t="shared" si="52"/>
        <v>0</v>
      </c>
      <c r="DE75" s="118">
        <f t="shared" si="52"/>
        <v>0</v>
      </c>
      <c r="DF75" s="118">
        <f t="shared" si="52"/>
        <v>86.30000000000001</v>
      </c>
      <c r="DG75" s="118">
        <f t="shared" si="52"/>
        <v>13.6</v>
      </c>
      <c r="DH75" s="118">
        <f t="shared" si="52"/>
        <v>37.89999999999999</v>
      </c>
      <c r="DI75" s="118">
        <f t="shared" si="52"/>
        <v>0</v>
      </c>
      <c r="DJ75" s="118">
        <f t="shared" si="52"/>
        <v>0.5999999999999943</v>
      </c>
      <c r="DK75" s="118">
        <f t="shared" si="52"/>
        <v>0.5</v>
      </c>
      <c r="DL75" s="118">
        <f t="shared" si="52"/>
        <v>0</v>
      </c>
      <c r="DM75" s="118">
        <f t="shared" si="52"/>
        <v>43.7</v>
      </c>
      <c r="DN75" s="118">
        <f t="shared" si="52"/>
        <v>27.2</v>
      </c>
      <c r="DO75" s="118">
        <f t="shared" si="52"/>
        <v>27.2</v>
      </c>
      <c r="DP75" s="118">
        <f t="shared" si="52"/>
        <v>27.2</v>
      </c>
      <c r="DQ75" s="118">
        <f t="shared" si="52"/>
        <v>113.5</v>
      </c>
      <c r="DR75" s="118">
        <f t="shared" si="52"/>
        <v>127.10000000000001</v>
      </c>
      <c r="DS75" s="118">
        <f t="shared" si="52"/>
        <v>165</v>
      </c>
      <c r="DT75" s="118">
        <f t="shared" si="52"/>
        <v>165</v>
      </c>
      <c r="DU75" s="118">
        <f t="shared" si="52"/>
        <v>165.6</v>
      </c>
      <c r="DV75" s="118">
        <f t="shared" si="52"/>
        <v>166.1</v>
      </c>
      <c r="DW75" s="118">
        <f t="shared" si="52"/>
        <v>166.1</v>
      </c>
      <c r="DX75" s="118">
        <f t="shared" si="52"/>
        <v>209.8</v>
      </c>
      <c r="DY75" s="118">
        <f t="shared" si="52"/>
        <v>35.3</v>
      </c>
      <c r="DZ75" s="118">
        <f t="shared" si="52"/>
        <v>35.3</v>
      </c>
      <c r="EA75" s="118">
        <f t="shared" si="52"/>
        <v>35.05</v>
      </c>
      <c r="EB75" s="118">
        <f t="shared" si="52"/>
        <v>39.5</v>
      </c>
      <c r="EC75" s="118">
        <f t="shared" si="52"/>
        <v>40.699999999999996</v>
      </c>
      <c r="ED75" s="118">
        <f t="shared" si="52"/>
        <v>79.69999999999999</v>
      </c>
      <c r="EE75" s="118">
        <f t="shared" si="52"/>
        <v>79.69999999999999</v>
      </c>
      <c r="EF75" s="118">
        <f t="shared" si="52"/>
        <v>280</v>
      </c>
      <c r="EG75" s="118">
        <f t="shared" si="52"/>
        <v>325.1</v>
      </c>
      <c r="EH75" s="118">
        <f t="shared" si="52"/>
        <v>372.29999999999995</v>
      </c>
      <c r="EI75" s="118">
        <f t="shared" si="52"/>
        <v>398.2</v>
      </c>
      <c r="EJ75" s="118">
        <f t="shared" si="52"/>
        <v>398.2</v>
      </c>
      <c r="EK75" s="118">
        <f t="shared" si="52"/>
        <v>10.7</v>
      </c>
      <c r="EL75" s="118">
        <f t="shared" si="52"/>
        <v>102.7</v>
      </c>
      <c r="EM75" s="118">
        <f t="shared" si="52"/>
        <v>155.7</v>
      </c>
      <c r="EN75" s="118">
        <f t="shared" si="52"/>
        <v>168.4</v>
      </c>
      <c r="EO75" s="118">
        <f t="shared" si="52"/>
        <v>179</v>
      </c>
      <c r="EP75" s="118">
        <f t="shared" si="52"/>
        <v>219.10000000000002</v>
      </c>
      <c r="EQ75" s="118">
        <f t="shared" si="52"/>
        <v>219.10000000000002</v>
      </c>
      <c r="ER75" s="118">
        <f t="shared" si="52"/>
        <v>219.10000000000002</v>
      </c>
      <c r="ES75" s="118">
        <f t="shared" si="52"/>
        <v>219.10000000000002</v>
      </c>
      <c r="ET75" s="118">
        <f t="shared" si="52"/>
        <v>468.4</v>
      </c>
      <c r="EU75" s="118">
        <f t="shared" si="52"/>
        <v>482.3</v>
      </c>
      <c r="EV75" s="118">
        <f t="shared" si="52"/>
        <v>251.6</v>
      </c>
      <c r="EW75" s="118">
        <f t="shared" si="52"/>
        <v>733.9</v>
      </c>
      <c r="EX75" s="118">
        <f t="shared" si="52"/>
        <v>16.9</v>
      </c>
      <c r="EY75" s="118">
        <f t="shared" si="52"/>
        <v>2.4</v>
      </c>
      <c r="EZ75" s="118">
        <f t="shared" si="52"/>
        <v>295.90000000000003</v>
      </c>
      <c r="FA75" s="118">
        <f t="shared" si="52"/>
        <v>94.9</v>
      </c>
      <c r="FB75" s="118">
        <f aca="true" t="shared" si="53" ref="FB75:IF75">FB77+FB78</f>
        <v>0</v>
      </c>
      <c r="FC75" s="118">
        <f t="shared" si="53"/>
        <v>181.924115</v>
      </c>
      <c r="FD75" s="118">
        <f t="shared" si="53"/>
        <v>304.9</v>
      </c>
      <c r="FE75" s="118">
        <f t="shared" si="53"/>
        <v>132.70000000000002</v>
      </c>
      <c r="FF75" s="118">
        <f t="shared" si="53"/>
        <v>105.227632</v>
      </c>
      <c r="FG75" s="118">
        <f t="shared" si="53"/>
        <v>1134.145269</v>
      </c>
      <c r="FH75" s="118">
        <f t="shared" si="53"/>
        <v>102.80000000000001</v>
      </c>
      <c r="FI75" s="118">
        <f t="shared" si="53"/>
        <v>258.51</v>
      </c>
      <c r="FJ75" s="118">
        <f t="shared" si="53"/>
        <v>2630.3070159999997</v>
      </c>
      <c r="FK75" s="118">
        <f t="shared" si="53"/>
        <v>152.9</v>
      </c>
      <c r="FL75" s="118">
        <f t="shared" si="53"/>
        <v>123.8</v>
      </c>
      <c r="FM75" s="118">
        <f t="shared" si="53"/>
        <v>214.20000000000002</v>
      </c>
      <c r="FN75" s="118">
        <f t="shared" si="53"/>
        <v>26.694176</v>
      </c>
      <c r="FO75" s="118">
        <f t="shared" si="53"/>
        <v>184.9</v>
      </c>
      <c r="FP75" s="118">
        <f t="shared" si="53"/>
        <v>558.5</v>
      </c>
      <c r="FQ75" s="118">
        <f t="shared" si="53"/>
        <v>107.9</v>
      </c>
      <c r="FR75" s="118">
        <f t="shared" si="53"/>
        <v>337.924998</v>
      </c>
      <c r="FS75" s="118">
        <f t="shared" si="53"/>
        <v>144.399975</v>
      </c>
      <c r="FT75" s="118">
        <f t="shared" si="53"/>
        <v>149.456012</v>
      </c>
      <c r="FU75" s="118">
        <f t="shared" si="53"/>
        <v>632</v>
      </c>
      <c r="FV75" s="118">
        <f t="shared" si="53"/>
        <v>1901.9</v>
      </c>
      <c r="FW75" s="118">
        <f t="shared" si="53"/>
        <v>4534.575161000001</v>
      </c>
      <c r="FX75" s="118">
        <f t="shared" si="53"/>
        <v>152.086851</v>
      </c>
      <c r="FY75" s="118">
        <f t="shared" si="53"/>
        <v>40.280346</v>
      </c>
      <c r="FZ75" s="118">
        <f t="shared" si="53"/>
        <v>214.160855</v>
      </c>
      <c r="GA75" s="118">
        <f t="shared" si="53"/>
        <v>184.77</v>
      </c>
      <c r="GB75" s="118">
        <f t="shared" si="53"/>
        <v>140.39</v>
      </c>
      <c r="GC75" s="118">
        <f t="shared" si="53"/>
        <v>304.5</v>
      </c>
      <c r="GD75" s="118">
        <f t="shared" si="53"/>
        <v>175.83186999999998</v>
      </c>
      <c r="GE75" s="118">
        <f t="shared" si="53"/>
        <v>305.807417</v>
      </c>
      <c r="GF75" s="118">
        <f t="shared" si="53"/>
        <v>246.5</v>
      </c>
      <c r="GG75" s="118">
        <f t="shared" si="53"/>
        <v>509.69516400000003</v>
      </c>
      <c r="GH75" s="118">
        <f t="shared" si="53"/>
        <v>293.24666</v>
      </c>
      <c r="GI75" s="118">
        <f t="shared" si="53"/>
        <v>522.3</v>
      </c>
      <c r="GJ75" s="118">
        <f t="shared" si="53"/>
        <v>3089.569163</v>
      </c>
      <c r="GK75" s="118">
        <f t="shared" si="53"/>
        <v>1223.283295</v>
      </c>
      <c r="GL75" s="118">
        <f t="shared" si="53"/>
        <v>37.888562</v>
      </c>
      <c r="GM75" s="118">
        <f t="shared" si="53"/>
        <v>22.104046</v>
      </c>
      <c r="GN75" s="118">
        <f t="shared" si="53"/>
        <v>273.05728899999997</v>
      </c>
      <c r="GO75" s="118">
        <f t="shared" si="53"/>
        <v>2286.32993197</v>
      </c>
      <c r="GP75" s="118">
        <f t="shared" si="53"/>
        <v>650.8</v>
      </c>
      <c r="GQ75" s="118">
        <f t="shared" si="53"/>
        <v>2693.0444812779333</v>
      </c>
      <c r="GR75" s="118">
        <f t="shared" si="53"/>
        <v>2341.11168841993</v>
      </c>
      <c r="GS75" s="118">
        <f t="shared" si="53"/>
        <v>391.83741022661</v>
      </c>
      <c r="GT75" s="118">
        <f t="shared" si="53"/>
        <v>193.4</v>
      </c>
      <c r="GU75" s="118">
        <f t="shared" si="53"/>
        <v>217.92929055561302</v>
      </c>
      <c r="GV75" s="118">
        <f t="shared" si="53"/>
        <v>145.161774816227</v>
      </c>
      <c r="GW75" s="118">
        <f t="shared" si="53"/>
        <v>10475.947769266313</v>
      </c>
      <c r="GX75" s="118">
        <f t="shared" si="53"/>
        <v>1.8356305539000002</v>
      </c>
      <c r="GY75" s="118">
        <f t="shared" si="53"/>
        <v>23.101728870246</v>
      </c>
      <c r="GZ75" s="118">
        <f t="shared" si="53"/>
        <v>488.2005023289162</v>
      </c>
      <c r="HA75" s="118">
        <f t="shared" si="53"/>
        <v>614.8392539100003</v>
      </c>
      <c r="HB75" s="118">
        <f t="shared" si="53"/>
        <v>89.50343141</v>
      </c>
      <c r="HC75" s="118">
        <f t="shared" si="53"/>
        <v>244.29722961</v>
      </c>
      <c r="HD75" s="118">
        <f t="shared" si="53"/>
        <v>411.47134301000006</v>
      </c>
      <c r="HE75" s="118">
        <f t="shared" si="53"/>
        <v>0</v>
      </c>
      <c r="HF75" s="118">
        <f t="shared" si="53"/>
        <v>419.62872995000004</v>
      </c>
      <c r="HG75" s="118">
        <f t="shared" si="53"/>
        <v>216.86184500000002</v>
      </c>
      <c r="HH75" s="118">
        <f t="shared" si="53"/>
        <v>21.985734</v>
      </c>
      <c r="HI75" s="118">
        <f t="shared" si="53"/>
        <v>13.356814</v>
      </c>
      <c r="HJ75" s="118">
        <f t="shared" si="53"/>
        <v>2545.0822426430627</v>
      </c>
      <c r="HK75" s="118">
        <f t="shared" si="53"/>
        <v>24.862143</v>
      </c>
      <c r="HL75" s="118">
        <f t="shared" si="53"/>
        <v>75.652751</v>
      </c>
      <c r="HM75" s="118">
        <f t="shared" si="53"/>
        <v>37.7786</v>
      </c>
      <c r="HN75" s="118">
        <f t="shared" si="53"/>
        <v>36.129041</v>
      </c>
      <c r="HO75" s="118">
        <f t="shared" si="53"/>
        <v>8.274053</v>
      </c>
      <c r="HP75" s="118">
        <f t="shared" si="53"/>
        <v>1371.177984</v>
      </c>
      <c r="HQ75" s="118">
        <f t="shared" si="53"/>
        <v>0.659196</v>
      </c>
      <c r="HR75" s="118">
        <f t="shared" si="53"/>
        <v>1423.2964570000001</v>
      </c>
      <c r="HS75" s="118">
        <f t="shared" si="53"/>
        <v>28.76052448</v>
      </c>
      <c r="HT75" s="118">
        <f t="shared" si="53"/>
        <v>0.612433</v>
      </c>
      <c r="HU75" s="118">
        <f t="shared" si="53"/>
        <v>9.115221</v>
      </c>
      <c r="HV75" s="118">
        <f t="shared" si="53"/>
        <v>0</v>
      </c>
      <c r="HW75" s="118">
        <f t="shared" si="53"/>
        <v>78.355117</v>
      </c>
      <c r="HX75" s="118">
        <f t="shared" si="53"/>
        <v>43.35465500000001</v>
      </c>
      <c r="HY75" s="118">
        <f t="shared" si="53"/>
        <v>0</v>
      </c>
      <c r="HZ75" s="118">
        <f t="shared" si="53"/>
        <v>116.224453</v>
      </c>
      <c r="IA75" s="118">
        <f t="shared" si="53"/>
        <v>625.856756</v>
      </c>
      <c r="IB75" s="118">
        <f t="shared" si="53"/>
        <v>0</v>
      </c>
      <c r="IC75" s="118">
        <f t="shared" si="53"/>
        <v>59.655221</v>
      </c>
      <c r="ID75" s="118">
        <f t="shared" si="53"/>
        <v>2.843469</v>
      </c>
      <c r="IE75" s="118">
        <f t="shared" si="53"/>
        <v>2977.830225</v>
      </c>
      <c r="IF75" s="118">
        <f t="shared" si="53"/>
        <v>926.289671</v>
      </c>
    </row>
    <row r="76" spans="1:240" ht="15.75">
      <c r="A76" s="94"/>
      <c r="B76" s="19"/>
      <c r="C76" s="41"/>
      <c r="D76" s="41"/>
      <c r="E76" s="41"/>
      <c r="F76" s="41"/>
      <c r="G76" s="57" t="s">
        <v>0</v>
      </c>
      <c r="H76" s="41"/>
      <c r="I76" s="41"/>
      <c r="J76" s="40"/>
      <c r="K76" s="41"/>
      <c r="L76" s="41"/>
      <c r="M76" s="41"/>
      <c r="N76" s="59"/>
      <c r="O76" s="42"/>
      <c r="P76" s="42"/>
      <c r="Q76" s="42"/>
      <c r="R76" s="22"/>
      <c r="S76" s="42"/>
      <c r="T76" s="22"/>
      <c r="U76" s="22"/>
      <c r="V76" s="23"/>
      <c r="W76" s="23"/>
      <c r="X76" s="23"/>
      <c r="Y76" s="22"/>
      <c r="Z76" s="23"/>
      <c r="AA76" s="22"/>
      <c r="AB76" s="42"/>
      <c r="AC76" s="42"/>
      <c r="AD76" s="42"/>
      <c r="AE76" s="42"/>
      <c r="AF76" s="42"/>
      <c r="AG76" s="4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42"/>
      <c r="AU76" s="22" t="s">
        <v>29</v>
      </c>
      <c r="AV76" s="22" t="s">
        <v>29</v>
      </c>
      <c r="AW76" s="22" t="s">
        <v>29</v>
      </c>
      <c r="AX76" s="22" t="s">
        <v>29</v>
      </c>
      <c r="AY76" s="22" t="s">
        <v>29</v>
      </c>
      <c r="AZ76" s="22"/>
      <c r="BA76" s="22" t="s">
        <v>29</v>
      </c>
      <c r="BB76" s="22" t="s">
        <v>29</v>
      </c>
      <c r="BC76" s="22"/>
      <c r="BD76" s="22" t="s">
        <v>29</v>
      </c>
      <c r="BE76" s="22"/>
      <c r="BF76" s="22" t="s">
        <v>29</v>
      </c>
      <c r="BG76" s="22" t="s">
        <v>29</v>
      </c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60"/>
      <c r="BZ76" s="60"/>
      <c r="CA76" s="60"/>
      <c r="CB76" s="60"/>
      <c r="CC76" s="60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42"/>
      <c r="CR76" s="42"/>
      <c r="CS76" s="42"/>
      <c r="CT76" s="42"/>
      <c r="CU76" s="42"/>
      <c r="CV76" s="42"/>
      <c r="CW76" s="42"/>
      <c r="CX76" s="42"/>
      <c r="CY76" s="4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43"/>
      <c r="DU76" s="43"/>
      <c r="DV76" s="43"/>
      <c r="DW76" s="43"/>
      <c r="DX76" s="43"/>
      <c r="DY76" s="43"/>
      <c r="DZ76" s="43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4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42"/>
      <c r="FX76" s="80"/>
      <c r="FY76" s="80"/>
      <c r="FZ76" s="80"/>
      <c r="GA76" s="80"/>
      <c r="GB76" s="80"/>
      <c r="GC76" s="80"/>
      <c r="GD76" s="80"/>
      <c r="GE76" s="80"/>
      <c r="GF76" s="80"/>
      <c r="GG76" s="80"/>
      <c r="GH76" s="80"/>
      <c r="GI76" s="60"/>
      <c r="GJ76" s="48"/>
      <c r="GK76" s="60"/>
      <c r="GL76" s="60"/>
      <c r="GM76" s="60"/>
      <c r="GN76" s="60"/>
      <c r="GO76" s="60"/>
      <c r="GP76" s="60"/>
      <c r="GQ76" s="66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0"/>
      <c r="HC76" s="60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0"/>
      <c r="HR76" s="60"/>
      <c r="HS76" s="60"/>
      <c r="HT76" s="60"/>
      <c r="HU76" s="60"/>
      <c r="HV76" s="60"/>
      <c r="HW76" s="60"/>
      <c r="HX76" s="60"/>
      <c r="HY76" s="60"/>
      <c r="HZ76" s="60"/>
      <c r="IA76" s="60"/>
      <c r="IB76" s="60"/>
      <c r="IC76" s="60"/>
      <c r="ID76" s="60"/>
      <c r="IE76" s="42"/>
      <c r="IF76" s="42"/>
    </row>
    <row r="77" spans="1:240" ht="15.75">
      <c r="A77" s="95" t="s">
        <v>180</v>
      </c>
      <c r="B77" s="29" t="s">
        <v>68</v>
      </c>
      <c r="C77" s="41">
        <v>6.4</v>
      </c>
      <c r="D77" s="41">
        <v>2</v>
      </c>
      <c r="E77" s="41">
        <v>27.3</v>
      </c>
      <c r="F77" s="41">
        <v>18.2</v>
      </c>
      <c r="G77" s="41">
        <v>2.2</v>
      </c>
      <c r="H77" s="41">
        <v>11.3</v>
      </c>
      <c r="I77" s="41">
        <v>5.3</v>
      </c>
      <c r="J77" s="40">
        <v>84.2</v>
      </c>
      <c r="K77" s="41">
        <v>46.5</v>
      </c>
      <c r="L77" s="41">
        <v>57.6</v>
      </c>
      <c r="M77" s="41">
        <v>31.4</v>
      </c>
      <c r="N77" s="59">
        <v>22.4</v>
      </c>
      <c r="O77" s="42">
        <v>24.9</v>
      </c>
      <c r="P77" s="42">
        <v>160.1</v>
      </c>
      <c r="Q77" s="42">
        <v>103.8</v>
      </c>
      <c r="R77" s="22">
        <v>75.4</v>
      </c>
      <c r="S77" s="42">
        <v>141.6</v>
      </c>
      <c r="T77" s="22">
        <v>23.6</v>
      </c>
      <c r="U77" s="22" t="s">
        <v>29</v>
      </c>
      <c r="V77" s="23">
        <v>99.9</v>
      </c>
      <c r="W77" s="23">
        <v>291.1</v>
      </c>
      <c r="X77" s="23">
        <v>380.5</v>
      </c>
      <c r="Y77" s="22">
        <v>64.5</v>
      </c>
      <c r="Z77" s="19">
        <v>286.9</v>
      </c>
      <c r="AA77" s="60">
        <v>389.5</v>
      </c>
      <c r="AB77" s="42">
        <v>58.709999999999994</v>
      </c>
      <c r="AC77" s="42">
        <v>401.838369</v>
      </c>
      <c r="AD77" s="42">
        <v>487.811009</v>
      </c>
      <c r="AE77" s="42">
        <v>6402.722742499063</v>
      </c>
      <c r="AF77" s="42">
        <v>2497.180713757563</v>
      </c>
      <c r="AG77" s="42">
        <v>2970.483784</v>
      </c>
      <c r="AH77" s="22" t="s">
        <v>29</v>
      </c>
      <c r="AI77" s="22" t="s">
        <v>29</v>
      </c>
      <c r="AJ77" s="22" t="s">
        <v>29</v>
      </c>
      <c r="AK77" s="22" t="s">
        <v>29</v>
      </c>
      <c r="AL77" s="22" t="s">
        <v>29</v>
      </c>
      <c r="AM77" s="22">
        <v>10.3</v>
      </c>
      <c r="AN77" s="22" t="s">
        <v>29</v>
      </c>
      <c r="AO77" s="22">
        <v>8.8</v>
      </c>
      <c r="AP77" s="22" t="s">
        <v>29</v>
      </c>
      <c r="AQ77" s="22" t="s">
        <v>29</v>
      </c>
      <c r="AR77" s="22" t="s">
        <v>29</v>
      </c>
      <c r="AS77" s="22">
        <v>4.5</v>
      </c>
      <c r="AT77" s="42">
        <v>23.6</v>
      </c>
      <c r="AU77" s="22" t="s">
        <v>29</v>
      </c>
      <c r="AV77" s="22" t="s">
        <v>29</v>
      </c>
      <c r="AW77" s="22" t="s">
        <v>29</v>
      </c>
      <c r="AX77" s="22" t="s">
        <v>29</v>
      </c>
      <c r="AY77" s="22" t="s">
        <v>29</v>
      </c>
      <c r="AZ77" s="22" t="s">
        <v>29</v>
      </c>
      <c r="BA77" s="22" t="s">
        <v>29</v>
      </c>
      <c r="BB77" s="22" t="s">
        <v>29</v>
      </c>
      <c r="BC77" s="22" t="s">
        <v>29</v>
      </c>
      <c r="BD77" s="22" t="s">
        <v>29</v>
      </c>
      <c r="BE77" s="22" t="s">
        <v>29</v>
      </c>
      <c r="BF77" s="22" t="s">
        <v>29</v>
      </c>
      <c r="BG77" s="22" t="s">
        <v>29</v>
      </c>
      <c r="BH77" s="22">
        <v>0</v>
      </c>
      <c r="BI77" s="22">
        <v>2.6</v>
      </c>
      <c r="BJ77" s="22"/>
      <c r="BK77" s="22">
        <v>9.4</v>
      </c>
      <c r="BL77" s="22">
        <v>75</v>
      </c>
      <c r="BM77" s="22" t="s">
        <v>29</v>
      </c>
      <c r="BN77" s="22" t="s">
        <v>81</v>
      </c>
      <c r="BO77" s="22" t="s">
        <v>29</v>
      </c>
      <c r="BP77" s="22" t="s">
        <v>29</v>
      </c>
      <c r="BQ77" s="22">
        <v>12.9</v>
      </c>
      <c r="BR77" s="22" t="s">
        <v>29</v>
      </c>
      <c r="BS77" s="22" t="s">
        <v>29</v>
      </c>
      <c r="BT77" s="22" t="s">
        <v>29</v>
      </c>
      <c r="BU77" s="22">
        <v>32.8</v>
      </c>
      <c r="BV77" s="22"/>
      <c r="BW77" s="22" t="s">
        <v>29</v>
      </c>
      <c r="BX77" s="22"/>
      <c r="BY77" s="60">
        <v>15.6</v>
      </c>
      <c r="BZ77" s="60">
        <v>0</v>
      </c>
      <c r="CA77" s="60">
        <v>26.2</v>
      </c>
      <c r="CB77" s="60">
        <v>0</v>
      </c>
      <c r="CC77" s="60">
        <v>41.5</v>
      </c>
      <c r="CD77" s="22">
        <v>175</v>
      </c>
      <c r="CE77" s="22">
        <v>2.7</v>
      </c>
      <c r="CF77" s="22">
        <v>0</v>
      </c>
      <c r="CG77" s="22">
        <v>0</v>
      </c>
      <c r="CH77" s="22">
        <v>136.4</v>
      </c>
      <c r="CI77" s="22">
        <v>-1.1546319456101628E-14</v>
      </c>
      <c r="CJ77" s="22">
        <v>-1.1546319456101628E-14</v>
      </c>
      <c r="CK77" s="22">
        <v>-1.1546319456101628E-14</v>
      </c>
      <c r="CL77" s="22">
        <v>69.6</v>
      </c>
      <c r="CM77" s="22">
        <v>96.7</v>
      </c>
      <c r="CN77" s="22">
        <v>1.687538997430238E-14</v>
      </c>
      <c r="CO77" s="22">
        <v>18.6</v>
      </c>
      <c r="CP77" s="22">
        <v>56.5</v>
      </c>
      <c r="CQ77" s="42">
        <v>2.7</v>
      </c>
      <c r="CR77" s="42">
        <v>2.7</v>
      </c>
      <c r="CS77" s="42">
        <v>139.1</v>
      </c>
      <c r="CT77" s="42">
        <v>139.1</v>
      </c>
      <c r="CU77" s="42">
        <v>139.1</v>
      </c>
      <c r="CV77" s="42">
        <v>139.1</v>
      </c>
      <c r="CW77" s="42">
        <v>208.7</v>
      </c>
      <c r="CX77" s="22">
        <v>305.4</v>
      </c>
      <c r="CY77" s="22">
        <v>305.4</v>
      </c>
      <c r="CZ77" s="22">
        <v>324</v>
      </c>
      <c r="DA77" s="60">
        <v>380.5</v>
      </c>
      <c r="DB77" s="22" t="s">
        <v>29</v>
      </c>
      <c r="DC77" s="22">
        <v>0</v>
      </c>
      <c r="DD77" s="22">
        <v>0</v>
      </c>
      <c r="DE77" s="22">
        <v>0</v>
      </c>
      <c r="DF77" s="22">
        <v>45.6</v>
      </c>
      <c r="DG77" s="22">
        <v>13.6</v>
      </c>
      <c r="DH77" s="22">
        <v>4.8999999999999915</v>
      </c>
      <c r="DI77" s="22">
        <v>0</v>
      </c>
      <c r="DJ77" s="22">
        <v>0</v>
      </c>
      <c r="DK77" s="22">
        <v>0.4000000000000057</v>
      </c>
      <c r="DL77" s="22">
        <v>0</v>
      </c>
      <c r="DM77" s="22">
        <v>0</v>
      </c>
      <c r="DN77" s="22" t="s">
        <v>29</v>
      </c>
      <c r="DO77" s="22" t="s">
        <v>29</v>
      </c>
      <c r="DP77" s="22" t="s">
        <v>29</v>
      </c>
      <c r="DQ77" s="22">
        <v>45.6</v>
      </c>
      <c r="DR77" s="22">
        <v>59.2</v>
      </c>
      <c r="DS77" s="60">
        <v>64.1</v>
      </c>
      <c r="DT77" s="22">
        <v>64.1</v>
      </c>
      <c r="DU77" s="22">
        <v>64.1</v>
      </c>
      <c r="DV77" s="60">
        <v>64.5</v>
      </c>
      <c r="DW77" s="60">
        <v>64.5</v>
      </c>
      <c r="DX77" s="22">
        <v>64.5</v>
      </c>
      <c r="DY77" s="22" t="s">
        <v>29</v>
      </c>
      <c r="DZ77" s="22" t="s">
        <v>29</v>
      </c>
      <c r="EA77" s="22" t="s">
        <v>29</v>
      </c>
      <c r="EB77" s="60">
        <v>3.8</v>
      </c>
      <c r="EC77" s="60">
        <v>3.8</v>
      </c>
      <c r="ED77" s="60">
        <v>42.8</v>
      </c>
      <c r="EE77" s="60">
        <v>42.8</v>
      </c>
      <c r="EF77" s="60">
        <v>243.1</v>
      </c>
      <c r="EG77" s="89">
        <v>244.8</v>
      </c>
      <c r="EH77" s="60">
        <v>286.9</v>
      </c>
      <c r="EI77" s="60">
        <v>286.9</v>
      </c>
      <c r="EJ77" s="60">
        <v>286.9</v>
      </c>
      <c r="EK77" s="43" t="s">
        <v>29</v>
      </c>
      <c r="EL77" s="22">
        <v>81.4</v>
      </c>
      <c r="EM77" s="22">
        <v>123.7</v>
      </c>
      <c r="EN77" s="22">
        <v>125.8</v>
      </c>
      <c r="EO77" s="22">
        <v>125.8</v>
      </c>
      <c r="EP77" s="22">
        <v>136.9</v>
      </c>
      <c r="EQ77" s="60">
        <v>136.9</v>
      </c>
      <c r="ER77" s="60">
        <v>136.9</v>
      </c>
      <c r="ES77" s="60">
        <v>136.9</v>
      </c>
      <c r="ET77" s="60">
        <v>386.2</v>
      </c>
      <c r="EU77" s="60">
        <v>386.5</v>
      </c>
      <c r="EV77" s="60">
        <v>3</v>
      </c>
      <c r="EW77" s="60">
        <f>EU77+EV77</f>
        <v>389.5</v>
      </c>
      <c r="EX77" s="22" t="s">
        <v>29</v>
      </c>
      <c r="EY77" s="22"/>
      <c r="EZ77" s="22">
        <v>1.7</v>
      </c>
      <c r="FA77" s="22">
        <v>5.7</v>
      </c>
      <c r="FB77" s="22">
        <v>0</v>
      </c>
      <c r="FC77" s="22">
        <v>0</v>
      </c>
      <c r="FD77" s="22">
        <v>6.8</v>
      </c>
      <c r="FE77" s="22">
        <v>19.9</v>
      </c>
      <c r="FF77" s="22">
        <v>0</v>
      </c>
      <c r="FG77" s="22">
        <v>0</v>
      </c>
      <c r="FH77" s="22">
        <v>16.6</v>
      </c>
      <c r="FI77" s="22">
        <v>8.01</v>
      </c>
      <c r="FJ77" s="42">
        <f>SUM(EX77:FI77)</f>
        <v>58.709999999999994</v>
      </c>
      <c r="FK77" s="22">
        <v>8.8</v>
      </c>
      <c r="FL77" s="22">
        <v>82.1</v>
      </c>
      <c r="FM77" s="22">
        <v>18.4</v>
      </c>
      <c r="FN77" s="22">
        <v>0</v>
      </c>
      <c r="FO77" s="22">
        <v>21.3</v>
      </c>
      <c r="FP77" s="22">
        <v>1.4</v>
      </c>
      <c r="FQ77" s="22">
        <v>46.5</v>
      </c>
      <c r="FR77" s="22">
        <v>0</v>
      </c>
      <c r="FS77" s="22">
        <v>0</v>
      </c>
      <c r="FT77" s="22">
        <v>35.138369</v>
      </c>
      <c r="FU77" s="22">
        <v>28.6</v>
      </c>
      <c r="FV77" s="22">
        <v>159.6</v>
      </c>
      <c r="FW77" s="42">
        <f>SUM(FK77:FV77)</f>
        <v>401.838369</v>
      </c>
      <c r="FX77" s="80">
        <v>19.6</v>
      </c>
      <c r="FY77" s="22">
        <v>4.898071</v>
      </c>
      <c r="FZ77" s="60">
        <v>18.379849</v>
      </c>
      <c r="GA77" s="60"/>
      <c r="GB77" s="60">
        <v>0</v>
      </c>
      <c r="GC77" s="60">
        <v>0</v>
      </c>
      <c r="GD77" s="60"/>
      <c r="GE77" s="60">
        <v>305.807417</v>
      </c>
      <c r="GF77" s="60"/>
      <c r="GG77" s="60">
        <v>121.625672</v>
      </c>
      <c r="GH77" s="60">
        <v>0</v>
      </c>
      <c r="GI77" s="60">
        <v>17.5</v>
      </c>
      <c r="GJ77" s="60">
        <f>SUM(FX77:GC77)+GD77+GE77+GF77+GG77+GH77+GI77</f>
        <v>487.811009</v>
      </c>
      <c r="GK77" s="60">
        <v>173.504333</v>
      </c>
      <c r="GL77" s="60">
        <v>14.528567</v>
      </c>
      <c r="GM77" s="60">
        <v>22.104046</v>
      </c>
      <c r="GN77" s="66">
        <v>32.351372</v>
      </c>
      <c r="GO77" s="66">
        <v>1999.7108412999999</v>
      </c>
      <c r="GP77" s="66">
        <v>42.3</v>
      </c>
      <c r="GQ77" s="60">
        <v>1562.1509407090919</v>
      </c>
      <c r="GR77" s="112">
        <v>2154.843530769601</v>
      </c>
      <c r="GS77" s="66">
        <v>252.424235461208</v>
      </c>
      <c r="GT77" s="60">
        <v>41.5</v>
      </c>
      <c r="GU77" s="112">
        <v>22.1770352161</v>
      </c>
      <c r="GV77" s="112">
        <v>85.12784104306199</v>
      </c>
      <c r="GW77" s="60">
        <f>GL77+GK77+GM77+GN77+GO77+GP77+GQ77+GR77+GS77+GT77+GU77+GV77</f>
        <v>6402.722742499063</v>
      </c>
      <c r="GX77" s="60">
        <v>0.2244476984</v>
      </c>
      <c r="GY77" s="60">
        <v>23.101728870246</v>
      </c>
      <c r="GZ77" s="60">
        <v>488.2005023289162</v>
      </c>
      <c r="HA77" s="60">
        <v>614.8392539100003</v>
      </c>
      <c r="HB77" s="60">
        <v>88.65370737</v>
      </c>
      <c r="HC77" s="60">
        <v>205.05753561999998</v>
      </c>
      <c r="HD77" s="60">
        <v>411.47134301000006</v>
      </c>
      <c r="HE77" s="60"/>
      <c r="HF77" s="60">
        <v>419.62872995000004</v>
      </c>
      <c r="HG77" s="60">
        <v>210.660917</v>
      </c>
      <c r="HH77" s="60">
        <v>21.985734</v>
      </c>
      <c r="HI77" s="60">
        <v>13.356814</v>
      </c>
      <c r="HJ77" s="60">
        <f>SUM(GX77:HI77)</f>
        <v>2497.180713757563</v>
      </c>
      <c r="HK77" s="60">
        <v>24.862143</v>
      </c>
      <c r="HL77" s="60">
        <v>75.652751</v>
      </c>
      <c r="HM77" s="60">
        <v>37.737424</v>
      </c>
      <c r="HN77" s="60">
        <v>36.129041</v>
      </c>
      <c r="HO77" s="60">
        <v>8.183203</v>
      </c>
      <c r="HP77" s="60">
        <v>1371.177984</v>
      </c>
      <c r="HQ77" s="60">
        <v>0.659196</v>
      </c>
      <c r="HR77" s="60">
        <v>1406.806888</v>
      </c>
      <c r="HS77" s="60"/>
      <c r="HT77" s="60">
        <v>0.159933</v>
      </c>
      <c r="HU77" s="60">
        <v>9.115221</v>
      </c>
      <c r="HV77" s="60"/>
      <c r="HW77" s="60">
        <v>35.164512</v>
      </c>
      <c r="HX77" s="60">
        <v>0.213751</v>
      </c>
      <c r="HY77" s="60"/>
      <c r="HZ77" s="60">
        <v>116.224453</v>
      </c>
      <c r="IA77" s="60">
        <v>625.856756</v>
      </c>
      <c r="IB77" s="60"/>
      <c r="IC77" s="60">
        <v>21</v>
      </c>
      <c r="ID77" s="60">
        <v>1.842403</v>
      </c>
      <c r="IE77" s="42">
        <f>HK77+HL77+HM77+HN77+HO77+HP77+HQ77+HR77</f>
        <v>2961.20863</v>
      </c>
      <c r="IF77" s="42">
        <f>HW77+HX77+HY77+HZ77+IA77+IB77+IC77+ID77</f>
        <v>800.301875</v>
      </c>
    </row>
    <row r="78" spans="1:240" ht="15.75">
      <c r="A78" s="95" t="s">
        <v>181</v>
      </c>
      <c r="B78" s="29" t="s">
        <v>96</v>
      </c>
      <c r="C78" s="41"/>
      <c r="D78" s="41"/>
      <c r="E78" s="41"/>
      <c r="F78" s="41"/>
      <c r="G78" s="41"/>
      <c r="H78" s="41"/>
      <c r="I78" s="41"/>
      <c r="J78" s="40"/>
      <c r="K78" s="41"/>
      <c r="L78" s="41"/>
      <c r="M78" s="41"/>
      <c r="N78" s="59"/>
      <c r="O78" s="42"/>
      <c r="P78" s="42"/>
      <c r="Q78" s="42"/>
      <c r="R78" s="22"/>
      <c r="S78" s="42"/>
      <c r="T78" s="22"/>
      <c r="U78" s="22"/>
      <c r="V78" s="23"/>
      <c r="W78" s="23">
        <v>135.2</v>
      </c>
      <c r="X78" s="23">
        <v>391</v>
      </c>
      <c r="Y78" s="22">
        <v>145.3</v>
      </c>
      <c r="Z78" s="19">
        <v>111.3</v>
      </c>
      <c r="AA78" s="60">
        <v>344.4</v>
      </c>
      <c r="AB78" s="42">
        <v>2571.5970159999997</v>
      </c>
      <c r="AC78" s="42">
        <v>4132.736792000001</v>
      </c>
      <c r="AD78" s="42">
        <v>2601.758154</v>
      </c>
      <c r="AE78" s="42">
        <v>4073.2520267672508</v>
      </c>
      <c r="AF78" s="42">
        <v>47.9015288855</v>
      </c>
      <c r="AG78" s="42">
        <v>45.83461948</v>
      </c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4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60">
        <v>0</v>
      </c>
      <c r="BZ78" s="60">
        <v>0</v>
      </c>
      <c r="CA78" s="60">
        <v>134.8</v>
      </c>
      <c r="CB78" s="60">
        <v>0.39999999999997726</v>
      </c>
      <c r="CC78" s="60">
        <v>0</v>
      </c>
      <c r="CD78" s="22"/>
      <c r="CE78" s="22" t="s">
        <v>29</v>
      </c>
      <c r="CF78" s="22">
        <v>30.4</v>
      </c>
      <c r="CG78" s="22">
        <v>0</v>
      </c>
      <c r="CH78" s="22">
        <v>44.8</v>
      </c>
      <c r="CI78" s="22">
        <v>153</v>
      </c>
      <c r="CJ78" s="22">
        <v>97.1</v>
      </c>
      <c r="CK78" s="22">
        <v>0.0999999999999801</v>
      </c>
      <c r="CL78" s="22">
        <v>1.4210854715202004E-14</v>
      </c>
      <c r="CM78" s="22">
        <v>1.4210854715202004E-14</v>
      </c>
      <c r="CN78" s="22">
        <v>1.4210854715202004E-14</v>
      </c>
      <c r="CO78" s="22">
        <v>1.4210854715202004E-14</v>
      </c>
      <c r="CP78" s="22">
        <v>65.6</v>
      </c>
      <c r="CQ78" s="42">
        <v>30.4</v>
      </c>
      <c r="CR78" s="42">
        <v>30.4</v>
      </c>
      <c r="CS78" s="42">
        <v>75.2</v>
      </c>
      <c r="CT78" s="42">
        <v>228.2</v>
      </c>
      <c r="CU78" s="42">
        <v>325.3</v>
      </c>
      <c r="CV78" s="42">
        <v>325.4</v>
      </c>
      <c r="CW78" s="42">
        <v>325.4</v>
      </c>
      <c r="CX78" s="22">
        <v>325.4</v>
      </c>
      <c r="CY78" s="22">
        <v>325.4</v>
      </c>
      <c r="CZ78" s="22">
        <v>325.4</v>
      </c>
      <c r="DA78" s="60">
        <v>391</v>
      </c>
      <c r="DB78" s="22">
        <v>27.1</v>
      </c>
      <c r="DC78" s="22">
        <v>0.09999999999999787</v>
      </c>
      <c r="DD78" s="22">
        <v>0</v>
      </c>
      <c r="DE78" s="22">
        <v>0</v>
      </c>
      <c r="DF78" s="22">
        <v>40.7</v>
      </c>
      <c r="DG78" s="22">
        <v>0</v>
      </c>
      <c r="DH78" s="22">
        <v>33</v>
      </c>
      <c r="DI78" s="22">
        <v>0</v>
      </c>
      <c r="DJ78" s="22">
        <v>0.5999999999999943</v>
      </c>
      <c r="DK78" s="22">
        <v>0.09999999999999432</v>
      </c>
      <c r="DL78" s="22">
        <v>0</v>
      </c>
      <c r="DM78" s="22">
        <v>43.7</v>
      </c>
      <c r="DN78" s="22">
        <v>27.2</v>
      </c>
      <c r="DO78" s="22">
        <v>27.2</v>
      </c>
      <c r="DP78" s="22">
        <v>27.2</v>
      </c>
      <c r="DQ78" s="22">
        <v>67.9</v>
      </c>
      <c r="DR78" s="22">
        <v>67.9</v>
      </c>
      <c r="DS78" s="60">
        <v>100.9</v>
      </c>
      <c r="DT78" s="22">
        <v>100.9</v>
      </c>
      <c r="DU78" s="22">
        <v>101.5</v>
      </c>
      <c r="DV78" s="60">
        <v>101.6</v>
      </c>
      <c r="DW78" s="60">
        <v>101.6</v>
      </c>
      <c r="DX78" s="22">
        <v>145.3</v>
      </c>
      <c r="DY78" s="22">
        <v>35.3</v>
      </c>
      <c r="DZ78" s="22">
        <v>35.3</v>
      </c>
      <c r="EA78" s="22">
        <v>35.05</v>
      </c>
      <c r="EB78" s="60">
        <v>35.7</v>
      </c>
      <c r="EC78" s="60">
        <v>36.9</v>
      </c>
      <c r="ED78" s="60">
        <v>36.9</v>
      </c>
      <c r="EE78" s="60">
        <v>36.9</v>
      </c>
      <c r="EF78" s="60">
        <v>36.9</v>
      </c>
      <c r="EG78" s="89">
        <v>80.3</v>
      </c>
      <c r="EH78" s="60">
        <v>85.4</v>
      </c>
      <c r="EI78" s="60">
        <v>111.3</v>
      </c>
      <c r="EJ78" s="60">
        <v>111.3</v>
      </c>
      <c r="EK78" s="60">
        <v>10.7</v>
      </c>
      <c r="EL78" s="60">
        <v>21.3</v>
      </c>
      <c r="EM78" s="60">
        <v>32</v>
      </c>
      <c r="EN78" s="60">
        <v>42.6</v>
      </c>
      <c r="EO78" s="60">
        <v>53.2</v>
      </c>
      <c r="EP78" s="22">
        <v>82.2</v>
      </c>
      <c r="EQ78" s="60">
        <v>82.2</v>
      </c>
      <c r="ER78" s="60">
        <v>82.2</v>
      </c>
      <c r="ES78" s="60">
        <v>82.2</v>
      </c>
      <c r="ET78" s="60">
        <v>82.2</v>
      </c>
      <c r="EU78" s="60">
        <v>95.8</v>
      </c>
      <c r="EV78" s="60">
        <f>248.6</f>
        <v>248.6</v>
      </c>
      <c r="EW78" s="60">
        <f>EU78+EV78</f>
        <v>344.4</v>
      </c>
      <c r="EX78" s="22">
        <v>16.9</v>
      </c>
      <c r="EY78" s="22">
        <v>2.4</v>
      </c>
      <c r="EZ78" s="22">
        <f>143.8+150.4</f>
        <v>294.20000000000005</v>
      </c>
      <c r="FA78" s="22">
        <f>89.2</f>
        <v>89.2</v>
      </c>
      <c r="FB78" s="22">
        <v>0</v>
      </c>
      <c r="FC78" s="22">
        <f>'[1]Feuil3'!$F$43</f>
        <v>181.924115</v>
      </c>
      <c r="FD78" s="22">
        <f>30.2+267.9</f>
        <v>298.09999999999997</v>
      </c>
      <c r="FE78" s="22">
        <f>18.1+94.7</f>
        <v>112.80000000000001</v>
      </c>
      <c r="FF78" s="22">
        <v>105.227632</v>
      </c>
      <c r="FG78" s="22">
        <v>1134.145269</v>
      </c>
      <c r="FH78" s="22">
        <v>86.2</v>
      </c>
      <c r="FI78" s="22">
        <v>250.5</v>
      </c>
      <c r="FJ78" s="42">
        <f>SUM(EX78:FI78)</f>
        <v>2571.5970159999997</v>
      </c>
      <c r="FK78" s="22">
        <v>144.1</v>
      </c>
      <c r="FL78" s="22">
        <v>41.7</v>
      </c>
      <c r="FM78" s="22">
        <v>195.8</v>
      </c>
      <c r="FN78" s="64">
        <v>26.694176</v>
      </c>
      <c r="FO78" s="64">
        <v>163.6</v>
      </c>
      <c r="FP78" s="22">
        <v>557.1</v>
      </c>
      <c r="FQ78" s="22">
        <v>61.4</v>
      </c>
      <c r="FR78" s="22">
        <v>337.924998</v>
      </c>
      <c r="FS78" s="22">
        <v>144.399975</v>
      </c>
      <c r="FT78" s="22">
        <v>114.317643</v>
      </c>
      <c r="FU78" s="22">
        <v>603.4</v>
      </c>
      <c r="FV78" s="22">
        <f>1330.9+411.4</f>
        <v>1742.3000000000002</v>
      </c>
      <c r="FW78" s="42">
        <f>SUM(FK78:FV78)</f>
        <v>4132.736792000001</v>
      </c>
      <c r="FX78" s="80">
        <v>132.486851</v>
      </c>
      <c r="FY78" s="22">
        <v>35.382275</v>
      </c>
      <c r="FZ78" s="60">
        <v>195.781006</v>
      </c>
      <c r="GA78" s="60">
        <v>184.77</v>
      </c>
      <c r="GB78" s="60">
        <v>140.39</v>
      </c>
      <c r="GC78" s="60">
        <v>304.5</v>
      </c>
      <c r="GD78" s="60">
        <v>175.83186999999998</v>
      </c>
      <c r="GE78" s="60">
        <v>0</v>
      </c>
      <c r="GF78" s="60">
        <v>246.5</v>
      </c>
      <c r="GG78" s="60">
        <v>388.069492</v>
      </c>
      <c r="GH78" s="60">
        <v>293.24666</v>
      </c>
      <c r="GI78" s="80">
        <v>504.8</v>
      </c>
      <c r="GJ78" s="60">
        <f>SUM(FX78:GC78)+GD78+GE78+GF78+GG78+GH78+GI78</f>
        <v>2601.758154</v>
      </c>
      <c r="GK78" s="60">
        <v>1049.7789619999999</v>
      </c>
      <c r="GL78" s="60">
        <v>23.359995</v>
      </c>
      <c r="GM78" s="60">
        <v>0</v>
      </c>
      <c r="GN78" s="66">
        <v>240.705917</v>
      </c>
      <c r="GO78" s="66">
        <v>286.61909067</v>
      </c>
      <c r="GP78" s="66">
        <v>608.5</v>
      </c>
      <c r="GQ78" s="60">
        <v>1130.8935405688417</v>
      </c>
      <c r="GR78" s="112">
        <v>186.268157650329</v>
      </c>
      <c r="GS78" s="66">
        <v>139.41317476540198</v>
      </c>
      <c r="GT78" s="60">
        <v>151.9</v>
      </c>
      <c r="GU78" s="112">
        <v>195.75225533951303</v>
      </c>
      <c r="GV78" s="112">
        <v>60.033933773165</v>
      </c>
      <c r="GW78" s="60">
        <f>GL78+GK78+GM78+GN78+GO78+GP78+GQ78+GR78+GS78+GT78+GU78+GV78</f>
        <v>4073.2250267672503</v>
      </c>
      <c r="GX78" s="60">
        <v>1.6111828555</v>
      </c>
      <c r="GY78" s="60">
        <v>0</v>
      </c>
      <c r="GZ78" s="60">
        <v>0</v>
      </c>
      <c r="HA78" s="60">
        <v>0</v>
      </c>
      <c r="HB78" s="60">
        <v>0.84972404</v>
      </c>
      <c r="HC78" s="60">
        <v>39.23969399</v>
      </c>
      <c r="HD78" s="60">
        <v>0</v>
      </c>
      <c r="HE78" s="60"/>
      <c r="HF78" s="60"/>
      <c r="HG78" s="60">
        <v>6.200928</v>
      </c>
      <c r="HH78" s="60"/>
      <c r="HI78" s="60"/>
      <c r="HJ78" s="60">
        <f>SUM(GX78:HI78)</f>
        <v>47.9015288855</v>
      </c>
      <c r="HK78" s="60"/>
      <c r="HL78" s="60">
        <v>0</v>
      </c>
      <c r="HM78" s="60">
        <v>0.041176</v>
      </c>
      <c r="HN78" s="60">
        <v>0</v>
      </c>
      <c r="HO78" s="60">
        <v>0.09085</v>
      </c>
      <c r="HP78" s="60"/>
      <c r="HQ78" s="60"/>
      <c r="HR78" s="60">
        <v>16.489569</v>
      </c>
      <c r="HS78" s="60">
        <v>28.76052448</v>
      </c>
      <c r="HT78" s="60">
        <v>0.4525</v>
      </c>
      <c r="HU78" s="60"/>
      <c r="HV78" s="60">
        <v>0</v>
      </c>
      <c r="HW78" s="60">
        <v>43.190605</v>
      </c>
      <c r="HX78" s="60">
        <v>43.140904000000006</v>
      </c>
      <c r="HY78" s="60"/>
      <c r="HZ78" s="60"/>
      <c r="IA78" s="60"/>
      <c r="IB78" s="60"/>
      <c r="IC78" s="60">
        <v>38.655221</v>
      </c>
      <c r="ID78" s="60">
        <v>1.001066</v>
      </c>
      <c r="IE78" s="42">
        <f>HK78+HL78+HM78+HN78+HO78+HP78+HQ78+HR78</f>
        <v>16.621595</v>
      </c>
      <c r="IF78" s="42">
        <f>HW78+HX78+HY78+HZ78+IA78+IB78+IC78+ID78</f>
        <v>125.987796</v>
      </c>
    </row>
    <row r="79" spans="1:240" ht="15.75">
      <c r="A79" s="95"/>
      <c r="B79" s="19"/>
      <c r="C79" s="41"/>
      <c r="D79" s="41"/>
      <c r="E79" s="41"/>
      <c r="F79" s="41"/>
      <c r="G79" s="57" t="s">
        <v>0</v>
      </c>
      <c r="H79" s="41"/>
      <c r="I79" s="41"/>
      <c r="J79" s="58" t="s">
        <v>0</v>
      </c>
      <c r="K79" s="57" t="s">
        <v>0</v>
      </c>
      <c r="L79" s="41"/>
      <c r="M79" s="41"/>
      <c r="N79" s="59"/>
      <c r="O79" s="42"/>
      <c r="P79" s="42"/>
      <c r="Q79" s="42"/>
      <c r="R79" s="22"/>
      <c r="S79" s="42"/>
      <c r="T79" s="22"/>
      <c r="U79" s="22"/>
      <c r="V79" s="23"/>
      <c r="W79" s="23"/>
      <c r="X79" s="23"/>
      <c r="Y79" s="22"/>
      <c r="Z79" s="23"/>
      <c r="AA79" s="22"/>
      <c r="AB79" s="42"/>
      <c r="AC79" s="42"/>
      <c r="AD79" s="42"/>
      <c r="AE79" s="42"/>
      <c r="AF79" s="42"/>
      <c r="AG79" s="42"/>
      <c r="AH79" s="65"/>
      <c r="AI79" s="65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42"/>
      <c r="AU79" s="22"/>
      <c r="AV79" s="65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60"/>
      <c r="BZ79" s="60"/>
      <c r="CA79" s="60"/>
      <c r="CB79" s="60"/>
      <c r="CC79" s="60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42"/>
      <c r="CR79" s="42"/>
      <c r="CS79" s="42"/>
      <c r="CT79" s="42"/>
      <c r="CU79" s="42"/>
      <c r="CV79" s="42"/>
      <c r="CW79" s="42"/>
      <c r="CX79" s="42"/>
      <c r="CY79" s="4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>
        <v>0</v>
      </c>
      <c r="DK79" s="22">
        <v>0</v>
      </c>
      <c r="DL79" s="22">
        <v>0</v>
      </c>
      <c r="DM79" s="22">
        <v>0</v>
      </c>
      <c r="DN79" s="22"/>
      <c r="DO79" s="22"/>
      <c r="DP79" s="22"/>
      <c r="DQ79" s="22"/>
      <c r="DR79" s="22"/>
      <c r="DS79" s="22"/>
      <c r="DT79" s="43"/>
      <c r="DU79" s="43"/>
      <c r="DV79" s="43"/>
      <c r="DW79" s="43"/>
      <c r="DX79" s="43"/>
      <c r="DY79" s="43"/>
      <c r="DZ79" s="43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60"/>
      <c r="EV79" s="22"/>
      <c r="EW79" s="60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4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42"/>
      <c r="FX79" s="80"/>
      <c r="FY79" s="80"/>
      <c r="FZ79" s="80"/>
      <c r="GA79" s="80"/>
      <c r="GB79" s="80"/>
      <c r="GC79" s="80"/>
      <c r="GD79" s="80"/>
      <c r="GE79" s="80"/>
      <c r="GF79" s="80"/>
      <c r="GG79" s="80"/>
      <c r="GH79" s="80"/>
      <c r="GI79" s="67"/>
      <c r="GJ79" s="48"/>
      <c r="GK79" s="60"/>
      <c r="GL79" s="60"/>
      <c r="GM79" s="60"/>
      <c r="GN79" s="60"/>
      <c r="GO79" s="60"/>
      <c r="GP79" s="60"/>
      <c r="GQ79" s="22"/>
      <c r="GR79" s="60"/>
      <c r="GS79" s="60"/>
      <c r="GT79" s="60"/>
      <c r="GU79" s="60"/>
      <c r="GV79" s="60"/>
      <c r="GW79" s="60"/>
      <c r="GX79" s="55"/>
      <c r="GY79" s="55"/>
      <c r="GZ79" s="55"/>
      <c r="HA79" s="55"/>
      <c r="HB79" s="55"/>
      <c r="HC79" s="55"/>
      <c r="HD79" s="55"/>
      <c r="HE79" s="55"/>
      <c r="HF79" s="55"/>
      <c r="HG79" s="55"/>
      <c r="HH79" s="55"/>
      <c r="HI79" s="55"/>
      <c r="HJ79" s="55"/>
      <c r="HK79" s="55"/>
      <c r="HL79" s="55"/>
      <c r="HM79" s="55"/>
      <c r="HN79" s="55"/>
      <c r="HO79" s="55"/>
      <c r="HP79" s="55"/>
      <c r="HQ79" s="55"/>
      <c r="HR79" s="55"/>
      <c r="HS79" s="55"/>
      <c r="HT79" s="55"/>
      <c r="HU79" s="55"/>
      <c r="HV79" s="55"/>
      <c r="HW79" s="55"/>
      <c r="HX79" s="55"/>
      <c r="HY79" s="55"/>
      <c r="HZ79" s="55"/>
      <c r="IA79" s="55"/>
      <c r="IB79" s="55"/>
      <c r="IC79" s="55"/>
      <c r="ID79" s="55"/>
      <c r="IE79" s="42"/>
      <c r="IF79" s="42"/>
    </row>
    <row r="80" spans="1:240" ht="15.75">
      <c r="A80" s="94" t="s">
        <v>182</v>
      </c>
      <c r="B80" s="44" t="s">
        <v>69</v>
      </c>
      <c r="C80" s="45">
        <v>874.3</v>
      </c>
      <c r="D80" s="45">
        <v>449.3</v>
      </c>
      <c r="E80" s="45">
        <v>519.4</v>
      </c>
      <c r="F80" s="45">
        <v>492.4</v>
      </c>
      <c r="G80" s="45">
        <v>664.2</v>
      </c>
      <c r="H80" s="45">
        <v>564.2</v>
      </c>
      <c r="I80" s="45">
        <v>2447.9</v>
      </c>
      <c r="J80" s="46">
        <v>2347.9</v>
      </c>
      <c r="K80" s="45">
        <v>9.5</v>
      </c>
      <c r="L80" s="45">
        <v>46.2</v>
      </c>
      <c r="M80" s="45">
        <v>85.8</v>
      </c>
      <c r="N80" s="47">
        <v>13.7</v>
      </c>
      <c r="O80" s="48">
        <v>4</v>
      </c>
      <c r="P80" s="48">
        <v>44.1</v>
      </c>
      <c r="Q80" s="48">
        <v>1634</v>
      </c>
      <c r="R80" s="53">
        <v>1060.3</v>
      </c>
      <c r="S80" s="48">
        <v>951.6</v>
      </c>
      <c r="T80" s="53">
        <v>1351.5</v>
      </c>
      <c r="U80" s="53">
        <v>806.3</v>
      </c>
      <c r="V80" s="54">
        <v>1767.1</v>
      </c>
      <c r="W80" s="54">
        <v>235.6</v>
      </c>
      <c r="X80" s="54">
        <v>17</v>
      </c>
      <c r="Y80" s="53">
        <v>0.3</v>
      </c>
      <c r="Z80" s="125">
        <v>0.2</v>
      </c>
      <c r="AA80" s="67" t="s">
        <v>29</v>
      </c>
      <c r="AB80" s="48">
        <v>9.2</v>
      </c>
      <c r="AC80" s="48">
        <v>1.9</v>
      </c>
      <c r="AD80" s="48" t="s">
        <v>29</v>
      </c>
      <c r="AE80" s="48">
        <v>7.064620377309</v>
      </c>
      <c r="AF80" s="48">
        <v>0.42290402</v>
      </c>
      <c r="AG80" s="48">
        <v>0</v>
      </c>
      <c r="AH80" s="48">
        <v>231.3</v>
      </c>
      <c r="AI80" s="48">
        <v>22.6</v>
      </c>
      <c r="AJ80" s="53">
        <v>8</v>
      </c>
      <c r="AK80" s="53">
        <v>62.5</v>
      </c>
      <c r="AL80" s="53">
        <v>49.4</v>
      </c>
      <c r="AM80" s="53">
        <v>6.3</v>
      </c>
      <c r="AN80" s="53">
        <v>27.7</v>
      </c>
      <c r="AO80" s="53">
        <v>16.9</v>
      </c>
      <c r="AP80" s="53">
        <v>16.8</v>
      </c>
      <c r="AQ80" s="53">
        <v>10.2</v>
      </c>
      <c r="AR80" s="53">
        <v>117.2</v>
      </c>
      <c r="AS80" s="53">
        <v>782.6</v>
      </c>
      <c r="AT80" s="48">
        <v>1351.5</v>
      </c>
      <c r="AU80" s="48">
        <v>118.1</v>
      </c>
      <c r="AV80" s="48">
        <v>9.4</v>
      </c>
      <c r="AW80" s="53">
        <v>57.8</v>
      </c>
      <c r="AX80" s="53">
        <v>198.3</v>
      </c>
      <c r="AY80" s="53">
        <v>41.1</v>
      </c>
      <c r="AZ80" s="53">
        <v>3.5</v>
      </c>
      <c r="BA80" s="53">
        <v>100.6</v>
      </c>
      <c r="BB80" s="53">
        <v>13.8</v>
      </c>
      <c r="BC80" s="53">
        <v>86.3</v>
      </c>
      <c r="BD80" s="53">
        <v>4.2</v>
      </c>
      <c r="BE80" s="53">
        <v>156</v>
      </c>
      <c r="BF80" s="53">
        <v>17.2</v>
      </c>
      <c r="BG80" s="53">
        <v>411.8</v>
      </c>
      <c r="BH80" s="53">
        <v>2.6</v>
      </c>
      <c r="BI80" s="53">
        <v>42.9</v>
      </c>
      <c r="BJ80" s="53">
        <v>263.5</v>
      </c>
      <c r="BK80" s="53">
        <v>242.4</v>
      </c>
      <c r="BL80" s="53">
        <v>21.8</v>
      </c>
      <c r="BM80" s="53">
        <v>418.2</v>
      </c>
      <c r="BN80" s="53">
        <v>101.3</v>
      </c>
      <c r="BO80" s="53">
        <v>25.2</v>
      </c>
      <c r="BP80" s="53">
        <v>13.2</v>
      </c>
      <c r="BQ80" s="53">
        <v>32.4</v>
      </c>
      <c r="BR80" s="53">
        <v>191.8</v>
      </c>
      <c r="BS80" s="53">
        <v>79.6</v>
      </c>
      <c r="BT80" s="53">
        <v>10.3</v>
      </c>
      <c r="BU80" s="53">
        <v>0.5</v>
      </c>
      <c r="BV80" s="53">
        <v>87.7</v>
      </c>
      <c r="BW80" s="53">
        <v>5</v>
      </c>
      <c r="BX80" s="53">
        <v>34.8</v>
      </c>
      <c r="BY80" s="55">
        <v>0</v>
      </c>
      <c r="BZ80" s="55">
        <v>0</v>
      </c>
      <c r="CA80" s="55">
        <v>0</v>
      </c>
      <c r="CB80" s="55">
        <v>0.1</v>
      </c>
      <c r="CC80" s="55">
        <v>0.6</v>
      </c>
      <c r="CD80" s="53">
        <v>17.1</v>
      </c>
      <c r="CE80" s="53" t="s">
        <v>29</v>
      </c>
      <c r="CF80" s="53" t="s">
        <v>29</v>
      </c>
      <c r="CG80" s="53">
        <v>0.1</v>
      </c>
      <c r="CH80" s="53">
        <v>-0.1</v>
      </c>
      <c r="CI80" s="53">
        <v>0</v>
      </c>
      <c r="CJ80" s="53">
        <v>0</v>
      </c>
      <c r="CK80" s="53">
        <v>0</v>
      </c>
      <c r="CL80" s="53">
        <v>1</v>
      </c>
      <c r="CM80" s="53">
        <v>11.9</v>
      </c>
      <c r="CN80" s="53">
        <v>3.9</v>
      </c>
      <c r="CO80" s="53">
        <v>0.09999999999999787</v>
      </c>
      <c r="CP80" s="53">
        <v>0.10000000000000142</v>
      </c>
      <c r="CQ80" s="48" t="s">
        <v>29</v>
      </c>
      <c r="CR80" s="48">
        <v>0.1</v>
      </c>
      <c r="CS80" s="48" t="s">
        <v>29</v>
      </c>
      <c r="CT80" s="48" t="s">
        <v>29</v>
      </c>
      <c r="CU80" s="48" t="s">
        <v>29</v>
      </c>
      <c r="CV80" s="48" t="s">
        <v>29</v>
      </c>
      <c r="CW80" s="48">
        <v>1</v>
      </c>
      <c r="CX80" s="48">
        <v>12.9</v>
      </c>
      <c r="CY80" s="53">
        <v>16.8</v>
      </c>
      <c r="CZ80" s="53">
        <v>16.9</v>
      </c>
      <c r="DA80" s="55">
        <v>17</v>
      </c>
      <c r="DB80" s="53" t="s">
        <v>29</v>
      </c>
      <c r="DC80" s="53" t="s">
        <v>29</v>
      </c>
      <c r="DD80" s="22">
        <v>0</v>
      </c>
      <c r="DE80" s="22">
        <v>0</v>
      </c>
      <c r="DF80" s="22">
        <v>0</v>
      </c>
      <c r="DG80" s="22">
        <v>0.2</v>
      </c>
      <c r="DH80" s="22">
        <v>0</v>
      </c>
      <c r="DI80" s="22">
        <v>0.1</v>
      </c>
      <c r="DJ80" s="22">
        <v>0</v>
      </c>
      <c r="DK80" s="22">
        <v>0</v>
      </c>
      <c r="DL80" s="22">
        <v>0</v>
      </c>
      <c r="DM80" s="22">
        <v>0</v>
      </c>
      <c r="DN80" s="53" t="s">
        <v>29</v>
      </c>
      <c r="DO80" s="53" t="s">
        <v>29</v>
      </c>
      <c r="DP80" s="53" t="s">
        <v>29</v>
      </c>
      <c r="DQ80" s="53" t="s">
        <v>29</v>
      </c>
      <c r="DR80" s="53">
        <v>0.2</v>
      </c>
      <c r="DS80" s="53">
        <v>0.2</v>
      </c>
      <c r="DT80" s="67">
        <v>0.3</v>
      </c>
      <c r="DU80" s="67">
        <v>0.3</v>
      </c>
      <c r="DV80" s="67">
        <v>0.3</v>
      </c>
      <c r="DW80" s="67">
        <v>0.3</v>
      </c>
      <c r="DX80" s="67">
        <v>0.3</v>
      </c>
      <c r="DY80" s="67" t="s">
        <v>29</v>
      </c>
      <c r="DZ80" s="67" t="s">
        <v>29</v>
      </c>
      <c r="EA80" s="22" t="s">
        <v>29</v>
      </c>
      <c r="EB80" s="55">
        <v>0.2</v>
      </c>
      <c r="EC80" s="55">
        <v>0.2</v>
      </c>
      <c r="ED80" s="60">
        <v>0.2</v>
      </c>
      <c r="EE80" s="60">
        <v>0.2</v>
      </c>
      <c r="EF80" s="67">
        <v>0.2</v>
      </c>
      <c r="EG80" s="60">
        <v>0.2</v>
      </c>
      <c r="EH80" s="60">
        <v>0.2</v>
      </c>
      <c r="EI80" s="60">
        <v>0.2</v>
      </c>
      <c r="EJ80" s="67">
        <v>0.2</v>
      </c>
      <c r="EK80" s="22" t="s">
        <v>29</v>
      </c>
      <c r="EL80" s="22" t="s">
        <v>29</v>
      </c>
      <c r="EM80" s="22" t="s">
        <v>29</v>
      </c>
      <c r="EN80" s="22" t="s">
        <v>29</v>
      </c>
      <c r="EO80" s="22" t="s">
        <v>29</v>
      </c>
      <c r="EP80" s="22" t="s">
        <v>29</v>
      </c>
      <c r="EQ80" s="22" t="s">
        <v>29</v>
      </c>
      <c r="ER80" s="22" t="s">
        <v>29</v>
      </c>
      <c r="ES80" s="22" t="s">
        <v>29</v>
      </c>
      <c r="ET80" s="22" t="s">
        <v>29</v>
      </c>
      <c r="EU80" s="22" t="s">
        <v>29</v>
      </c>
      <c r="EV80" s="22"/>
      <c r="EW80" s="64" t="s">
        <v>29</v>
      </c>
      <c r="EX80" s="22">
        <v>9.2</v>
      </c>
      <c r="EY80" s="22">
        <v>0</v>
      </c>
      <c r="EZ80" s="22">
        <v>0</v>
      </c>
      <c r="FA80" s="22"/>
      <c r="FB80" s="22">
        <v>0</v>
      </c>
      <c r="FC80" s="22">
        <v>0</v>
      </c>
      <c r="FD80" s="22">
        <v>0</v>
      </c>
      <c r="FE80" s="22">
        <v>0</v>
      </c>
      <c r="FF80" s="22">
        <v>0</v>
      </c>
      <c r="FG80" s="22">
        <v>0</v>
      </c>
      <c r="FH80" s="22"/>
      <c r="FI80" s="22"/>
      <c r="FJ80" s="48">
        <f>SUM(EX80:FI80)</f>
        <v>9.2</v>
      </c>
      <c r="FK80" s="67" t="s">
        <v>29</v>
      </c>
      <c r="FL80" s="67" t="s">
        <v>29</v>
      </c>
      <c r="FM80" s="22">
        <v>0</v>
      </c>
      <c r="FN80" s="22"/>
      <c r="FO80" s="22"/>
      <c r="FP80" s="22"/>
      <c r="FQ80" s="22"/>
      <c r="FR80" s="22"/>
      <c r="FS80" s="22"/>
      <c r="FT80" s="22">
        <v>0</v>
      </c>
      <c r="FU80" s="22">
        <v>1.9</v>
      </c>
      <c r="FV80" s="22">
        <v>0</v>
      </c>
      <c r="FW80" s="48">
        <f>SUM(FK80:FV80)</f>
        <v>1.9</v>
      </c>
      <c r="FX80" s="67" t="s">
        <v>29</v>
      </c>
      <c r="FY80" s="67" t="s">
        <v>29</v>
      </c>
      <c r="FZ80" s="67"/>
      <c r="GA80" s="67"/>
      <c r="GB80" s="67">
        <v>0</v>
      </c>
      <c r="GC80" s="67"/>
      <c r="GD80" s="67"/>
      <c r="GE80" s="67">
        <v>0</v>
      </c>
      <c r="GF80" s="67"/>
      <c r="GG80" s="67">
        <v>0</v>
      </c>
      <c r="GH80" s="67">
        <v>0</v>
      </c>
      <c r="GI80" s="80" t="s">
        <v>29</v>
      </c>
      <c r="GJ80" s="67" t="s">
        <v>29</v>
      </c>
      <c r="GK80" s="48" t="s">
        <v>29</v>
      </c>
      <c r="GL80" s="22" t="s">
        <v>29</v>
      </c>
      <c r="GM80" s="22"/>
      <c r="GN80" s="22"/>
      <c r="GO80" s="22"/>
      <c r="GP80" s="22"/>
      <c r="GQ80" s="60">
        <v>7.064620377309</v>
      </c>
      <c r="GR80" s="48" t="s">
        <v>29</v>
      </c>
      <c r="GS80" s="22"/>
      <c r="GT80" s="22"/>
      <c r="GU80" s="22"/>
      <c r="GV80" s="22"/>
      <c r="GW80" s="55">
        <f>GL80+GK80+GM80+GN80+GO80+GP80+GQ80+GR80+GS80+GT80+GU80+GV80</f>
        <v>7.064620377309</v>
      </c>
      <c r="GX80" s="48" t="s">
        <v>29</v>
      </c>
      <c r="GY80" s="48"/>
      <c r="GZ80" s="48"/>
      <c r="HA80" s="48">
        <v>0.42290402</v>
      </c>
      <c r="HB80" s="48"/>
      <c r="HC80" s="132">
        <v>0</v>
      </c>
      <c r="HD80" s="132">
        <v>0</v>
      </c>
      <c r="HE80" s="132">
        <v>0</v>
      </c>
      <c r="HF80" s="132">
        <v>0</v>
      </c>
      <c r="HG80" s="132">
        <v>0</v>
      </c>
      <c r="HH80" s="132">
        <v>0</v>
      </c>
      <c r="HI80" s="132">
        <v>0</v>
      </c>
      <c r="HJ80" s="133">
        <f>SUM(GX80:HI80)</f>
        <v>0.42290402</v>
      </c>
      <c r="HK80" s="133"/>
      <c r="HL80" s="133"/>
      <c r="HM80" s="133"/>
      <c r="HN80" s="133"/>
      <c r="HO80" s="133"/>
      <c r="HP80" s="133"/>
      <c r="HQ80" s="133"/>
      <c r="HR80" s="133"/>
      <c r="HS80" s="133"/>
      <c r="HT80" s="132"/>
      <c r="HU80" s="132"/>
      <c r="HV80" s="132">
        <v>0</v>
      </c>
      <c r="HW80" s="132">
        <v>0</v>
      </c>
      <c r="HX80" s="132">
        <v>0</v>
      </c>
      <c r="HY80" s="132">
        <v>0</v>
      </c>
      <c r="HZ80" s="132">
        <v>0</v>
      </c>
      <c r="IA80" s="132">
        <v>0</v>
      </c>
      <c r="IB80" s="132">
        <v>0</v>
      </c>
      <c r="IC80" s="132">
        <v>0</v>
      </c>
      <c r="ID80" s="132">
        <v>0</v>
      </c>
      <c r="IE80" s="134">
        <f>HK80+HL80+HM80+HN80+HO80+HP80+HQ80+HR80</f>
        <v>0</v>
      </c>
      <c r="IF80" s="134">
        <f>HW80+HX80+HY80+HZ80+IA80+IB80+IC80+ID80</f>
        <v>0</v>
      </c>
    </row>
    <row r="81" spans="1:240" ht="15.75">
      <c r="A81" s="72"/>
      <c r="B81" s="72"/>
      <c r="C81" s="2"/>
      <c r="D81" s="2"/>
      <c r="E81" s="2"/>
      <c r="F81" s="2"/>
      <c r="G81" s="2"/>
      <c r="H81" s="73"/>
      <c r="I81" s="73"/>
      <c r="J81" s="74"/>
      <c r="K81" s="73"/>
      <c r="L81" s="73"/>
      <c r="M81" s="73"/>
      <c r="N81" s="59"/>
      <c r="O81" s="22"/>
      <c r="P81" s="22"/>
      <c r="Q81" s="22"/>
      <c r="R81" s="22"/>
      <c r="S81" s="22"/>
      <c r="T81" s="22"/>
      <c r="U81" s="22"/>
      <c r="V81" s="23"/>
      <c r="W81" s="23"/>
      <c r="X81" s="23"/>
      <c r="Y81" s="22"/>
      <c r="Z81" s="23"/>
      <c r="AA81" s="22"/>
      <c r="AB81" s="48"/>
      <c r="AC81" s="48"/>
      <c r="AD81" s="48"/>
      <c r="AE81" s="48"/>
      <c r="AF81" s="48"/>
      <c r="AG81" s="48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4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60"/>
      <c r="BZ81" s="60"/>
      <c r="CA81" s="60"/>
      <c r="CB81" s="60"/>
      <c r="CC81" s="60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42"/>
      <c r="CS81" s="42"/>
      <c r="CT81" s="42"/>
      <c r="CU81" s="42"/>
      <c r="CV81" s="42"/>
      <c r="CW81" s="42"/>
      <c r="CX81" s="42"/>
      <c r="CY81" s="4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60"/>
      <c r="DR81" s="22"/>
      <c r="DS81" s="22"/>
      <c r="DT81" s="43"/>
      <c r="DU81" s="43"/>
      <c r="DV81" s="43"/>
      <c r="DW81" s="43"/>
      <c r="DX81" s="43"/>
      <c r="DY81" s="43"/>
      <c r="DZ81" s="43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48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48"/>
      <c r="FX81" s="80"/>
      <c r="FY81" s="80"/>
      <c r="FZ81" s="80"/>
      <c r="GA81" s="80"/>
      <c r="GB81" s="80"/>
      <c r="GC81" s="80"/>
      <c r="GD81" s="80"/>
      <c r="GE81" s="80"/>
      <c r="GF81" s="80"/>
      <c r="GG81" s="80"/>
      <c r="GH81" s="80"/>
      <c r="GI81" s="80"/>
      <c r="GJ81" s="48"/>
      <c r="GK81" s="60"/>
      <c r="GL81" s="60"/>
      <c r="GM81" s="60"/>
      <c r="GN81" s="60"/>
      <c r="GO81" s="60"/>
      <c r="GP81" s="60"/>
      <c r="GQ81" s="60"/>
      <c r="GR81" s="22"/>
      <c r="GS81" s="60"/>
      <c r="GT81" s="60"/>
      <c r="GU81" s="60"/>
      <c r="GV81" s="60"/>
      <c r="GW81" s="60"/>
      <c r="GX81" s="60"/>
      <c r="GY81" s="60"/>
      <c r="GZ81" s="60"/>
      <c r="HA81" s="60"/>
      <c r="HB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</row>
    <row r="82" spans="1:240" ht="15.75">
      <c r="A82" s="90"/>
      <c r="B82" s="20"/>
      <c r="C82" s="12"/>
      <c r="D82" s="12"/>
      <c r="E82" s="12"/>
      <c r="F82" s="12"/>
      <c r="G82" s="12"/>
      <c r="H82" s="13"/>
      <c r="I82" s="126" t="s">
        <v>0</v>
      </c>
      <c r="J82" s="127" t="s">
        <v>0</v>
      </c>
      <c r="K82" s="126" t="s">
        <v>0</v>
      </c>
      <c r="L82" s="13"/>
      <c r="M82" s="13"/>
      <c r="N82" s="128"/>
      <c r="O82" s="26"/>
      <c r="P82" s="26"/>
      <c r="Q82" s="26"/>
      <c r="R82" s="21"/>
      <c r="S82" s="21"/>
      <c r="T82" s="26"/>
      <c r="U82" s="26"/>
      <c r="V82" s="129"/>
      <c r="W82" s="129"/>
      <c r="X82" s="129"/>
      <c r="Y82" s="21"/>
      <c r="Z82" s="130"/>
      <c r="AA82" s="21"/>
      <c r="AB82" s="122"/>
      <c r="AC82" s="122"/>
      <c r="AD82" s="122"/>
      <c r="AE82" s="122"/>
      <c r="AF82" s="122"/>
      <c r="AG82" s="122"/>
      <c r="AH82" s="21"/>
      <c r="AI82" s="21"/>
      <c r="AJ82" s="21"/>
      <c r="AK82" s="21"/>
      <c r="AL82" s="21"/>
      <c r="AM82" s="21"/>
      <c r="AN82" s="21"/>
      <c r="AO82" s="21"/>
      <c r="AP82" s="21"/>
      <c r="AQ82" s="26"/>
      <c r="AR82" s="26"/>
      <c r="AS82" s="26"/>
      <c r="AT82" s="26"/>
      <c r="AU82" s="21"/>
      <c r="AV82" s="21"/>
      <c r="AW82" s="21"/>
      <c r="AX82" s="21"/>
      <c r="AY82" s="21"/>
      <c r="AZ82" s="21"/>
      <c r="BA82" s="21"/>
      <c r="BB82" s="21"/>
      <c r="BC82" s="21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1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1"/>
      <c r="DA82" s="21"/>
      <c r="DB82" s="21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1"/>
      <c r="DO82" s="21"/>
      <c r="DP82" s="21"/>
      <c r="DQ82" s="21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122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122"/>
      <c r="FX82" s="79"/>
      <c r="FY82" s="79"/>
      <c r="FZ82" s="79"/>
      <c r="GA82" s="79"/>
      <c r="GB82" s="79"/>
      <c r="GC82" s="79"/>
      <c r="GD82" s="79"/>
      <c r="GE82" s="79"/>
      <c r="GF82" s="79"/>
      <c r="GG82" s="79"/>
      <c r="GH82" s="79"/>
      <c r="GI82" s="79"/>
      <c r="GJ82" s="122"/>
      <c r="GK82" s="90"/>
      <c r="GL82" s="90"/>
      <c r="GM82" s="90"/>
      <c r="GN82" s="90"/>
      <c r="GO82" s="90"/>
      <c r="GP82" s="90"/>
      <c r="GQ82" s="90"/>
      <c r="GR82" s="90"/>
      <c r="GS82" s="90"/>
      <c r="GT82" s="90"/>
      <c r="GU82" s="90"/>
      <c r="GV82" s="90"/>
      <c r="GW82" s="90"/>
      <c r="GX82" s="122"/>
      <c r="GY82" s="122"/>
      <c r="GZ82" s="122"/>
      <c r="HA82" s="122"/>
      <c r="HB82" s="122"/>
      <c r="HC82" s="122"/>
      <c r="HD82" s="122"/>
      <c r="HE82" s="122"/>
      <c r="HF82" s="122"/>
      <c r="HG82" s="122"/>
      <c r="HH82" s="122"/>
      <c r="HI82" s="122"/>
      <c r="HJ82" s="122"/>
      <c r="HK82" s="122"/>
      <c r="HL82" s="122"/>
      <c r="HM82" s="122"/>
      <c r="HN82" s="122"/>
      <c r="HO82" s="122"/>
      <c r="HP82" s="122"/>
      <c r="HQ82" s="122"/>
      <c r="HR82" s="122"/>
      <c r="HS82" s="122"/>
      <c r="HT82" s="122"/>
      <c r="HU82" s="122"/>
      <c r="HV82" s="122"/>
      <c r="HW82" s="122"/>
      <c r="HX82" s="122"/>
      <c r="HY82" s="122"/>
      <c r="HZ82" s="122"/>
      <c r="IA82" s="122"/>
      <c r="IB82" s="122"/>
      <c r="IC82" s="122"/>
      <c r="ID82" s="122"/>
      <c r="IE82" s="90"/>
      <c r="IF82" s="90"/>
    </row>
    <row r="83" spans="1:240" ht="15.75">
      <c r="A83" s="97" t="s">
        <v>70</v>
      </c>
      <c r="B83" s="44" t="s">
        <v>70</v>
      </c>
      <c r="C83" s="45">
        <f aca="true" t="shared" si="54" ref="C83:BP83">SUM(C16,C41,C56,C69,C75,C80)</f>
        <v>16962.2</v>
      </c>
      <c r="D83" s="45">
        <f t="shared" si="54"/>
        <v>22212.699999999997</v>
      </c>
      <c r="E83" s="45">
        <f t="shared" si="54"/>
        <v>21872.600000000002</v>
      </c>
      <c r="F83" s="45">
        <f t="shared" si="54"/>
        <v>22784.500000000004</v>
      </c>
      <c r="G83" s="45">
        <f t="shared" si="54"/>
        <v>24844.8</v>
      </c>
      <c r="H83" s="45">
        <f t="shared" si="54"/>
        <v>28127.199999999997</v>
      </c>
      <c r="I83" s="45">
        <f t="shared" si="54"/>
        <v>43758.100000000006</v>
      </c>
      <c r="J83" s="45">
        <f t="shared" si="54"/>
        <v>44517.59999999999</v>
      </c>
      <c r="K83" s="45">
        <f t="shared" si="54"/>
        <v>47434.3</v>
      </c>
      <c r="L83" s="45">
        <f t="shared" si="54"/>
        <v>56510.09999999999</v>
      </c>
      <c r="M83" s="45">
        <f t="shared" si="54"/>
        <v>57312</v>
      </c>
      <c r="N83" s="45">
        <f t="shared" si="54"/>
        <v>37240.1</v>
      </c>
      <c r="O83" s="45">
        <f t="shared" si="54"/>
        <v>43218.899999999994</v>
      </c>
      <c r="P83" s="45">
        <f t="shared" si="54"/>
        <v>70015.3</v>
      </c>
      <c r="Q83" s="45">
        <f t="shared" si="54"/>
        <v>65881.20000000001</v>
      </c>
      <c r="R83" s="45">
        <f t="shared" si="54"/>
        <v>105315.5</v>
      </c>
      <c r="S83" s="45">
        <f t="shared" si="54"/>
        <v>115195.20000000001</v>
      </c>
      <c r="T83" s="45">
        <f t="shared" si="54"/>
        <v>120542.70000000001</v>
      </c>
      <c r="U83" s="45">
        <f t="shared" si="54"/>
        <v>169473.3</v>
      </c>
      <c r="V83" s="45">
        <f t="shared" si="54"/>
        <v>193440.84</v>
      </c>
      <c r="W83" s="45">
        <f t="shared" si="54"/>
        <v>285001.75999999995</v>
      </c>
      <c r="X83" s="45">
        <f t="shared" si="54"/>
        <v>437540.4</v>
      </c>
      <c r="Y83" s="45">
        <f t="shared" si="54"/>
        <v>343453.5</v>
      </c>
      <c r="Z83" s="45">
        <f t="shared" si="54"/>
        <v>476721.60000000003</v>
      </c>
      <c r="AA83" s="118">
        <f t="shared" si="54"/>
        <v>494828.64600000007</v>
      </c>
      <c r="AB83" s="118">
        <f t="shared" si="54"/>
        <v>626271.2766310001</v>
      </c>
      <c r="AC83" s="118">
        <f t="shared" si="54"/>
        <v>952852.442438</v>
      </c>
      <c r="AD83" s="118">
        <f t="shared" si="54"/>
        <v>1084053.634469</v>
      </c>
      <c r="AE83" s="118">
        <f t="shared" si="54"/>
        <v>1261189.4793639327</v>
      </c>
      <c r="AF83" s="118">
        <f t="shared" si="54"/>
        <v>1188985.955501028</v>
      </c>
      <c r="AG83" s="118">
        <f t="shared" si="54"/>
        <v>1345221.4036938145</v>
      </c>
      <c r="AH83" s="118">
        <f t="shared" si="54"/>
        <v>9425.3</v>
      </c>
      <c r="AI83" s="118">
        <f t="shared" si="54"/>
        <v>9334.7</v>
      </c>
      <c r="AJ83" s="118">
        <f t="shared" si="54"/>
        <v>9214.100000000002</v>
      </c>
      <c r="AK83" s="118">
        <f t="shared" si="54"/>
        <v>7520.200000000001</v>
      </c>
      <c r="AL83" s="118">
        <f t="shared" si="54"/>
        <v>8510.6</v>
      </c>
      <c r="AM83" s="118">
        <f t="shared" si="54"/>
        <v>8863.099999999999</v>
      </c>
      <c r="AN83" s="118">
        <f t="shared" si="54"/>
        <v>10109.700000000003</v>
      </c>
      <c r="AO83" s="118">
        <f t="shared" si="54"/>
        <v>9168.9</v>
      </c>
      <c r="AP83" s="118">
        <f t="shared" si="54"/>
        <v>9967.099999999999</v>
      </c>
      <c r="AQ83" s="118">
        <f t="shared" si="54"/>
        <v>12737.000000000002</v>
      </c>
      <c r="AR83" s="118">
        <f t="shared" si="54"/>
        <v>13758.5</v>
      </c>
      <c r="AS83" s="118">
        <f t="shared" si="54"/>
        <v>12419</v>
      </c>
      <c r="AT83" s="118">
        <f t="shared" si="54"/>
        <v>121028.20000000001</v>
      </c>
      <c r="AU83" s="118">
        <f t="shared" si="54"/>
        <v>11879.4</v>
      </c>
      <c r="AV83" s="118">
        <f t="shared" si="54"/>
        <v>11535.2</v>
      </c>
      <c r="AW83" s="118">
        <f t="shared" si="54"/>
        <v>13949.6</v>
      </c>
      <c r="AX83" s="118">
        <f t="shared" si="54"/>
        <v>13286.5</v>
      </c>
      <c r="AY83" s="118">
        <f t="shared" si="54"/>
        <v>11248.300000000001</v>
      </c>
      <c r="AZ83" s="118">
        <f t="shared" si="54"/>
        <v>13319.8</v>
      </c>
      <c r="BA83" s="118">
        <f t="shared" si="54"/>
        <v>16760.6</v>
      </c>
      <c r="BB83" s="118">
        <f t="shared" si="54"/>
        <v>12398.699999999997</v>
      </c>
      <c r="BC83" s="118">
        <f t="shared" si="54"/>
        <v>19226</v>
      </c>
      <c r="BD83" s="118">
        <f t="shared" si="54"/>
        <v>13939.900000000001</v>
      </c>
      <c r="BE83" s="118">
        <f t="shared" si="54"/>
        <v>14663</v>
      </c>
      <c r="BF83" s="118">
        <f t="shared" si="54"/>
        <v>16406.700000000004</v>
      </c>
      <c r="BG83" s="118">
        <f t="shared" si="54"/>
        <v>14082.999999999998</v>
      </c>
      <c r="BH83" s="118">
        <f t="shared" si="54"/>
        <v>13217.100000000002</v>
      </c>
      <c r="BI83" s="118">
        <f t="shared" si="54"/>
        <v>18991.100000000002</v>
      </c>
      <c r="BJ83" s="118">
        <f t="shared" si="54"/>
        <v>13190.099999999999</v>
      </c>
      <c r="BK83" s="118">
        <f t="shared" si="54"/>
        <v>11912.5</v>
      </c>
      <c r="BL83" s="118">
        <f t="shared" si="54"/>
        <v>17637</v>
      </c>
      <c r="BM83" s="118">
        <f t="shared" si="54"/>
        <v>16252</v>
      </c>
      <c r="BN83" s="118">
        <f t="shared" si="54"/>
        <v>15385.000000000002</v>
      </c>
      <c r="BO83" s="118">
        <f t="shared" si="54"/>
        <v>18279.4</v>
      </c>
      <c r="BP83" s="118">
        <f t="shared" si="54"/>
        <v>19119</v>
      </c>
      <c r="BQ83" s="118">
        <f aca="true" t="shared" si="55" ref="BQ83:EB83">SUM(BQ16,BQ41,BQ56,BQ69,BQ75,BQ80)</f>
        <v>15663.739999999998</v>
      </c>
      <c r="BR83" s="118">
        <f t="shared" si="55"/>
        <v>19875.300000000003</v>
      </c>
      <c r="BS83" s="118">
        <f t="shared" si="55"/>
        <v>18879.699999999997</v>
      </c>
      <c r="BT83" s="118">
        <f t="shared" si="55"/>
        <v>16368.999999999998</v>
      </c>
      <c r="BU83" s="118">
        <f t="shared" si="55"/>
        <v>22349.7</v>
      </c>
      <c r="BV83" s="118">
        <f t="shared" si="55"/>
        <v>28508.100000000006</v>
      </c>
      <c r="BW83" s="118">
        <f t="shared" si="55"/>
        <v>19900.559999999998</v>
      </c>
      <c r="BX83" s="118">
        <f t="shared" si="55"/>
        <v>22484.5</v>
      </c>
      <c r="BY83" s="118">
        <f t="shared" si="55"/>
        <v>16556</v>
      </c>
      <c r="BZ83" s="118">
        <f t="shared" si="55"/>
        <v>27442.100000000002</v>
      </c>
      <c r="CA83" s="118">
        <f t="shared" si="55"/>
        <v>36292.700000000004</v>
      </c>
      <c r="CB83" s="118">
        <f t="shared" si="55"/>
        <v>27464.100000000002</v>
      </c>
      <c r="CC83" s="118">
        <f t="shared" si="55"/>
        <v>32335.999999999996</v>
      </c>
      <c r="CD83" s="118">
        <f t="shared" si="55"/>
        <v>20541.499999999996</v>
      </c>
      <c r="CE83" s="118">
        <f t="shared" si="55"/>
        <v>30956.9</v>
      </c>
      <c r="CF83" s="118">
        <f t="shared" si="55"/>
        <v>38595.299999999996</v>
      </c>
      <c r="CG83" s="118">
        <f t="shared" si="55"/>
        <v>58056.25</v>
      </c>
      <c r="CH83" s="118">
        <f t="shared" si="55"/>
        <v>36505.7</v>
      </c>
      <c r="CI83" s="118">
        <f t="shared" si="55"/>
        <v>34120.3</v>
      </c>
      <c r="CJ83" s="118">
        <f t="shared" si="55"/>
        <v>29867.899999999998</v>
      </c>
      <c r="CK83" s="118">
        <f t="shared" si="55"/>
        <v>27419.74</v>
      </c>
      <c r="CL83" s="118">
        <f t="shared" si="55"/>
        <v>30646.800000000003</v>
      </c>
      <c r="CM83" s="118">
        <f t="shared" si="55"/>
        <v>35264.799999999996</v>
      </c>
      <c r="CN83" s="118">
        <f t="shared" si="55"/>
        <v>27645.5</v>
      </c>
      <c r="CO83" s="118">
        <f t="shared" si="55"/>
        <v>47558.100000000006</v>
      </c>
      <c r="CP83" s="118">
        <f t="shared" si="55"/>
        <v>45873.8</v>
      </c>
      <c r="CQ83" s="118">
        <f t="shared" si="55"/>
        <v>69207.8</v>
      </c>
      <c r="CR83" s="118">
        <f t="shared" si="55"/>
        <v>127608.5</v>
      </c>
      <c r="CS83" s="118">
        <f t="shared" si="55"/>
        <v>164114.19999999998</v>
      </c>
      <c r="CT83" s="118">
        <f t="shared" si="55"/>
        <v>198234</v>
      </c>
      <c r="CU83" s="118">
        <f t="shared" si="55"/>
        <v>228102.39999999994</v>
      </c>
      <c r="CV83" s="118">
        <f t="shared" si="55"/>
        <v>255522.1</v>
      </c>
      <c r="CW83" s="118">
        <f t="shared" si="55"/>
        <v>286168.89999999997</v>
      </c>
      <c r="CX83" s="118">
        <f t="shared" si="55"/>
        <v>321097.4</v>
      </c>
      <c r="CY83" s="118">
        <f t="shared" si="55"/>
        <v>349079.19999999995</v>
      </c>
      <c r="CZ83" s="118">
        <f t="shared" si="55"/>
        <v>396637.30000000005</v>
      </c>
      <c r="DA83" s="118">
        <f t="shared" si="55"/>
        <v>442511.1</v>
      </c>
      <c r="DB83" s="118">
        <f t="shared" si="55"/>
        <v>24364.149999999998</v>
      </c>
      <c r="DC83" s="118">
        <f t="shared" si="55"/>
        <v>22398.149999999998</v>
      </c>
      <c r="DD83" s="118">
        <f t="shared" si="55"/>
        <v>28438.7</v>
      </c>
      <c r="DE83" s="118">
        <f t="shared" si="55"/>
        <v>19546.799999999996</v>
      </c>
      <c r="DF83" s="118">
        <f t="shared" si="55"/>
        <v>24720.499999999996</v>
      </c>
      <c r="DG83" s="118">
        <f t="shared" si="55"/>
        <v>32978.399999999994</v>
      </c>
      <c r="DH83" s="118">
        <f t="shared" si="55"/>
        <v>30030.000000000004</v>
      </c>
      <c r="DI83" s="118">
        <f t="shared" si="55"/>
        <v>49549.399999999994</v>
      </c>
      <c r="DJ83" s="118">
        <f t="shared" si="55"/>
        <v>28439.89999999998</v>
      </c>
      <c r="DK83" s="118">
        <f t="shared" si="55"/>
        <v>27422.700000000015</v>
      </c>
      <c r="DL83" s="118">
        <f t="shared" si="55"/>
        <v>35685.2</v>
      </c>
      <c r="DM83" s="118">
        <f t="shared" si="55"/>
        <v>22160.499999999996</v>
      </c>
      <c r="DN83" s="118">
        <f t="shared" si="55"/>
        <v>47128.09999999999</v>
      </c>
      <c r="DO83" s="118">
        <f t="shared" si="55"/>
        <v>75566.79999999999</v>
      </c>
      <c r="DP83" s="118">
        <f t="shared" si="55"/>
        <v>95113.59999999999</v>
      </c>
      <c r="DQ83" s="118">
        <f t="shared" si="55"/>
        <v>119834.09999999999</v>
      </c>
      <c r="DR83" s="118">
        <f t="shared" si="55"/>
        <v>152812.50000000003</v>
      </c>
      <c r="DS83" s="118">
        <f t="shared" si="55"/>
        <v>182842.50000000003</v>
      </c>
      <c r="DT83" s="118">
        <f t="shared" si="55"/>
        <v>232391.89999999997</v>
      </c>
      <c r="DU83" s="118">
        <f t="shared" si="55"/>
        <v>260831.79999999996</v>
      </c>
      <c r="DV83" s="118">
        <f t="shared" si="55"/>
        <v>288254.49999999994</v>
      </c>
      <c r="DW83" s="118">
        <f t="shared" si="55"/>
        <v>323939.69999999995</v>
      </c>
      <c r="DX83" s="118">
        <f t="shared" si="55"/>
        <v>346100.19999999995</v>
      </c>
      <c r="DY83" s="118">
        <f t="shared" si="55"/>
        <v>33010.50000000001</v>
      </c>
      <c r="DZ83" s="118">
        <f t="shared" si="55"/>
        <v>62945.15</v>
      </c>
      <c r="EA83" s="118">
        <f t="shared" si="55"/>
        <v>99845.98000000001</v>
      </c>
      <c r="EB83" s="118">
        <f t="shared" si="55"/>
        <v>156675.03000000003</v>
      </c>
      <c r="EC83" s="118">
        <f aca="true" t="shared" si="56" ref="EC83:GN83">SUM(EC16,EC41,EC56,EC69,EC75,EC80)</f>
        <v>191722.93000000005</v>
      </c>
      <c r="ED83" s="118">
        <f t="shared" si="56"/>
        <v>224885.92999999996</v>
      </c>
      <c r="EE83" s="118">
        <f t="shared" si="56"/>
        <v>266830.4</v>
      </c>
      <c r="EF83" s="118">
        <f t="shared" si="56"/>
        <v>301843.9</v>
      </c>
      <c r="EG83" s="118">
        <f t="shared" si="56"/>
        <v>348853.3000000001</v>
      </c>
      <c r="EH83" s="118">
        <f t="shared" si="56"/>
        <v>400421.30000000005</v>
      </c>
      <c r="EI83" s="118">
        <f t="shared" si="56"/>
        <v>432102.6</v>
      </c>
      <c r="EJ83" s="118">
        <f t="shared" si="56"/>
        <v>477781.30000000005</v>
      </c>
      <c r="EK83" s="118">
        <f t="shared" si="56"/>
        <v>44336.899999999994</v>
      </c>
      <c r="EL83" s="118">
        <f t="shared" si="56"/>
        <v>104936.3</v>
      </c>
      <c r="EM83" s="118">
        <f t="shared" si="56"/>
        <v>161488.69999999998</v>
      </c>
      <c r="EN83" s="118">
        <f t="shared" si="56"/>
        <v>202065.5</v>
      </c>
      <c r="EO83" s="118">
        <f t="shared" si="56"/>
        <v>237773.00000000003</v>
      </c>
      <c r="EP83" s="118">
        <f t="shared" si="56"/>
        <v>282914.19999999995</v>
      </c>
      <c r="EQ83" s="118">
        <f t="shared" si="56"/>
        <v>321302.69999999995</v>
      </c>
      <c r="ER83" s="118">
        <f t="shared" si="56"/>
        <v>359417.49999999994</v>
      </c>
      <c r="ES83" s="118">
        <f t="shared" si="56"/>
        <v>401261.5</v>
      </c>
      <c r="ET83" s="118">
        <f t="shared" si="56"/>
        <v>433209</v>
      </c>
      <c r="EU83" s="118">
        <f t="shared" si="56"/>
        <v>465972.796</v>
      </c>
      <c r="EV83" s="118">
        <f t="shared" si="56"/>
        <v>28855.849999999995</v>
      </c>
      <c r="EW83" s="118">
        <f t="shared" si="56"/>
        <v>494828.64600000007</v>
      </c>
      <c r="EX83" s="118">
        <f t="shared" si="56"/>
        <v>48220.3</v>
      </c>
      <c r="EY83" s="118">
        <f t="shared" si="56"/>
        <v>39472.840000000004</v>
      </c>
      <c r="EZ83" s="118">
        <f t="shared" si="56"/>
        <v>50362.2</v>
      </c>
      <c r="FA83" s="118">
        <f t="shared" si="56"/>
        <v>43039.2</v>
      </c>
      <c r="FB83" s="118">
        <f t="shared" si="56"/>
        <v>35673.703870000005</v>
      </c>
      <c r="FC83" s="118">
        <f t="shared" si="56"/>
        <v>44723.6</v>
      </c>
      <c r="FD83" s="118">
        <f t="shared" si="56"/>
        <v>41987.810000000005</v>
      </c>
      <c r="FE83" s="118">
        <f t="shared" si="56"/>
        <v>60104.91</v>
      </c>
      <c r="FF83" s="118">
        <f t="shared" si="56"/>
        <v>62288.78714700001</v>
      </c>
      <c r="FG83" s="118">
        <f t="shared" si="56"/>
        <v>72524.228614</v>
      </c>
      <c r="FH83" s="118">
        <f t="shared" si="56"/>
        <v>54801.797</v>
      </c>
      <c r="FI83" s="118">
        <f t="shared" si="56"/>
        <v>73071.9</v>
      </c>
      <c r="FJ83" s="118">
        <f t="shared" si="56"/>
        <v>626271.2766310001</v>
      </c>
      <c r="FK83" s="118">
        <f t="shared" si="56"/>
        <v>57940.40000000001</v>
      </c>
      <c r="FL83" s="118">
        <f t="shared" si="56"/>
        <v>56518</v>
      </c>
      <c r="FM83" s="118">
        <f t="shared" si="56"/>
        <v>53972.7</v>
      </c>
      <c r="FN83" s="118">
        <f t="shared" si="56"/>
        <v>60749.60111899999</v>
      </c>
      <c r="FO83" s="118">
        <f t="shared" si="56"/>
        <v>96664.73999999999</v>
      </c>
      <c r="FP83" s="118">
        <f t="shared" si="56"/>
        <v>84332.8</v>
      </c>
      <c r="FQ83" s="118">
        <f t="shared" si="56"/>
        <v>67339.49999999999</v>
      </c>
      <c r="FR83" s="118">
        <f t="shared" si="56"/>
        <v>87423.894434</v>
      </c>
      <c r="FS83" s="118">
        <f t="shared" si="56"/>
        <v>81365.29601799998</v>
      </c>
      <c r="FT83" s="118">
        <f t="shared" si="56"/>
        <v>100841.80086699998</v>
      </c>
      <c r="FU83" s="118">
        <f t="shared" si="56"/>
        <v>81718.5</v>
      </c>
      <c r="FV83" s="118">
        <f t="shared" si="56"/>
        <v>123985.20999999999</v>
      </c>
      <c r="FW83" s="118">
        <f t="shared" si="56"/>
        <v>952852.442438</v>
      </c>
      <c r="FX83" s="118">
        <f t="shared" si="56"/>
        <v>94765.59425281199</v>
      </c>
      <c r="FY83" s="118">
        <f t="shared" si="56"/>
        <v>87211.20000000001</v>
      </c>
      <c r="FZ83" s="118">
        <f t="shared" si="56"/>
        <v>53975.7</v>
      </c>
      <c r="GA83" s="118">
        <f t="shared" si="56"/>
        <v>100545.41</v>
      </c>
      <c r="GB83" s="118">
        <f t="shared" si="56"/>
        <v>81244.77</v>
      </c>
      <c r="GC83" s="118">
        <f t="shared" si="56"/>
        <v>94201.93</v>
      </c>
      <c r="GD83" s="118">
        <f t="shared" si="56"/>
        <v>102028.92</v>
      </c>
      <c r="GE83" s="118">
        <f t="shared" si="56"/>
        <v>88007.34</v>
      </c>
      <c r="GF83" s="118">
        <f t="shared" si="56"/>
        <v>90755.09999999999</v>
      </c>
      <c r="GG83" s="118">
        <f t="shared" si="56"/>
        <v>91892.17622600001</v>
      </c>
      <c r="GH83" s="118">
        <f t="shared" si="56"/>
        <v>96628.699615</v>
      </c>
      <c r="GI83" s="118">
        <f t="shared" si="56"/>
        <v>102796.8</v>
      </c>
      <c r="GJ83" s="118">
        <f t="shared" si="56"/>
        <v>1084053.640093812</v>
      </c>
      <c r="GK83" s="118">
        <f>SUM(GK16,GK41,GK56,GK69,GK75,GK80)</f>
        <v>120042.7</v>
      </c>
      <c r="GL83" s="118">
        <f t="shared" si="56"/>
        <v>89743.97688099998</v>
      </c>
      <c r="GM83" s="118">
        <f t="shared" si="56"/>
        <v>128412.72094599999</v>
      </c>
      <c r="GN83" s="118">
        <f t="shared" si="56"/>
        <v>112122.55563146804</v>
      </c>
      <c r="GO83" s="118">
        <f aca="true" t="shared" si="57" ref="GO83:IF83">SUM(GO16,GO41,GO56,GO69,GO75,GO80)</f>
        <v>103053.68747253001</v>
      </c>
      <c r="GP83" s="118">
        <f t="shared" si="57"/>
        <v>105596.35</v>
      </c>
      <c r="GQ83" s="118">
        <f t="shared" si="57"/>
        <v>89435.37686304319</v>
      </c>
      <c r="GR83" s="118">
        <f t="shared" si="57"/>
        <v>114917.8236693903</v>
      </c>
      <c r="GS83" s="118">
        <f t="shared" si="57"/>
        <v>91967.63138588007</v>
      </c>
      <c r="GT83" s="118">
        <f>SUM(GT16,GT41,GT56,GT69,GT75,GT80)</f>
        <v>101882.4</v>
      </c>
      <c r="GU83" s="118">
        <f t="shared" si="57"/>
        <v>93065.61172463105</v>
      </c>
      <c r="GV83" s="118">
        <f t="shared" si="57"/>
        <v>110948.64491299013</v>
      </c>
      <c r="GW83" s="118">
        <f t="shared" si="57"/>
        <v>1261189.4794869327</v>
      </c>
      <c r="GX83" s="118">
        <f t="shared" si="57"/>
        <v>105160.2223720562</v>
      </c>
      <c r="GY83" s="118">
        <f t="shared" si="57"/>
        <v>91534.13932367133</v>
      </c>
      <c r="GZ83" s="118">
        <f t="shared" si="57"/>
        <v>89076.13543727077</v>
      </c>
      <c r="HA83" s="118">
        <f t="shared" si="57"/>
        <v>81249.74014079</v>
      </c>
      <c r="HB83" s="118">
        <f t="shared" si="57"/>
        <v>94561.89667616997</v>
      </c>
      <c r="HC83" s="118">
        <f t="shared" si="57"/>
        <v>105305.26832452</v>
      </c>
      <c r="HD83" s="118">
        <f t="shared" si="57"/>
        <v>98656.18567634003</v>
      </c>
      <c r="HE83" s="118">
        <f t="shared" si="57"/>
        <v>101102.26154046002</v>
      </c>
      <c r="HF83" s="118">
        <f t="shared" si="57"/>
        <v>109439.66417474997</v>
      </c>
      <c r="HG83" s="118">
        <f t="shared" si="57"/>
        <v>98873.550241</v>
      </c>
      <c r="HH83" s="118">
        <f t="shared" si="57"/>
        <v>98862.354716</v>
      </c>
      <c r="HI83" s="118">
        <f t="shared" si="57"/>
        <v>115164.53687899999</v>
      </c>
      <c r="HJ83" s="118">
        <f t="shared" si="57"/>
        <v>1188985.955502028</v>
      </c>
      <c r="HK83" s="118">
        <f t="shared" si="57"/>
        <v>184191.52002400003</v>
      </c>
      <c r="HL83" s="118">
        <f t="shared" si="57"/>
        <v>120183.22066700002</v>
      </c>
      <c r="HM83" s="118">
        <f t="shared" si="57"/>
        <v>139572.15786099999</v>
      </c>
      <c r="HN83" s="118">
        <f t="shared" si="57"/>
        <v>96920.71908899998</v>
      </c>
      <c r="HO83" s="118">
        <f t="shared" si="57"/>
        <v>74929.67535191137</v>
      </c>
      <c r="HP83" s="118">
        <f t="shared" si="57"/>
        <v>118510.52540999999</v>
      </c>
      <c r="HQ83" s="118">
        <f t="shared" si="57"/>
        <v>106086.006612</v>
      </c>
      <c r="HR83" s="118">
        <f t="shared" si="57"/>
        <v>112675.78649099999</v>
      </c>
      <c r="HS83" s="118">
        <f t="shared" si="57"/>
        <v>101233.49208403376</v>
      </c>
      <c r="HT83" s="118">
        <f t="shared" si="57"/>
        <v>102847.82495072173</v>
      </c>
      <c r="HU83" s="118">
        <f t="shared" si="57"/>
        <v>97831.0528241473</v>
      </c>
      <c r="HV83" s="118">
        <f t="shared" si="57"/>
        <v>90239.42232900002</v>
      </c>
      <c r="HW83" s="118">
        <f t="shared" si="57"/>
        <v>89619.897447</v>
      </c>
      <c r="HX83" s="118">
        <f t="shared" si="57"/>
        <v>95399.080379</v>
      </c>
      <c r="HY83" s="118">
        <f t="shared" si="57"/>
        <v>90304.44906700001</v>
      </c>
      <c r="HZ83" s="118">
        <f t="shared" si="57"/>
        <v>90462.69255800001</v>
      </c>
      <c r="IA83" s="118">
        <f t="shared" si="57"/>
        <v>97027.871333</v>
      </c>
      <c r="IB83" s="118">
        <f t="shared" si="57"/>
        <v>99887.3628605303</v>
      </c>
      <c r="IC83" s="118">
        <f t="shared" si="57"/>
        <v>98461.35037999999</v>
      </c>
      <c r="ID83" s="118">
        <f t="shared" si="57"/>
        <v>139542.108313</v>
      </c>
      <c r="IE83" s="118">
        <f>SUM(IE16,IE41,IE56,IE69,IE75,IE80)</f>
        <v>953069.6115059113</v>
      </c>
      <c r="IF83" s="118">
        <f t="shared" si="57"/>
        <v>800704.8123375303</v>
      </c>
    </row>
    <row r="84" spans="1:240" ht="3.75" customHeight="1">
      <c r="A84" s="98"/>
      <c r="B84" s="17"/>
      <c r="C84" s="18"/>
      <c r="D84" s="18"/>
      <c r="E84" s="18"/>
      <c r="F84" s="18"/>
      <c r="G84" s="18"/>
      <c r="H84" s="68"/>
      <c r="I84" s="68"/>
      <c r="J84" s="69"/>
      <c r="K84" s="68"/>
      <c r="L84" s="18"/>
      <c r="M84" s="18"/>
      <c r="N84" s="36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8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70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70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70"/>
      <c r="CS84" s="70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1"/>
      <c r="GW84" s="71"/>
      <c r="GX84" s="71"/>
      <c r="GY84" s="71"/>
      <c r="GZ84" s="71"/>
      <c r="HA84" s="71">
        <v>81249.74014079</v>
      </c>
      <c r="HB84" s="71"/>
      <c r="HC84" s="71"/>
      <c r="HD84" s="71"/>
      <c r="HE84" s="71"/>
      <c r="HF84" s="71"/>
      <c r="HG84" s="71"/>
      <c r="HH84" s="71"/>
      <c r="HI84" s="71"/>
      <c r="HJ84" s="71"/>
      <c r="HK84" s="71"/>
      <c r="HL84" s="71"/>
      <c r="HM84" s="71"/>
      <c r="HN84" s="71"/>
      <c r="HO84" s="71"/>
      <c r="HP84" s="71"/>
      <c r="HQ84" s="71"/>
      <c r="HR84" s="71"/>
      <c r="HS84" s="71"/>
      <c r="HT84" s="71"/>
      <c r="HU84" s="71"/>
      <c r="HV84" s="71"/>
      <c r="HW84" s="71"/>
      <c r="HX84" s="71"/>
      <c r="HY84" s="71"/>
      <c r="HZ84" s="71"/>
      <c r="IA84" s="71"/>
      <c r="IB84" s="71"/>
      <c r="IC84" s="71"/>
      <c r="ID84" s="71"/>
      <c r="IE84" s="71"/>
      <c r="IF84" s="71"/>
    </row>
    <row r="85" spans="1:240" ht="15.75">
      <c r="A85" s="104" t="s">
        <v>183</v>
      </c>
      <c r="B85" s="102"/>
      <c r="C85" s="12"/>
      <c r="D85" s="12"/>
      <c r="E85" s="12"/>
      <c r="F85" s="12"/>
      <c r="G85" s="12"/>
      <c r="H85" s="12"/>
      <c r="I85" s="13"/>
      <c r="J85" s="13"/>
      <c r="K85" s="13"/>
      <c r="L85" s="12"/>
      <c r="M85" s="12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5"/>
      <c r="DR85" s="15"/>
      <c r="DS85" s="15"/>
      <c r="DT85" s="15"/>
      <c r="DU85" s="15"/>
      <c r="DV85" s="15"/>
      <c r="DW85" s="15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91"/>
    </row>
    <row r="86" spans="1:240" ht="15.75">
      <c r="A86" s="29" t="s">
        <v>131</v>
      </c>
      <c r="B86" s="103" t="s">
        <v>110</v>
      </c>
      <c r="C86" s="41"/>
      <c r="D86" s="41"/>
      <c r="E86" s="57" t="s">
        <v>0</v>
      </c>
      <c r="F86" s="41"/>
      <c r="G86" s="41"/>
      <c r="H86" s="1"/>
      <c r="I86" s="41"/>
      <c r="J86" s="41"/>
      <c r="K86" s="41"/>
      <c r="L86" s="1"/>
      <c r="M86" s="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24"/>
      <c r="DR86" s="24"/>
      <c r="DS86" s="24"/>
      <c r="DT86" s="24"/>
      <c r="DU86" s="24"/>
      <c r="DV86" s="24"/>
      <c r="DW86" s="24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82"/>
      <c r="FY86" s="82"/>
      <c r="FZ86" s="82"/>
      <c r="GA86" s="82"/>
      <c r="GB86" s="82"/>
      <c r="GC86" s="82"/>
      <c r="GD86" s="82"/>
      <c r="GE86" s="82"/>
      <c r="GF86" s="82"/>
      <c r="GG86" s="82"/>
      <c r="GH86" s="82"/>
      <c r="GI86" s="82"/>
      <c r="GJ86" s="82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61"/>
    </row>
    <row r="87" spans="1:240" ht="21" customHeight="1">
      <c r="A87" s="19"/>
      <c r="B87" s="28" t="s">
        <v>131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24"/>
      <c r="DR87" s="24"/>
      <c r="DS87" s="24"/>
      <c r="DT87" s="24"/>
      <c r="DU87" s="24"/>
      <c r="DV87" s="24"/>
      <c r="DW87" s="24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82"/>
      <c r="FY87" s="82"/>
      <c r="FZ87" s="82"/>
      <c r="GA87" s="82"/>
      <c r="GB87" s="82"/>
      <c r="GC87" s="82"/>
      <c r="GD87" s="82"/>
      <c r="GE87" s="82"/>
      <c r="GF87" s="82"/>
      <c r="GG87" s="82"/>
      <c r="GH87" s="82"/>
      <c r="GI87" s="82"/>
      <c r="GJ87" s="82"/>
      <c r="GK87" s="1"/>
      <c r="GL87" s="1"/>
      <c r="GM87" s="1"/>
      <c r="GN87" s="1"/>
      <c r="GO87" s="116"/>
      <c r="GP87" s="116"/>
      <c r="GQ87" s="116"/>
      <c r="GR87" s="116"/>
      <c r="GS87" s="116"/>
      <c r="GT87" s="116"/>
      <c r="GU87" s="116"/>
      <c r="GV87" s="116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61"/>
    </row>
    <row r="88" spans="1:240" ht="11.25" customHeight="1">
      <c r="A88" s="100"/>
      <c r="B88" s="18"/>
      <c r="C88" s="18"/>
      <c r="D88" s="18"/>
      <c r="E88" s="18"/>
      <c r="F88" s="18"/>
      <c r="G88" s="18"/>
      <c r="H88" s="18"/>
      <c r="I88" s="68"/>
      <c r="J88" s="68"/>
      <c r="K88" s="68"/>
      <c r="L88" s="18"/>
      <c r="M88" s="1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11"/>
      <c r="DR88" s="11"/>
      <c r="DS88" s="11"/>
      <c r="DT88" s="11"/>
      <c r="DU88" s="11"/>
      <c r="DV88" s="11"/>
      <c r="DW88" s="11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1"/>
      <c r="FX88" s="83"/>
      <c r="FY88" s="83"/>
      <c r="FZ88" s="83"/>
      <c r="GA88" s="83"/>
      <c r="GB88" s="83"/>
      <c r="GC88" s="83"/>
      <c r="GD88" s="83"/>
      <c r="GE88" s="83"/>
      <c r="GF88" s="83"/>
      <c r="GG88" s="83"/>
      <c r="GH88" s="83"/>
      <c r="GI88" s="83"/>
      <c r="GJ88" s="83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92"/>
    </row>
    <row r="89" ht="15.75">
      <c r="I89" s="76"/>
    </row>
    <row r="90" spans="9:204" ht="15.75">
      <c r="I90" s="76"/>
      <c r="FX90" s="86"/>
      <c r="FY90" s="86"/>
      <c r="FZ90" s="86"/>
      <c r="GA90" s="86"/>
      <c r="GB90" s="86"/>
      <c r="GC90" s="86"/>
      <c r="GD90" s="86"/>
      <c r="GE90" s="87"/>
      <c r="GF90" s="86"/>
      <c r="GG90" s="87"/>
      <c r="GH90" s="87"/>
      <c r="GI90" s="87"/>
      <c r="GO90" s="110"/>
      <c r="GP90" s="110"/>
      <c r="GQ90" s="110"/>
      <c r="GR90" s="110"/>
      <c r="GS90" s="110"/>
      <c r="GT90" s="110"/>
      <c r="GU90" s="110"/>
      <c r="GV90" s="110"/>
    </row>
    <row r="91" spans="9:196" ht="15.75">
      <c r="I91" s="76"/>
      <c r="GM91" s="117"/>
      <c r="GN91" s="117"/>
    </row>
    <row r="92" spans="9:191" ht="15.75">
      <c r="I92" s="76"/>
      <c r="BH92" s="24"/>
      <c r="BT92" s="2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113"/>
      <c r="GI92" s="4"/>
    </row>
    <row r="93" spans="9:191" ht="15.75">
      <c r="I93" s="76"/>
      <c r="BH93" s="24"/>
      <c r="BT93" s="24"/>
      <c r="FK93" s="85"/>
      <c r="FL93" s="85"/>
      <c r="FM93" s="85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</row>
    <row r="94" spans="9:204" ht="15.75">
      <c r="I94" s="76"/>
      <c r="BH94" s="24"/>
      <c r="BT94" s="24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W94" s="4"/>
      <c r="FX94" s="109"/>
      <c r="FY94" s="109"/>
      <c r="FZ94" s="109"/>
      <c r="GA94" s="109"/>
      <c r="GB94" s="109"/>
      <c r="GC94" s="109"/>
      <c r="GD94" s="109"/>
      <c r="GE94" s="109"/>
      <c r="GF94" s="109"/>
      <c r="GG94" s="109"/>
      <c r="GH94" s="4"/>
      <c r="GI94" s="4"/>
      <c r="GK94" s="109"/>
      <c r="GL94" s="109"/>
      <c r="GM94" s="109"/>
      <c r="GN94" s="109"/>
      <c r="GO94" s="109"/>
      <c r="GP94" s="109"/>
      <c r="GQ94" s="109"/>
      <c r="GR94" s="109"/>
      <c r="GS94" s="109"/>
      <c r="GT94" s="109"/>
      <c r="GU94" s="109"/>
      <c r="GV94" s="109"/>
    </row>
    <row r="95" spans="60:191" ht="15.75">
      <c r="BH95" s="24"/>
      <c r="BT95" s="2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</row>
    <row r="96" spans="60:191" ht="15.75">
      <c r="BH96" s="24"/>
      <c r="BT96" s="2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</row>
    <row r="97" spans="60:191" ht="15.75">
      <c r="BH97" s="24"/>
      <c r="BT97" s="24"/>
      <c r="FW97" s="4"/>
      <c r="FX97" s="93"/>
      <c r="FY97" s="93"/>
      <c r="FZ97" s="93"/>
      <c r="GA97" s="4"/>
      <c r="GB97" s="4"/>
      <c r="GC97" s="4"/>
      <c r="GD97" s="4"/>
      <c r="GE97" s="4"/>
      <c r="GF97" s="4"/>
      <c r="GG97" s="4"/>
      <c r="GH97" s="4"/>
      <c r="GI97" s="4"/>
    </row>
    <row r="98" spans="60:72" ht="15.75">
      <c r="BH98" s="25"/>
      <c r="BT98" s="25"/>
    </row>
    <row r="99" spans="60:72" ht="15.75">
      <c r="BH99" s="24"/>
      <c r="BT99" s="24"/>
    </row>
    <row r="100" spans="60:72" ht="15.75">
      <c r="BH100" s="24"/>
      <c r="BT100" s="24"/>
    </row>
    <row r="101" spans="60:72" ht="15.75">
      <c r="BH101" s="24"/>
      <c r="BT101" s="24"/>
    </row>
    <row r="102" spans="60:72" ht="15.75">
      <c r="BH102" s="24"/>
      <c r="BT102" s="24"/>
    </row>
    <row r="103" spans="60:72" ht="15.75">
      <c r="BH103" s="24"/>
      <c r="BT103" s="24"/>
    </row>
  </sheetData>
  <sheetProtection/>
  <mergeCells count="4">
    <mergeCell ref="A3:GW3"/>
    <mergeCell ref="A4:GW4"/>
    <mergeCell ref="A8:GW8"/>
    <mergeCell ref="A9:GW9"/>
  </mergeCells>
  <printOptions/>
  <pageMargins left="1.07" right="0.17" top="0.2" bottom="0.21" header="0.17" footer="0.17"/>
  <pageSetup horizontalDpi="360" verticalDpi="360" orientation="portrait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NDEREYIMANA FULGENCE</cp:lastModifiedBy>
  <cp:lastPrinted>2015-08-05T08:35:04Z</cp:lastPrinted>
  <dcterms:created xsi:type="dcterms:W3CDTF">2000-07-13T07:13:43Z</dcterms:created>
  <dcterms:modified xsi:type="dcterms:W3CDTF">2016-10-25T14:31:55Z</dcterms:modified>
  <cp:category/>
  <cp:version/>
  <cp:contentType/>
  <cp:contentStatus/>
</cp:coreProperties>
</file>