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275" tabRatio="721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<sst xmlns="http://schemas.openxmlformats.org/spreadsheetml/2006/main" count="95" uniqueCount="36">
  <si>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</si>
  <si>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</si>
  <si>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</si>
  <si>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</si>
  <si>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</si>
  <si>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</si>
  <si>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</si>
  <si>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</si>
  <si>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</si>
  <si>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</si>
  <si>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</si>
  <si>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</si>
  <si>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</si>
  <si>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</si>
  <si>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</si>
  <si>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</si>
  <si>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</si>
  <si>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</si>
  <si>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</si>
  <si>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</si>
  <si>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</si>
  <si>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</si>
  <si>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</si>
  <si>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</si>
  <si>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</si>
  <si>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</si>
  <si>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</si>
  <si>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</si>
  <si>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</si>
  <si>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</si>
  <si>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</si>
  <si>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</si>
  <si>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</si>
  <si>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</si>
  <si>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2018</t>
  </si>
  <si>
    <t>Q3-2019</t>
  </si>
</sst>
</file>

<file path=xl/styles.xml><?xml version="1.0" encoding="utf-8"?>
<styleSheet xmlns="http://schemas.openxmlformats.org/spreadsheetml/2006/main">
  <numFmts count="49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97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0" fontId="50" fillId="0" borderId="14" xfId="53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53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2" fontId="59" fillId="0" borderId="0" xfId="0" applyNumberFormat="1" applyFont="1" applyAlignment="1">
      <alignment horizontal="left"/>
    </xf>
    <xf numFmtId="0" fontId="50" fillId="0" borderId="0" xfId="53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0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0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97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0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0" fontId="36" fillId="0" borderId="16" xfId="0" applyNumberFormat="1" applyFont="1" applyFill="1" applyBorder="1" applyAlignment="1">
      <alignment/>
    </xf>
    <xf numFmtId="200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0" fontId="36" fillId="0" borderId="16" xfId="61" applyNumberFormat="1" applyFont="1" applyFill="1" applyBorder="1" applyAlignment="1">
      <alignment/>
    </xf>
    <xf numFmtId="200" fontId="36" fillId="0" borderId="16" xfId="61" applyNumberFormat="1" applyFont="1" applyFill="1" applyBorder="1" applyAlignment="1">
      <alignment/>
    </xf>
    <xf numFmtId="200" fontId="36" fillId="0" borderId="16" xfId="42" applyNumberFormat="1" applyFont="1" applyFill="1" applyBorder="1" applyAlignment="1">
      <alignment horizontal="right"/>
    </xf>
    <xf numFmtId="200" fontId="36" fillId="0" borderId="16" xfId="42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0" fontId="34" fillId="34" borderId="16" xfId="0" applyNumberFormat="1" applyFont="1" applyFill="1" applyBorder="1" applyAlignment="1">
      <alignment horizontal="center" wrapText="1"/>
    </xf>
    <xf numFmtId="200" fontId="34" fillId="34" borderId="16" xfId="0" applyNumberFormat="1" applyFont="1" applyFill="1" applyBorder="1" applyAlignment="1">
      <alignment horizontal="center" vertical="center"/>
    </xf>
    <xf numFmtId="200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0" fontId="37" fillId="0" borderId="17" xfId="0" applyNumberFormat="1" applyFont="1" applyBorder="1" applyAlignment="1">
      <alignment horizontal="center"/>
    </xf>
    <xf numFmtId="204" fontId="59" fillId="6" borderId="0" xfId="0" applyNumberFormat="1" applyFont="1" applyFill="1" applyAlignment="1">
      <alignment horizontal="right"/>
    </xf>
    <xf numFmtId="200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199" fontId="36" fillId="0" borderId="16" xfId="42" applyNumberFormat="1" applyFont="1" applyFill="1" applyBorder="1" applyAlignment="1">
      <alignment horizontal="center" vertical="center"/>
    </xf>
    <xf numFmtId="200" fontId="37" fillId="0" borderId="16" xfId="0" applyNumberFormat="1" applyFont="1" applyBorder="1" applyAlignment="1">
      <alignment horizontal="center"/>
    </xf>
    <xf numFmtId="200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0" fontId="34" fillId="34" borderId="18" xfId="0" applyNumberFormat="1" applyFont="1" applyFill="1" applyBorder="1" applyAlignment="1">
      <alignment horizontal="center"/>
    </xf>
    <xf numFmtId="200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 horizontal="center"/>
    </xf>
    <xf numFmtId="200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3" xfId="57"/>
    <cellStyle name="Neutral" xfId="58"/>
    <cellStyle name="Note" xfId="59"/>
    <cellStyle name="Output" xfId="60"/>
    <cellStyle name="Percent" xfId="61"/>
    <cellStyle name="Pourcentage 2" xfId="62"/>
    <cellStyle name="Pourcentage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D1">
      <selection activeCell="E18" sqref="E18"/>
    </sheetView>
  </sheetViews>
  <sheetFormatPr defaultColWidth="9.14062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  <col min="6" max="16384" width="11.42187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43768</v>
      </c>
    </row>
    <row r="13" spans="2:5" ht="15.75">
      <c r="B13" s="15" t="s">
        <v>15</v>
      </c>
      <c r="C13" s="16" t="s">
        <v>23</v>
      </c>
      <c r="D13" s="16" t="s">
        <v>15</v>
      </c>
      <c r="E13" s="17" t="s">
        <v>35</v>
      </c>
    </row>
    <row r="14" spans="2:5" ht="15.75">
      <c r="B14" s="15" t="s">
        <v>16</v>
      </c>
      <c r="C14" s="16" t="s">
        <v>23</v>
      </c>
      <c r="D14" s="16" t="s">
        <v>16</v>
      </c>
      <c r="E14" s="18" t="s">
        <v>34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1"/>
  <sheetViews>
    <sheetView tabSelected="1" zoomScalePageLayoutView="0" workbookViewId="0" topLeftCell="A1">
      <pane xSplit="1" ySplit="5" topLeftCell="H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7" sqref="A147"/>
    </sheetView>
  </sheetViews>
  <sheetFormatPr defaultColWidth="9.14062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  <col min="10" max="16384" width="11.42187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7.5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40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341529.7</v>
      </c>
      <c r="C139" s="41">
        <v>88307.5</v>
      </c>
      <c r="D139" s="40">
        <v>209408.4</v>
      </c>
      <c r="E139" s="40">
        <v>18253.4</v>
      </c>
      <c r="F139" s="40">
        <v>148334</v>
      </c>
      <c r="G139" s="40">
        <v>8356.1</v>
      </c>
      <c r="H139" s="40">
        <f t="shared" si="4"/>
        <v>699272.1</v>
      </c>
      <c r="I139" s="40">
        <f t="shared" si="4"/>
        <v>114917</v>
      </c>
    </row>
    <row r="140" spans="1:9" s="42" customFormat="1" ht="15.75">
      <c r="A140" s="47">
        <v>43525</v>
      </c>
      <c r="B140" s="40">
        <f>444779.5-56191.8-4102.1-5028.4</f>
        <v>379457.2</v>
      </c>
      <c r="C140" s="41">
        <f>56191.8+4102.1+5028.4</f>
        <v>65322.3</v>
      </c>
      <c r="D140" s="40">
        <f>315727.5-6498.4-982.8-1261</f>
        <v>306985.3</v>
      </c>
      <c r="E140" s="40">
        <f>6498.4+982.8+1261</f>
        <v>8742.2</v>
      </c>
      <c r="F140" s="40">
        <f>186010.7-2551.4-2670.8-2979.2</f>
        <v>177809.30000000002</v>
      </c>
      <c r="G140" s="40">
        <f>2551.4+2670.8+2979.2</f>
        <v>8201.400000000001</v>
      </c>
      <c r="H140" s="40">
        <f t="shared" si="4"/>
        <v>864251.8</v>
      </c>
      <c r="I140" s="40">
        <f t="shared" si="4"/>
        <v>82265.9</v>
      </c>
    </row>
    <row r="141" spans="1:9" s="42" customFormat="1" ht="15.75">
      <c r="A141" s="47">
        <v>43556</v>
      </c>
      <c r="B141" s="40">
        <f>433843.2-52867.6-4206.1-5117.2</f>
        <v>371652.30000000005</v>
      </c>
      <c r="C141" s="41">
        <f>52867.6+4206.1+5117.2</f>
        <v>62190.899999999994</v>
      </c>
      <c r="D141" s="40">
        <f>320294.9-6597-1140.9-990.4</f>
        <v>311566.6</v>
      </c>
      <c r="E141" s="40">
        <f>6597+1140.9+990.4</f>
        <v>8728.3</v>
      </c>
      <c r="F141" s="40">
        <f>189188.7-2550.4-2802.1-1941.5</f>
        <v>181894.7</v>
      </c>
      <c r="G141" s="40">
        <f>2550.4+2802.1+1941.5</f>
        <v>7294</v>
      </c>
      <c r="H141" s="40">
        <f aca="true" t="shared" si="5" ref="H141:I147">B141+D141+F141</f>
        <v>865113.6000000001</v>
      </c>
      <c r="I141" s="40">
        <f t="shared" si="5"/>
        <v>78213.2</v>
      </c>
    </row>
    <row r="142" spans="1:9" s="42" customFormat="1" ht="15.75">
      <c r="A142" s="47">
        <v>43586</v>
      </c>
      <c r="B142" s="40">
        <f>434504.1-43721.1-7618.2-3412.7</f>
        <v>379752.1</v>
      </c>
      <c r="C142" s="41">
        <f>43721.1+7618.2+3412.7</f>
        <v>54751.99999999999</v>
      </c>
      <c r="D142" s="40">
        <f>335771.7-15639.9-2161.3-380.4</f>
        <v>317590.1</v>
      </c>
      <c r="E142" s="40">
        <f>15639.9+2161.3+380.4</f>
        <v>18181.600000000002</v>
      </c>
      <c r="F142" s="40">
        <f>193786.3-2039.5-2711.2-3969.9</f>
        <v>185065.69999999998</v>
      </c>
      <c r="G142" s="40">
        <f>2039.5+2711.2+3969.9</f>
        <v>8720.6</v>
      </c>
      <c r="H142" s="40">
        <f t="shared" si="5"/>
        <v>882407.8999999999</v>
      </c>
      <c r="I142" s="40">
        <f t="shared" si="5"/>
        <v>81654.2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5"/>
        <v>900212.9</v>
      </c>
      <c r="I143" s="40">
        <f t="shared" si="5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5"/>
        <v>932532.5</v>
      </c>
      <c r="I144" s="40">
        <f t="shared" si="5"/>
        <v>95128</v>
      </c>
    </row>
    <row r="145" spans="1:9" s="42" customFormat="1" ht="15.75">
      <c r="A145" s="47">
        <v>43678</v>
      </c>
      <c r="B145" s="40">
        <v>498711.7</v>
      </c>
      <c r="C145" s="41">
        <v>61920.2</v>
      </c>
      <c r="D145" s="40">
        <v>382403.2</v>
      </c>
      <c r="E145" s="40">
        <v>15574.7</v>
      </c>
      <c r="F145" s="40">
        <v>199865.8</v>
      </c>
      <c r="G145" s="40">
        <v>7824.7</v>
      </c>
      <c r="H145" s="40">
        <f t="shared" si="5"/>
        <v>1080980.7</v>
      </c>
      <c r="I145" s="40">
        <f t="shared" si="5"/>
        <v>85319.59999999999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5"/>
        <v>970026.3999999999</v>
      </c>
      <c r="I146" s="40">
        <f t="shared" si="5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5"/>
        <v>997039</v>
      </c>
      <c r="I147" s="40">
        <f t="shared" si="5"/>
        <v>83932.4</v>
      </c>
    </row>
    <row r="148" spans="1:9" s="42" customFormat="1" ht="15.75">
      <c r="A148" s="60" t="s">
        <v>4</v>
      </c>
      <c r="B148" s="61"/>
      <c r="C148" s="61"/>
      <c r="D148" s="61"/>
      <c r="E148" s="61"/>
      <c r="F148" s="61"/>
      <c r="G148" s="61"/>
      <c r="H148" s="61"/>
      <c r="I148" s="62"/>
    </row>
    <row r="149" spans="1:9" s="42" customFormat="1" ht="15.75">
      <c r="A149" s="60" t="s">
        <v>5</v>
      </c>
      <c r="B149" s="61"/>
      <c r="C149" s="61"/>
      <c r="D149" s="61"/>
      <c r="E149" s="61"/>
      <c r="F149" s="61"/>
      <c r="G149" s="61"/>
      <c r="H149" s="61"/>
      <c r="I149" s="62"/>
    </row>
    <row r="150" spans="1:9" ht="19.5">
      <c r="A150" s="7"/>
      <c r="B150" s="6"/>
      <c r="C150" s="6"/>
      <c r="D150" s="6"/>
      <c r="E150" s="6"/>
      <c r="F150" s="6"/>
      <c r="G150" s="6"/>
      <c r="H150" s="6"/>
      <c r="I150" s="6"/>
    </row>
    <row r="151" spans="1:9" ht="19.5">
      <c r="A151" s="7"/>
      <c r="B151" s="6"/>
      <c r="C151" s="6"/>
      <c r="D151" s="6"/>
      <c r="E151" s="6"/>
      <c r="F151" s="6"/>
      <c r="G151" s="6"/>
      <c r="H151" s="6"/>
      <c r="I151" s="6"/>
    </row>
  </sheetData>
  <sheetProtection/>
  <mergeCells count="8">
    <mergeCell ref="A2:I2"/>
    <mergeCell ref="A148:I148"/>
    <mergeCell ref="A149:I149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4"/>
  <sheetViews>
    <sheetView zoomScalePageLayoutView="0" workbookViewId="0" topLeftCell="A1">
      <pane xSplit="1" ySplit="5" topLeftCell="G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7" sqref="A47"/>
    </sheetView>
  </sheetViews>
  <sheetFormatPr defaultColWidth="9.14062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  <col min="10" max="16384" width="11.42187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75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f>444779.5-56191.8-4102.1-5028.4</f>
        <v>379457.2</v>
      </c>
      <c r="C50" s="41">
        <f>56191.8+4102.1+5028.4</f>
        <v>65322.3</v>
      </c>
      <c r="D50" s="40">
        <f>315727.5-6498.4-982.8-1261</f>
        <v>306985.3</v>
      </c>
      <c r="E50" s="40">
        <f>6498.4+982.8+1261</f>
        <v>8742.2</v>
      </c>
      <c r="F50" s="40">
        <f>186010.7-2551.4-2670.8-2979.2</f>
        <v>177809.30000000002</v>
      </c>
      <c r="G50" s="40">
        <f>2551.4+2670.8+2979.2</f>
        <v>8201.400000000001</v>
      </c>
      <c r="H50" s="40">
        <f>B50+D50+F50</f>
        <v>864251.8</v>
      </c>
      <c r="I50" s="40">
        <f>C50+E50+G50</f>
        <v>82265.9</v>
      </c>
    </row>
    <row r="51" spans="1:9" ht="15.75">
      <c r="A51" s="47">
        <v>43617</v>
      </c>
      <c r="B51">
        <v>388351</v>
      </c>
      <c r="C51">
        <v>63654.6</v>
      </c>
      <c r="D51">
        <v>323836.4</v>
      </c>
      <c r="E51">
        <v>21477.7</v>
      </c>
      <c r="F51">
        <v>188025.5</v>
      </c>
      <c r="G51">
        <v>7701.3</v>
      </c>
      <c r="H51" s="40">
        <f>B51+D51+F51</f>
        <v>900212.9</v>
      </c>
      <c r="I51" s="40">
        <f>C51+E51+G51</f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>B52+D52+F52</f>
        <v>970026.3999999999</v>
      </c>
      <c r="I52" s="40">
        <f>C52+E52+G52</f>
        <v>85923</v>
      </c>
    </row>
    <row r="53" spans="1:9" s="42" customFormat="1" ht="15.75">
      <c r="A53" s="60" t="s">
        <v>4</v>
      </c>
      <c r="B53" s="61"/>
      <c r="C53" s="61"/>
      <c r="D53" s="61"/>
      <c r="E53" s="61"/>
      <c r="F53" s="61"/>
      <c r="G53" s="61"/>
      <c r="H53" s="61"/>
      <c r="I53" s="62"/>
    </row>
    <row r="54" spans="1:9" s="42" customFormat="1" ht="15.75">
      <c r="A54" s="60" t="s">
        <v>5</v>
      </c>
      <c r="B54" s="61"/>
      <c r="C54" s="61"/>
      <c r="D54" s="61"/>
      <c r="E54" s="61"/>
      <c r="F54" s="61"/>
      <c r="G54" s="61"/>
      <c r="H54" s="61"/>
      <c r="I54" s="62"/>
    </row>
  </sheetData>
  <sheetProtection/>
  <mergeCells count="8">
    <mergeCell ref="A53:I53"/>
    <mergeCell ref="A54:I54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8"/>
  <sheetViews>
    <sheetView zoomScalePageLayoutView="0" workbookViewId="0" topLeftCell="A1">
      <pane xSplit="1" ySplit="5" topLeftCell="G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  <col min="10" max="16384" width="11.42187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7.5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70" t="s">
        <v>4</v>
      </c>
      <c r="B17" s="71"/>
      <c r="C17" s="71"/>
      <c r="D17" s="71"/>
      <c r="E17" s="71"/>
      <c r="F17" s="71"/>
      <c r="G17" s="71"/>
      <c r="H17" s="71"/>
      <c r="I17" s="72"/>
    </row>
    <row r="18" spans="1:9" s="42" customFormat="1" ht="15.75">
      <c r="A18" s="60" t="s">
        <v>5</v>
      </c>
      <c r="B18" s="61"/>
      <c r="C18" s="61"/>
      <c r="D18" s="61"/>
      <c r="E18" s="61"/>
      <c r="F18" s="61"/>
      <c r="G18" s="61"/>
      <c r="H18" s="61"/>
      <c r="I18" s="62"/>
    </row>
    <row r="19" s="42" customFormat="1" ht="15.75"/>
  </sheetData>
  <sheetProtection/>
  <mergeCells count="8">
    <mergeCell ref="A17:I17"/>
    <mergeCell ref="A18:I18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Yvette NDACAYISABA</cp:lastModifiedBy>
  <cp:lastPrinted>2014-10-28T05:59:14Z</cp:lastPrinted>
  <dcterms:created xsi:type="dcterms:W3CDTF">2001-01-09T08:45:38Z</dcterms:created>
  <dcterms:modified xsi:type="dcterms:W3CDTF">2020-01-13T13:29:57Z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