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MARS- 2024\"/>
    </mc:Choice>
  </mc:AlternateContent>
  <bookViews>
    <workbookView xWindow="0" yWindow="0" windowWidth="24000" windowHeight="9135" firstSheet="1" activeTab="2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S72" i="5" l="1"/>
  <c r="S202" i="4"/>
  <c r="S201" i="4" l="1"/>
  <c r="R200" i="4" l="1"/>
  <c r="Q200" i="4"/>
  <c r="N200" i="4"/>
  <c r="S200" i="4" s="1"/>
  <c r="M200" i="4"/>
  <c r="K200" i="4"/>
  <c r="G200" i="4"/>
  <c r="F200" i="4"/>
  <c r="E200" i="4"/>
  <c r="D200" i="4"/>
  <c r="C200" i="4"/>
  <c r="B200" i="4"/>
  <c r="R23" i="3" l="1"/>
  <c r="Q23" i="3"/>
  <c r="N23" i="3"/>
  <c r="M23" i="3"/>
  <c r="S23" i="3" s="1"/>
  <c r="K23" i="3"/>
  <c r="G23" i="3"/>
  <c r="F23" i="3"/>
  <c r="E23" i="3"/>
  <c r="D23" i="3"/>
  <c r="C23" i="3"/>
  <c r="B23" i="3"/>
  <c r="R71" i="5"/>
  <c r="Q71" i="5"/>
  <c r="N71" i="5"/>
  <c r="M71" i="5"/>
  <c r="K71" i="5"/>
  <c r="G71" i="5"/>
  <c r="S71" i="5" s="1"/>
  <c r="F71" i="5"/>
  <c r="E71" i="5"/>
  <c r="D71" i="5"/>
  <c r="C71" i="5"/>
  <c r="B71" i="5"/>
  <c r="R199" i="4"/>
  <c r="Q199" i="4"/>
  <c r="N199" i="4"/>
  <c r="M199" i="4"/>
  <c r="K199" i="4"/>
  <c r="G199" i="4"/>
  <c r="F199" i="4"/>
  <c r="S199" i="4" s="1"/>
  <c r="E199" i="4"/>
  <c r="D199" i="4"/>
  <c r="C199" i="4"/>
  <c r="B199" i="4"/>
  <c r="S198" i="4" l="1"/>
  <c r="S194" i="4" l="1"/>
  <c r="S195" i="4"/>
  <c r="S170" i="4"/>
  <c r="S197" i="4"/>
  <c r="S196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69" i="4"/>
  <c r="S168" i="4"/>
  <c r="S167" i="4"/>
  <c r="S166" i="4"/>
  <c r="S165" i="4"/>
  <c r="S164" i="4"/>
  <c r="R56" i="5" l="1"/>
  <c r="Q56" i="5"/>
  <c r="K56" i="5"/>
  <c r="E56" i="5"/>
  <c r="D56" i="5"/>
  <c r="B56" i="5"/>
  <c r="R154" i="4"/>
  <c r="Q154" i="4"/>
  <c r="K154" i="4"/>
  <c r="E154" i="4"/>
  <c r="D154" i="4"/>
  <c r="B154" i="4"/>
  <c r="S56" i="5" l="1"/>
  <c r="S154" i="4"/>
  <c r="R20" i="3" l="1"/>
  <c r="Q20" i="3"/>
  <c r="N20" i="3"/>
  <c r="M20" i="3"/>
  <c r="K20" i="3"/>
  <c r="I20" i="3"/>
  <c r="E20" i="3"/>
  <c r="D20" i="3"/>
  <c r="C20" i="3"/>
  <c r="B20" i="3"/>
  <c r="R59" i="5"/>
  <c r="Q59" i="5"/>
  <c r="N59" i="5"/>
  <c r="M59" i="5"/>
  <c r="K59" i="5"/>
  <c r="I59" i="5"/>
  <c r="E59" i="5"/>
  <c r="D59" i="5"/>
  <c r="C59" i="5"/>
  <c r="B59" i="5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163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l="1"/>
  <c r="S58" i="5"/>
  <c r="R159" i="4"/>
  <c r="Q159" i="4"/>
  <c r="K159" i="4"/>
  <c r="E159" i="4"/>
  <c r="D159" i="4"/>
  <c r="B159" i="4"/>
  <c r="S159" i="4" s="1"/>
  <c r="R158" i="4"/>
  <c r="Q158" i="4"/>
  <c r="K158" i="4"/>
  <c r="E158" i="4"/>
  <c r="D158" i="4"/>
  <c r="B158" i="4"/>
  <c r="S158" i="4" l="1"/>
  <c r="R57" i="5"/>
  <c r="Q57" i="5"/>
  <c r="K57" i="5"/>
  <c r="E57" i="5"/>
  <c r="D57" i="5"/>
  <c r="B57" i="5"/>
  <c r="R157" i="4"/>
  <c r="Q157" i="4"/>
  <c r="K157" i="4"/>
  <c r="E157" i="4"/>
  <c r="D157" i="4"/>
  <c r="B157" i="4"/>
  <c r="S57" i="5" l="1"/>
  <c r="S157" i="4"/>
  <c r="R156" i="4"/>
  <c r="Q156" i="4"/>
  <c r="K156" i="4"/>
  <c r="E156" i="4"/>
  <c r="D156" i="4"/>
  <c r="B156" i="4"/>
  <c r="S156" i="4" l="1"/>
  <c r="R155" i="4"/>
  <c r="Q155" i="4"/>
  <c r="K155" i="4"/>
  <c r="E155" i="4"/>
  <c r="D155" i="4"/>
  <c r="B155" i="4"/>
  <c r="S155" i="4" l="1"/>
  <c r="R19" i="3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l="1"/>
  <c r="R53" i="5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l="1"/>
  <c r="R144" i="4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l="1"/>
  <c r="S18" i="3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<sst xmlns="http://schemas.openxmlformats.org/spreadsheetml/2006/main" count="199" uniqueCount="52">
  <si>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</si>
  <si>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</si>
  <si>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</si>
  <si>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</si>
  <si>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</si>
  <si>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</si>
  <si>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</si>
  <si>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</si>
  <si>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</si>
  <si>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</si>
  <si>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</si>
  <si>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</si>
  <si>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</si>
  <si>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</si>
  <si>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</si>
  <si>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</si>
  <si>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</si>
  <si>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</si>
  <si>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</si>
  <si>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</si>
  <si>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</si>
  <si>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</si>
  <si>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</si>
  <si>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</si>
  <si>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</si>
  <si>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</si>
  <si>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</si>
  <si>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</si>
  <si>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</si>
  <si>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</si>
  <si>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</si>
  <si>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</si>
  <si>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</si>
  <si>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</si>
  <si>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</si>
  <si>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</si>
  <si>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</si>
  <si>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</si>
  <si>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</si>
  <si>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</si>
  <si>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</si>
  <si>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</si>
  <si>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</si>
  <si>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</si>
  <si>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</si>
  <si>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</si>
  <si>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</si>
  <si>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</si>
  <si>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</si>
  <si>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</si>
  <si>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2023</t>
  </si>
  <si>
    <t>Q1-2024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</si>
</sst>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0" fillId="0" borderId="1" xfId="0" applyFont="1" applyBorder="1"/>
    <xf numFmtId="167" fontId="0" fillId="0" borderId="0" xfId="0" applyNumberFormat="1" applyFont="1" applyFill="1" applyBorder="1"/>
    <xf numFmtId="165" fontId="0" fillId="0" borderId="2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6" xfId="0" quotePrefix="1" applyNumberFormat="1" applyFont="1" applyFill="1" applyBorder="1" applyAlignment="1">
      <alignment horizontal="left"/>
    </xf>
    <xf numFmtId="165" fontId="11" fillId="0" borderId="6" xfId="0" applyNumberFormat="1" applyFont="1" applyBorder="1" applyAlignment="1" applyProtection="1">
      <alignment horizontal="right"/>
    </xf>
    <xf numFmtId="165" fontId="11" fillId="0" borderId="6" xfId="0" quotePrefix="1" applyNumberFormat="1" applyFont="1" applyBorder="1" applyAlignment="1" applyProtection="1">
      <alignment horizontal="right"/>
    </xf>
    <xf numFmtId="165" fontId="11" fillId="0" borderId="6" xfId="0" applyNumberFormat="1" applyFont="1" applyFill="1" applyBorder="1" applyAlignment="1" applyProtection="1">
      <alignment horizontal="right"/>
    </xf>
    <xf numFmtId="166" fontId="11" fillId="0" borderId="6" xfId="1" applyNumberFormat="1" applyFont="1" applyFill="1" applyBorder="1" applyAlignment="1" applyProtection="1">
      <alignment horizontal="right"/>
    </xf>
    <xf numFmtId="167" fontId="11" fillId="0" borderId="6" xfId="0" applyNumberFormat="1" applyFont="1" applyFill="1" applyBorder="1" applyAlignment="1" applyProtection="1">
      <alignment horizontal="right"/>
    </xf>
    <xf numFmtId="165" fontId="11" fillId="2" borderId="6" xfId="0" applyNumberFormat="1" applyFont="1" applyFill="1" applyBorder="1" applyAlignment="1" applyProtection="1">
      <alignment horizontal="right"/>
    </xf>
    <xf numFmtId="165" fontId="11" fillId="0" borderId="6" xfId="0" applyFont="1" applyBorder="1"/>
    <xf numFmtId="165" fontId="11" fillId="0" borderId="6" xfId="0" applyFont="1" applyFill="1" applyBorder="1"/>
    <xf numFmtId="167" fontId="11" fillId="0" borderId="6" xfId="0" applyNumberFormat="1" applyFont="1" applyFill="1" applyBorder="1"/>
    <xf numFmtId="165" fontId="11" fillId="2" borderId="6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6" fillId="0" borderId="0" xfId="0" applyFont="1"/>
    <xf numFmtId="168" fontId="11" fillId="2" borderId="7" xfId="0" quotePrefix="1" applyNumberFormat="1" applyFont="1" applyFill="1" applyBorder="1" applyAlignment="1">
      <alignment horizontal="left"/>
    </xf>
    <xf numFmtId="165" fontId="11" fillId="0" borderId="7" xfId="0" applyFont="1" applyBorder="1"/>
    <xf numFmtId="165" fontId="11" fillId="2" borderId="7" xfId="0" applyFont="1" applyFill="1" applyBorder="1"/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Fill="1" applyBorder="1" applyAlignment="1" applyProtection="1">
      <alignment horizontal="right"/>
    </xf>
    <xf numFmtId="166" fontId="11" fillId="0" borderId="7" xfId="1" applyNumberFormat="1" applyFont="1" applyFill="1" applyBorder="1" applyAlignment="1" applyProtection="1">
      <alignment horizontal="right"/>
    </xf>
    <xf numFmtId="167" fontId="11" fillId="0" borderId="7" xfId="0" applyNumberFormat="1" applyFont="1" applyFill="1" applyBorder="1"/>
    <xf numFmtId="165" fontId="14" fillId="0" borderId="3" xfId="0" applyFont="1" applyBorder="1"/>
    <xf numFmtId="165" fontId="16" fillId="0" borderId="4" xfId="0" applyFont="1" applyBorder="1"/>
    <xf numFmtId="165" fontId="16" fillId="0" borderId="5" xfId="0" applyFont="1" applyBorder="1"/>
    <xf numFmtId="165" fontId="14" fillId="5" borderId="6" xfId="0" applyNumberFormat="1" applyFont="1" applyFill="1" applyBorder="1" applyAlignment="1" applyProtection="1">
      <alignment horizontal="center" vertical="center" wrapText="1"/>
    </xf>
    <xf numFmtId="165" fontId="16" fillId="0" borderId="0" xfId="0" applyFont="1" applyBorder="1"/>
    <xf numFmtId="165" fontId="6" fillId="3" borderId="8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7" fillId="0" borderId="0" xfId="2" applyNumberFormat="1" applyFont="1" applyAlignment="1" applyProtection="1"/>
    <xf numFmtId="165" fontId="18" fillId="0" borderId="0" xfId="0" applyFont="1"/>
    <xf numFmtId="165" fontId="15" fillId="0" borderId="6" xfId="0" applyFont="1" applyBorder="1" applyAlignment="1">
      <alignment horizontal="center"/>
    </xf>
    <xf numFmtId="168" fontId="11" fillId="0" borderId="6" xfId="0" applyNumberFormat="1" applyFont="1" applyBorder="1" applyAlignment="1">
      <alignment horizontal="left"/>
    </xf>
    <xf numFmtId="165" fontId="10" fillId="0" borderId="6" xfId="0" applyFont="1" applyBorder="1" applyAlignment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left"/>
    </xf>
    <xf numFmtId="165" fontId="14" fillId="5" borderId="6" xfId="0" applyNumberFormat="1" applyFont="1" applyFill="1" applyBorder="1" applyAlignment="1" applyProtection="1">
      <alignment horizontal="center" vertical="center" wrapText="1"/>
    </xf>
    <xf numFmtId="165" fontId="14" fillId="5" borderId="6" xfId="0" applyNumberFormat="1" applyFont="1" applyFill="1" applyBorder="1" applyAlignment="1" applyProtection="1">
      <alignment horizontal="center" vertical="center"/>
    </xf>
    <xf numFmtId="167" fontId="14" fillId="5" borderId="6" xfId="0" applyNumberFormat="1" applyFont="1" applyFill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</xf>
    <xf numFmtId="167" fontId="14" fillId="5" borderId="9" xfId="0" applyNumberFormat="1" applyFont="1" applyFill="1" applyBorder="1" applyAlignment="1" applyProtection="1">
      <alignment horizontal="center" vertical="center"/>
    </xf>
    <xf numFmtId="167" fontId="14" fillId="5" borderId="10" xfId="0" applyNumberFormat="1" applyFont="1" applyFill="1" applyBorder="1" applyAlignment="1" applyProtection="1">
      <alignment horizontal="center" vertical="center"/>
    </xf>
    <xf numFmtId="165" fontId="14" fillId="6" borderId="6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G15" sqref="G15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0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1">
        <v>45352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2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53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58" t="s">
        <v>46</v>
      </c>
    </row>
    <row r="25" spans="2:3" x14ac:dyDescent="0.25">
      <c r="B25" s="56" t="s">
        <v>36</v>
      </c>
    </row>
    <row r="26" spans="2:3" x14ac:dyDescent="0.25">
      <c r="B26" s="56" t="s">
        <v>5</v>
      </c>
    </row>
    <row r="27" spans="2:3" x14ac:dyDescent="0.25">
      <c r="B27" s="56" t="s">
        <v>6</v>
      </c>
    </row>
    <row r="28" spans="2:3" x14ac:dyDescent="0.25">
      <c r="B28" s="56" t="s">
        <v>47</v>
      </c>
    </row>
    <row r="29" spans="2:3" x14ac:dyDescent="0.25">
      <c r="B29" s="56" t="s">
        <v>7</v>
      </c>
    </row>
    <row r="30" spans="2:3" x14ac:dyDescent="0.25">
      <c r="B30" s="56" t="s">
        <v>8</v>
      </c>
    </row>
    <row r="31" spans="2:3" x14ac:dyDescent="0.25">
      <c r="B31" s="56" t="s">
        <v>9</v>
      </c>
    </row>
    <row r="32" spans="2:3" x14ac:dyDescent="0.25">
      <c r="B32" s="56" t="s">
        <v>10</v>
      </c>
    </row>
    <row r="33" spans="2:2" x14ac:dyDescent="0.25">
      <c r="B33" s="56" t="s">
        <v>45</v>
      </c>
    </row>
    <row r="34" spans="2:2" x14ac:dyDescent="0.25">
      <c r="B34" s="56" t="s">
        <v>11</v>
      </c>
    </row>
    <row r="35" spans="2:2" x14ac:dyDescent="0.25">
      <c r="B35" s="56" t="s">
        <v>42</v>
      </c>
    </row>
    <row r="36" spans="2:2" x14ac:dyDescent="0.25">
      <c r="B36" s="56" t="s">
        <v>43</v>
      </c>
    </row>
    <row r="37" spans="2:2" x14ac:dyDescent="0.25">
      <c r="B37" s="56" t="s">
        <v>12</v>
      </c>
    </row>
    <row r="38" spans="2:2" x14ac:dyDescent="0.25">
      <c r="B38" s="56" t="s">
        <v>13</v>
      </c>
    </row>
    <row r="39" spans="2:2" x14ac:dyDescent="0.25">
      <c r="B39" s="56" t="s">
        <v>14</v>
      </c>
    </row>
    <row r="40" spans="2:2" x14ac:dyDescent="0.25">
      <c r="B40" s="56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9"/>
  <sheetViews>
    <sheetView zoomScale="80" zoomScaleNormal="80" workbookViewId="0">
      <pane xSplit="1" ySplit="7" topLeftCell="G189" activePane="bottomRight" state="frozen"/>
      <selection pane="topRight" activeCell="B1" sqref="B1"/>
      <selection pane="bottomLeft" activeCell="A7" sqref="A7"/>
      <selection pane="bottomRight" activeCell="A202" sqref="A202:XFD202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2.88671875" customWidth="1"/>
    <col min="17" max="17" width="14.44140625" customWidth="1"/>
    <col min="19" max="19" width="13.77734375" customWidth="1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6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9" t="s">
        <v>49</v>
      </c>
      <c r="B6" s="64" t="s">
        <v>4</v>
      </c>
      <c r="C6" s="63" t="s">
        <v>5</v>
      </c>
      <c r="D6" s="63" t="s">
        <v>41</v>
      </c>
      <c r="E6" s="71" t="s">
        <v>47</v>
      </c>
      <c r="F6" s="71"/>
      <c r="G6" s="71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65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70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65"/>
      <c r="R7" s="63"/>
      <c r="S7" s="64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57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57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57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57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57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57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57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57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57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57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97" si="3">SUM(B140:R140)</f>
        <v>2357178.7000000007</v>
      </c>
    </row>
    <row r="141" spans="1:19" s="23" customFormat="1" x14ac:dyDescent="0.25">
      <c r="A141" s="57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57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57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57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57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57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57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57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57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57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57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57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57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57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420015.1</v>
      </c>
      <c r="K154" s="31">
        <f>65237.4+14956.4+16693.7</f>
        <v>96887.5</v>
      </c>
      <c r="L154" s="25">
        <v>31920.1</v>
      </c>
      <c r="M154" s="25">
        <v>2013.3</v>
      </c>
      <c r="N154" s="25">
        <v>261170.6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3032071.8000000003</v>
      </c>
    </row>
    <row r="155" spans="1:19" s="23" customFormat="1" x14ac:dyDescent="0.25">
      <c r="A155" s="57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57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57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57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57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57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57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57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57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57">
        <v>44227</v>
      </c>
      <c r="B164" s="31">
        <v>1178942.8</v>
      </c>
      <c r="C164" s="31">
        <v>644626.30000000005</v>
      </c>
      <c r="D164" s="34">
        <v>180716</v>
      </c>
      <c r="E164" s="34">
        <v>62323.6</v>
      </c>
      <c r="F164" s="34">
        <v>48993.5</v>
      </c>
      <c r="G164" s="34">
        <v>836.00000000000011</v>
      </c>
      <c r="H164" s="25">
        <v>3073.7</v>
      </c>
      <c r="I164" s="25">
        <v>3458.8</v>
      </c>
      <c r="J164" s="25">
        <v>299135.7</v>
      </c>
      <c r="K164" s="31">
        <v>80605.399999999994</v>
      </c>
      <c r="L164" s="25">
        <v>29471.5</v>
      </c>
      <c r="M164" s="25">
        <v>16464.8</v>
      </c>
      <c r="N164" s="25">
        <v>339536.1</v>
      </c>
      <c r="O164" s="27">
        <v>381978.39999999997</v>
      </c>
      <c r="P164" s="28">
        <v>167858.40000000002</v>
      </c>
      <c r="Q164" s="33">
        <v>-1326.1999999999989</v>
      </c>
      <c r="R164" s="34">
        <v>132208</v>
      </c>
      <c r="S164" s="27">
        <f t="shared" si="3"/>
        <v>3568902.8</v>
      </c>
    </row>
    <row r="165" spans="1:19" s="23" customFormat="1" x14ac:dyDescent="0.25">
      <c r="A165" s="57">
        <v>44255</v>
      </c>
      <c r="B165" s="31">
        <v>1206249.4000000001</v>
      </c>
      <c r="C165" s="31">
        <v>666491.79999999993</v>
      </c>
      <c r="D165" s="34">
        <v>183955.20000000001</v>
      </c>
      <c r="E165" s="34">
        <v>58440.6</v>
      </c>
      <c r="F165" s="34">
        <v>49556.6</v>
      </c>
      <c r="G165" s="34">
        <v>1021.4</v>
      </c>
      <c r="H165" s="25">
        <v>3603.9</v>
      </c>
      <c r="I165" s="25">
        <v>3460.1</v>
      </c>
      <c r="J165" s="25">
        <v>293901.2</v>
      </c>
      <c r="K165" s="31">
        <v>72456.899999999994</v>
      </c>
      <c r="L165" s="25">
        <v>29683.700000000004</v>
      </c>
      <c r="M165" s="25">
        <v>44983.4</v>
      </c>
      <c r="N165" s="25">
        <v>328994</v>
      </c>
      <c r="O165" s="27">
        <v>382766.29999999993</v>
      </c>
      <c r="P165" s="28">
        <v>177366.7</v>
      </c>
      <c r="Q165" s="33">
        <v>1190.6999999999994</v>
      </c>
      <c r="R165" s="34">
        <v>135422.19999999998</v>
      </c>
      <c r="S165" s="27">
        <f t="shared" si="3"/>
        <v>3639544.1000000006</v>
      </c>
    </row>
    <row r="166" spans="1:19" s="23" customFormat="1" x14ac:dyDescent="0.25">
      <c r="A166" s="57">
        <v>44286</v>
      </c>
      <c r="B166" s="31">
        <v>1202220.3</v>
      </c>
      <c r="C166" s="31">
        <v>684475.5</v>
      </c>
      <c r="D166" s="34">
        <v>188208.9</v>
      </c>
      <c r="E166" s="34"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v>97139.1</v>
      </c>
      <c r="L166" s="25">
        <v>30244.799999999996</v>
      </c>
      <c r="M166" s="25">
        <v>22145.7</v>
      </c>
      <c r="N166" s="25">
        <v>318779.09999999998</v>
      </c>
      <c r="O166" s="27">
        <v>449838.1</v>
      </c>
      <c r="P166" s="28">
        <v>90021.900000000009</v>
      </c>
      <c r="Q166" s="33">
        <v>3572.9999999999977</v>
      </c>
      <c r="R166" s="34">
        <v>136536.69999999998</v>
      </c>
      <c r="S166" s="27">
        <f t="shared" si="3"/>
        <v>3642870.4000000004</v>
      </c>
    </row>
    <row r="167" spans="1:19" s="23" customFormat="1" x14ac:dyDescent="0.25">
      <c r="A167" s="57">
        <v>44316</v>
      </c>
      <c r="B167" s="31">
        <v>1185029.3</v>
      </c>
      <c r="C167" s="31">
        <v>688444.89999999991</v>
      </c>
      <c r="D167" s="34">
        <v>180261.9</v>
      </c>
      <c r="E167" s="34">
        <v>70043.099999999991</v>
      </c>
      <c r="F167" s="34">
        <v>54483.3</v>
      </c>
      <c r="G167" s="34">
        <v>889.09999999999991</v>
      </c>
      <c r="H167" s="25">
        <v>2964.2</v>
      </c>
      <c r="I167" s="25">
        <v>3008.6</v>
      </c>
      <c r="J167" s="25">
        <v>328555.7</v>
      </c>
      <c r="K167" s="31">
        <v>92701.7</v>
      </c>
      <c r="L167" s="25">
        <v>53214.6</v>
      </c>
      <c r="M167" s="25">
        <v>15748.4</v>
      </c>
      <c r="N167" s="25">
        <v>324733.2</v>
      </c>
      <c r="O167" s="27">
        <v>451250.7</v>
      </c>
      <c r="P167" s="28">
        <v>99618.6</v>
      </c>
      <c r="Q167" s="33">
        <v>1799.0999999999963</v>
      </c>
      <c r="R167" s="34">
        <v>132201.49999999997</v>
      </c>
      <c r="S167" s="27">
        <f t="shared" si="3"/>
        <v>3684947.9000000008</v>
      </c>
    </row>
    <row r="168" spans="1:19" s="23" customFormat="1" x14ac:dyDescent="0.25">
      <c r="A168" s="57">
        <v>44347</v>
      </c>
      <c r="B168" s="31">
        <v>1240287.8</v>
      </c>
      <c r="C168" s="31">
        <v>677094.7</v>
      </c>
      <c r="D168" s="34">
        <v>184536.9</v>
      </c>
      <c r="E168" s="34">
        <v>69457.5</v>
      </c>
      <c r="F168" s="34">
        <v>59127.6</v>
      </c>
      <c r="G168" s="34">
        <v>941.69999999999993</v>
      </c>
      <c r="H168" s="25">
        <v>3546.9</v>
      </c>
      <c r="I168" s="25">
        <v>3165.8</v>
      </c>
      <c r="J168" s="25">
        <v>337369.5</v>
      </c>
      <c r="K168" s="31">
        <v>98502.6</v>
      </c>
      <c r="L168" s="25">
        <v>39388.1</v>
      </c>
      <c r="M168" s="25">
        <v>13855.9</v>
      </c>
      <c r="N168" s="25">
        <v>321370.8</v>
      </c>
      <c r="O168" s="27">
        <v>457617.39999999997</v>
      </c>
      <c r="P168" s="28">
        <v>103628</v>
      </c>
      <c r="Q168" s="33">
        <v>2986.9000000000028</v>
      </c>
      <c r="R168" s="34">
        <v>141956.1</v>
      </c>
      <c r="S168" s="27">
        <f t="shared" si="3"/>
        <v>3754834.1999999997</v>
      </c>
    </row>
    <row r="169" spans="1:19" s="23" customFormat="1" x14ac:dyDescent="0.25">
      <c r="A169" s="57">
        <v>44377</v>
      </c>
      <c r="B169" s="31">
        <v>1286822.8</v>
      </c>
      <c r="C169" s="31">
        <v>721614.2</v>
      </c>
      <c r="D169" s="34">
        <v>189498.80000000002</v>
      </c>
      <c r="E169" s="34">
        <v>83296.299999999988</v>
      </c>
      <c r="F169" s="34">
        <v>68262</v>
      </c>
      <c r="G169" s="34">
        <v>928.99999999999989</v>
      </c>
      <c r="H169" s="25">
        <v>4514.5000000000009</v>
      </c>
      <c r="I169" s="25">
        <v>3152.6000000000004</v>
      </c>
      <c r="J169" s="25">
        <v>326958.8</v>
      </c>
      <c r="K169" s="31">
        <v>106563.7</v>
      </c>
      <c r="L169" s="25">
        <v>43689.200000000004</v>
      </c>
      <c r="M169" s="25">
        <v>3815.2999999999997</v>
      </c>
      <c r="N169" s="25">
        <v>365639.5</v>
      </c>
      <c r="O169" s="27">
        <v>458055</v>
      </c>
      <c r="P169" s="28">
        <v>118526.59999999999</v>
      </c>
      <c r="Q169" s="33">
        <v>6332.5000000000018</v>
      </c>
      <c r="R169" s="34">
        <v>145309.60000000003</v>
      </c>
      <c r="S169" s="27">
        <f t="shared" si="3"/>
        <v>3932980.4</v>
      </c>
    </row>
    <row r="170" spans="1:19" s="23" customFormat="1" x14ac:dyDescent="0.25">
      <c r="A170" s="57">
        <v>44408</v>
      </c>
      <c r="B170" s="31">
        <v>1345873</v>
      </c>
      <c r="C170" s="31">
        <v>730307</v>
      </c>
      <c r="D170" s="34">
        <v>191099.69999999998</v>
      </c>
      <c r="E170" s="34">
        <v>89115.299999999988</v>
      </c>
      <c r="F170" s="34">
        <v>77587.900000000009</v>
      </c>
      <c r="G170" s="34">
        <v>929.7</v>
      </c>
      <c r="H170" s="25">
        <v>1753.8999999999999</v>
      </c>
      <c r="I170" s="25">
        <v>3179.5</v>
      </c>
      <c r="J170" s="25">
        <v>338519.60000000003</v>
      </c>
      <c r="K170" s="31">
        <v>124248.9</v>
      </c>
      <c r="L170" s="25">
        <v>47449.5</v>
      </c>
      <c r="M170" s="25">
        <v>1284.5</v>
      </c>
      <c r="N170" s="25">
        <v>389848.3</v>
      </c>
      <c r="O170" s="27">
        <v>458032.69999999995</v>
      </c>
      <c r="P170" s="28">
        <v>134403.59999999998</v>
      </c>
      <c r="Q170" s="33">
        <v>19494.30000000001</v>
      </c>
      <c r="R170" s="34">
        <v>142356.59999999998</v>
      </c>
      <c r="S170" s="27">
        <f>SUM(A170:R170)</f>
        <v>4139892</v>
      </c>
    </row>
    <row r="171" spans="1:19" s="23" customFormat="1" x14ac:dyDescent="0.25">
      <c r="A171" s="57">
        <v>44439</v>
      </c>
      <c r="B171" s="31">
        <v>1371977.4000000001</v>
      </c>
      <c r="C171" s="31">
        <v>770356</v>
      </c>
      <c r="D171" s="34">
        <v>187468.99999999997</v>
      </c>
      <c r="E171" s="34">
        <v>71270.399999999994</v>
      </c>
      <c r="F171" s="34">
        <v>71812.5</v>
      </c>
      <c r="G171" s="34">
        <v>928.80000000000007</v>
      </c>
      <c r="H171" s="25">
        <v>5319.5</v>
      </c>
      <c r="I171" s="25">
        <v>3140.9</v>
      </c>
      <c r="J171" s="25">
        <v>373225.1</v>
      </c>
      <c r="K171" s="31">
        <v>111252.1</v>
      </c>
      <c r="L171" s="25">
        <v>46693.1</v>
      </c>
      <c r="M171" s="25">
        <v>11550.099999999999</v>
      </c>
      <c r="N171" s="25">
        <v>391729.80000000005</v>
      </c>
      <c r="O171" s="27">
        <v>457936.1</v>
      </c>
      <c r="P171" s="28">
        <v>149814.5</v>
      </c>
      <c r="Q171" s="33">
        <v>777.6</v>
      </c>
      <c r="R171" s="34">
        <v>143079.4</v>
      </c>
      <c r="S171" s="27">
        <f t="shared" si="3"/>
        <v>4168332.3000000003</v>
      </c>
    </row>
    <row r="172" spans="1:19" s="23" customFormat="1" x14ac:dyDescent="0.25">
      <c r="A172" s="57">
        <v>44469</v>
      </c>
      <c r="B172" s="31">
        <v>1356468.8</v>
      </c>
      <c r="C172" s="31">
        <v>948933.69999999984</v>
      </c>
      <c r="D172" s="34">
        <v>199716.30000000002</v>
      </c>
      <c r="E172" s="34">
        <v>66753.799999999988</v>
      </c>
      <c r="F172" s="34">
        <v>82765.8</v>
      </c>
      <c r="G172" s="34">
        <v>967.6</v>
      </c>
      <c r="H172" s="25">
        <v>1248.5999999999999</v>
      </c>
      <c r="I172" s="25">
        <v>3180.4</v>
      </c>
      <c r="J172" s="25">
        <v>405892.60000000003</v>
      </c>
      <c r="K172" s="31">
        <v>101173.6</v>
      </c>
      <c r="L172" s="25">
        <v>44536.299999999996</v>
      </c>
      <c r="M172" s="25">
        <v>5183.2</v>
      </c>
      <c r="N172" s="25">
        <v>429239.7</v>
      </c>
      <c r="O172" s="27">
        <v>490103.5</v>
      </c>
      <c r="P172" s="28">
        <v>169591.2</v>
      </c>
      <c r="Q172" s="33">
        <v>1111.5</v>
      </c>
      <c r="R172" s="34">
        <v>175004.2</v>
      </c>
      <c r="S172" s="27">
        <f t="shared" si="3"/>
        <v>4481870.8</v>
      </c>
    </row>
    <row r="173" spans="1:19" s="23" customFormat="1" x14ac:dyDescent="0.25">
      <c r="A173" s="57">
        <v>44500</v>
      </c>
      <c r="B173" s="31">
        <v>1367304.3</v>
      </c>
      <c r="C173" s="31">
        <v>946475</v>
      </c>
      <c r="D173" s="34">
        <v>218059.59999999998</v>
      </c>
      <c r="E173" s="34">
        <v>76853.099999999991</v>
      </c>
      <c r="F173" s="34">
        <v>73682.2</v>
      </c>
      <c r="G173" s="34">
        <v>1001.8</v>
      </c>
      <c r="H173" s="25">
        <v>928.99999999999989</v>
      </c>
      <c r="I173" s="25">
        <v>3186.4</v>
      </c>
      <c r="J173" s="25">
        <v>405120.1</v>
      </c>
      <c r="K173" s="31">
        <v>106538.99999999999</v>
      </c>
      <c r="L173" s="25">
        <v>51896</v>
      </c>
      <c r="M173" s="25">
        <v>1222.1000000000001</v>
      </c>
      <c r="N173" s="25">
        <v>413868.60000000003</v>
      </c>
      <c r="O173" s="27">
        <v>490929.39999999997</v>
      </c>
      <c r="P173" s="28">
        <v>182962.2</v>
      </c>
      <c r="Q173" s="33">
        <v>-4788.8999999999915</v>
      </c>
      <c r="R173" s="34">
        <v>178713.2</v>
      </c>
      <c r="S173" s="27">
        <f t="shared" si="3"/>
        <v>4513953.0999999996</v>
      </c>
    </row>
    <row r="174" spans="1:19" s="23" customFormat="1" x14ac:dyDescent="0.25">
      <c r="A174" s="57">
        <v>44501</v>
      </c>
      <c r="B174" s="31">
        <v>1337822.5</v>
      </c>
      <c r="C174" s="31">
        <v>985392.8</v>
      </c>
      <c r="D174" s="34">
        <v>219745.6</v>
      </c>
      <c r="E174" s="34">
        <v>76215.099999999991</v>
      </c>
      <c r="F174" s="34">
        <v>77619.199999999997</v>
      </c>
      <c r="G174" s="34">
        <v>1247.2</v>
      </c>
      <c r="H174" s="25">
        <v>1463.4999999999998</v>
      </c>
      <c r="I174" s="25">
        <v>3195.5</v>
      </c>
      <c r="J174" s="25">
        <v>513831.50000000006</v>
      </c>
      <c r="K174" s="31">
        <v>101980.5</v>
      </c>
      <c r="L174" s="25">
        <v>44006.400000000001</v>
      </c>
      <c r="M174" s="25">
        <v>1219.2</v>
      </c>
      <c r="N174" s="25">
        <v>379758.4</v>
      </c>
      <c r="O174" s="27">
        <v>491601.4</v>
      </c>
      <c r="P174" s="28">
        <v>195444.99999999997</v>
      </c>
      <c r="Q174" s="33">
        <v>-4886.9999999999854</v>
      </c>
      <c r="R174" s="34">
        <v>185861.90000000002</v>
      </c>
      <c r="S174" s="27">
        <f t="shared" si="3"/>
        <v>4611518.7000000011</v>
      </c>
    </row>
    <row r="175" spans="1:19" s="23" customFormat="1" x14ac:dyDescent="0.25">
      <c r="A175" s="57">
        <v>44532</v>
      </c>
      <c r="B175" s="31">
        <v>1308690.2</v>
      </c>
      <c r="C175" s="31">
        <v>989411.8</v>
      </c>
      <c r="D175" s="34">
        <v>225857.4</v>
      </c>
      <c r="E175" s="34">
        <v>62768</v>
      </c>
      <c r="F175" s="34">
        <v>88575.900000000009</v>
      </c>
      <c r="G175" s="34">
        <v>1237.9999999999998</v>
      </c>
      <c r="H175" s="25">
        <v>2437.7999999999997</v>
      </c>
      <c r="I175" s="25">
        <v>3014.6</v>
      </c>
      <c r="J175" s="25">
        <v>512988.39999999997</v>
      </c>
      <c r="K175" s="31">
        <v>110830.1</v>
      </c>
      <c r="L175" s="25">
        <v>33877.5</v>
      </c>
      <c r="M175" s="25">
        <v>4750.2999999999993</v>
      </c>
      <c r="N175" s="25">
        <v>366326.19999999995</v>
      </c>
      <c r="O175" s="27">
        <v>488662.39999999997</v>
      </c>
      <c r="P175" s="28">
        <v>205676.69999999998</v>
      </c>
      <c r="Q175" s="33">
        <v>7861.1999999999916</v>
      </c>
      <c r="R175" s="34">
        <v>181337.30000000002</v>
      </c>
      <c r="S175" s="27">
        <f t="shared" si="3"/>
        <v>4594303.8</v>
      </c>
    </row>
    <row r="176" spans="1:19" s="23" customFormat="1" x14ac:dyDescent="0.25">
      <c r="A176" s="57">
        <v>44564</v>
      </c>
      <c r="B176" s="31">
        <v>1482240.2</v>
      </c>
      <c r="C176" s="31">
        <v>978336</v>
      </c>
      <c r="D176" s="34">
        <v>231105.19999999998</v>
      </c>
      <c r="E176" s="34">
        <v>73575.3</v>
      </c>
      <c r="F176" s="34">
        <v>89338.599999999991</v>
      </c>
      <c r="G176" s="34">
        <v>1189.3</v>
      </c>
      <c r="H176" s="25">
        <v>2004.9999999999998</v>
      </c>
      <c r="I176" s="25">
        <v>3546.2</v>
      </c>
      <c r="J176" s="25">
        <v>486744.7</v>
      </c>
      <c r="K176" s="31">
        <v>101655.1</v>
      </c>
      <c r="L176" s="25">
        <v>45225.299999999996</v>
      </c>
      <c r="M176" s="25">
        <v>1263.4000000000001</v>
      </c>
      <c r="N176" s="25">
        <v>403035.80000000005</v>
      </c>
      <c r="O176" s="27">
        <v>490316</v>
      </c>
      <c r="P176" s="28">
        <v>219506.8</v>
      </c>
      <c r="Q176" s="33">
        <v>26596.80000000001</v>
      </c>
      <c r="R176" s="34">
        <v>198594.59999999998</v>
      </c>
      <c r="S176" s="27">
        <f t="shared" si="3"/>
        <v>4834274.3</v>
      </c>
    </row>
    <row r="177" spans="1:19" s="23" customFormat="1" x14ac:dyDescent="0.25">
      <c r="A177" s="57">
        <v>44596</v>
      </c>
      <c r="B177" s="31">
        <v>1431480.7999999998</v>
      </c>
      <c r="C177" s="31">
        <v>1022636.7</v>
      </c>
      <c r="D177" s="34">
        <v>268265.10000000003</v>
      </c>
      <c r="E177" s="34">
        <v>89568.9</v>
      </c>
      <c r="F177" s="34">
        <v>78533.2</v>
      </c>
      <c r="G177" s="34">
        <v>1056.6999999999998</v>
      </c>
      <c r="H177" s="25">
        <v>1580.9</v>
      </c>
      <c r="I177" s="25">
        <v>3488</v>
      </c>
      <c r="J177" s="25">
        <v>425633.39999999997</v>
      </c>
      <c r="K177" s="31">
        <v>106388.7</v>
      </c>
      <c r="L177" s="25">
        <v>52943.099999999991</v>
      </c>
      <c r="M177" s="25">
        <v>1255.8000000000002</v>
      </c>
      <c r="N177" s="25">
        <v>371618.8</v>
      </c>
      <c r="O177" s="27">
        <v>502440.7</v>
      </c>
      <c r="P177" s="28">
        <v>230790.6</v>
      </c>
      <c r="Q177" s="33">
        <v>-25030.7</v>
      </c>
      <c r="R177" s="34">
        <v>220997.29999999996</v>
      </c>
      <c r="S177" s="27">
        <f t="shared" si="3"/>
        <v>4783647.9999999991</v>
      </c>
    </row>
    <row r="178" spans="1:19" s="23" customFormat="1" x14ac:dyDescent="0.25">
      <c r="A178" s="57">
        <v>44628</v>
      </c>
      <c r="B178" s="31">
        <v>1438299</v>
      </c>
      <c r="C178" s="31">
        <v>1033568.9999999999</v>
      </c>
      <c r="D178" s="34">
        <v>268880</v>
      </c>
      <c r="E178" s="34">
        <v>73916.800000000003</v>
      </c>
      <c r="F178" s="34">
        <v>73966.2</v>
      </c>
      <c r="G178" s="34">
        <v>1028.0999999999999</v>
      </c>
      <c r="H178" s="25">
        <v>1517.5</v>
      </c>
      <c r="I178" s="25">
        <v>3242.1</v>
      </c>
      <c r="J178" s="25">
        <v>459748.30000000005</v>
      </c>
      <c r="K178" s="31">
        <v>125751.29999999999</v>
      </c>
      <c r="L178" s="25">
        <v>58094.9</v>
      </c>
      <c r="M178" s="25">
        <v>1431.6</v>
      </c>
      <c r="N178" s="25">
        <v>342869.8</v>
      </c>
      <c r="O178" s="27">
        <v>604713.5</v>
      </c>
      <c r="P178" s="28">
        <v>109779.3</v>
      </c>
      <c r="Q178" s="33">
        <v>-1987.9999999999914</v>
      </c>
      <c r="R178" s="34">
        <v>218478.90000000002</v>
      </c>
      <c r="S178" s="27">
        <f t="shared" si="3"/>
        <v>4813298.3</v>
      </c>
    </row>
    <row r="179" spans="1:19" s="23" customFormat="1" x14ac:dyDescent="0.25">
      <c r="A179" s="57">
        <v>44660</v>
      </c>
      <c r="B179" s="31">
        <v>1544039.1</v>
      </c>
      <c r="C179" s="31">
        <v>1061249</v>
      </c>
      <c r="D179" s="34">
        <v>246789.9</v>
      </c>
      <c r="E179" s="34">
        <v>51285.1</v>
      </c>
      <c r="F179" s="34">
        <v>79008.900000000009</v>
      </c>
      <c r="G179" s="34">
        <v>1088.2</v>
      </c>
      <c r="H179" s="25">
        <v>1964.4000000000003</v>
      </c>
      <c r="I179" s="25">
        <v>3710.5</v>
      </c>
      <c r="J179" s="25">
        <v>484918.19999999995</v>
      </c>
      <c r="K179" s="31">
        <v>95606.3</v>
      </c>
      <c r="L179" s="25">
        <v>53033.2</v>
      </c>
      <c r="M179" s="25">
        <v>1265.5</v>
      </c>
      <c r="N179" s="25">
        <v>371592.10000000003</v>
      </c>
      <c r="O179" s="27">
        <v>606693.39999999991</v>
      </c>
      <c r="P179" s="28">
        <v>121490.5</v>
      </c>
      <c r="Q179" s="33">
        <v>21277.900000000005</v>
      </c>
      <c r="R179" s="34">
        <v>190517.3</v>
      </c>
      <c r="S179" s="27">
        <f t="shared" si="3"/>
        <v>4935529.5</v>
      </c>
    </row>
    <row r="180" spans="1:19" s="23" customFormat="1" x14ac:dyDescent="0.25">
      <c r="A180" s="57">
        <v>44691</v>
      </c>
      <c r="B180" s="31">
        <v>1597743.2</v>
      </c>
      <c r="C180" s="31">
        <v>1072156.8</v>
      </c>
      <c r="D180" s="34">
        <v>273549</v>
      </c>
      <c r="E180" s="34">
        <v>69002.100000000006</v>
      </c>
      <c r="F180" s="34">
        <v>69357.800000000017</v>
      </c>
      <c r="G180" s="34">
        <v>969.9</v>
      </c>
      <c r="H180" s="25">
        <v>1103.8000000000002</v>
      </c>
      <c r="I180" s="25">
        <v>3701.1</v>
      </c>
      <c r="J180" s="25">
        <v>478478.6</v>
      </c>
      <c r="K180" s="31">
        <v>121877.79999999999</v>
      </c>
      <c r="L180" s="25">
        <v>26988.2</v>
      </c>
      <c r="M180" s="25">
        <v>1232.0999999999999</v>
      </c>
      <c r="N180" s="25">
        <v>393846.29999999993</v>
      </c>
      <c r="O180" s="27">
        <v>606185.29999999993</v>
      </c>
      <c r="P180" s="28">
        <v>134881.60000000001</v>
      </c>
      <c r="Q180" s="33">
        <v>41067.699999999997</v>
      </c>
      <c r="R180" s="34">
        <v>194340.6</v>
      </c>
      <c r="S180" s="27">
        <f t="shared" si="3"/>
        <v>5086481.8999999994</v>
      </c>
    </row>
    <row r="181" spans="1:19" s="23" customFormat="1" x14ac:dyDescent="0.25">
      <c r="A181" s="57">
        <v>44722</v>
      </c>
      <c r="B181" s="31">
        <v>1647203</v>
      </c>
      <c r="C181" s="31">
        <v>1120414.8</v>
      </c>
      <c r="D181" s="34">
        <v>234016.59999999998</v>
      </c>
      <c r="E181" s="34">
        <v>47376.799999999996</v>
      </c>
      <c r="F181" s="34">
        <v>76096.000000000015</v>
      </c>
      <c r="G181" s="34">
        <v>877.2</v>
      </c>
      <c r="H181" s="25">
        <v>1202</v>
      </c>
      <c r="I181" s="25">
        <v>3739.3</v>
      </c>
      <c r="J181" s="25">
        <v>550425.79999999993</v>
      </c>
      <c r="K181" s="31">
        <v>122898.7</v>
      </c>
      <c r="L181" s="25">
        <v>50033.899999999994</v>
      </c>
      <c r="M181" s="25">
        <v>1154</v>
      </c>
      <c r="N181" s="25">
        <v>448858.10000000003</v>
      </c>
      <c r="O181" s="27">
        <v>621068.39999999991</v>
      </c>
      <c r="P181" s="28">
        <v>149595.20000000001</v>
      </c>
      <c r="Q181" s="33">
        <v>4301.6999999999944</v>
      </c>
      <c r="R181" s="34">
        <v>191348.5</v>
      </c>
      <c r="S181" s="27">
        <f t="shared" si="3"/>
        <v>5270610</v>
      </c>
    </row>
    <row r="182" spans="1:19" s="23" customFormat="1" x14ac:dyDescent="0.25">
      <c r="A182" s="57">
        <v>44752</v>
      </c>
      <c r="B182" s="31">
        <v>1970881.3</v>
      </c>
      <c r="C182" s="31">
        <v>1094035</v>
      </c>
      <c r="D182" s="34">
        <v>258088.9</v>
      </c>
      <c r="E182" s="34">
        <v>47204.2</v>
      </c>
      <c r="F182" s="34">
        <v>75051.999999999985</v>
      </c>
      <c r="G182" s="34">
        <v>887.9</v>
      </c>
      <c r="H182" s="25">
        <v>1683.4</v>
      </c>
      <c r="I182" s="25">
        <v>3889.3</v>
      </c>
      <c r="J182" s="25">
        <v>562703.19999999995</v>
      </c>
      <c r="K182" s="31">
        <v>97229.2</v>
      </c>
      <c r="L182" s="25">
        <v>52346.400000000001</v>
      </c>
      <c r="M182" s="25">
        <v>1139.0999999999999</v>
      </c>
      <c r="N182" s="25">
        <v>453246.39999999997</v>
      </c>
      <c r="O182" s="27">
        <v>620999.19999999995</v>
      </c>
      <c r="P182" s="28">
        <v>163963.5</v>
      </c>
      <c r="Q182" s="33">
        <v>31453.900000000034</v>
      </c>
      <c r="R182" s="34">
        <v>197924</v>
      </c>
      <c r="S182" s="27">
        <f t="shared" si="3"/>
        <v>5632726.9000000004</v>
      </c>
    </row>
    <row r="183" spans="1:19" s="23" customFormat="1" x14ac:dyDescent="0.25">
      <c r="A183" s="57">
        <v>44783</v>
      </c>
      <c r="B183" s="31">
        <v>1917635.5</v>
      </c>
      <c r="C183" s="31">
        <v>1123858</v>
      </c>
      <c r="D183" s="34">
        <v>248267.8</v>
      </c>
      <c r="E183" s="34">
        <v>58754.399999999994</v>
      </c>
      <c r="F183" s="34">
        <v>61967.3</v>
      </c>
      <c r="G183" s="34">
        <v>898.30000000000007</v>
      </c>
      <c r="H183" s="25">
        <v>1497.7</v>
      </c>
      <c r="I183" s="25">
        <v>3895.8</v>
      </c>
      <c r="J183" s="25">
        <v>577445.5</v>
      </c>
      <c r="K183" s="31">
        <v>87506.8</v>
      </c>
      <c r="L183" s="25">
        <v>51634.1</v>
      </c>
      <c r="M183" s="25">
        <v>1154</v>
      </c>
      <c r="N183" s="25">
        <v>521199.19999999995</v>
      </c>
      <c r="O183" s="27">
        <v>621136</v>
      </c>
      <c r="P183" s="28">
        <v>174695.7</v>
      </c>
      <c r="Q183" s="33">
        <v>32090.599999999995</v>
      </c>
      <c r="R183" s="34">
        <v>183841.69999999998</v>
      </c>
      <c r="S183" s="27">
        <f t="shared" si="3"/>
        <v>5667478.3999999994</v>
      </c>
    </row>
    <row r="184" spans="1:19" s="23" customFormat="1" x14ac:dyDescent="0.25">
      <c r="A184" s="57">
        <v>44814</v>
      </c>
      <c r="B184" s="31">
        <v>1896482.5999999999</v>
      </c>
      <c r="C184" s="31">
        <v>1144966.8</v>
      </c>
      <c r="D184" s="34">
        <v>246467.7</v>
      </c>
      <c r="E184" s="34">
        <v>52463.199999999997</v>
      </c>
      <c r="F184" s="34">
        <v>57406.5</v>
      </c>
      <c r="G184" s="34">
        <v>908.90000000000009</v>
      </c>
      <c r="H184" s="25">
        <v>2431.8999999999996</v>
      </c>
      <c r="I184" s="25">
        <v>3906.7</v>
      </c>
      <c r="J184" s="25">
        <v>599198.80000000005</v>
      </c>
      <c r="K184" s="31">
        <v>109734.3</v>
      </c>
      <c r="L184" s="25">
        <v>46883.899999999994</v>
      </c>
      <c r="M184" s="25">
        <v>2932.9</v>
      </c>
      <c r="N184" s="25">
        <v>584494.19999999995</v>
      </c>
      <c r="O184" s="27">
        <v>621256.80000000005</v>
      </c>
      <c r="P184" s="28">
        <v>189250.2</v>
      </c>
      <c r="Q184" s="33">
        <v>32565.000000000029</v>
      </c>
      <c r="R184" s="34">
        <v>197039.39999999997</v>
      </c>
      <c r="S184" s="27">
        <f t="shared" si="3"/>
        <v>5788389.8000000007</v>
      </c>
    </row>
    <row r="185" spans="1:19" s="23" customFormat="1" x14ac:dyDescent="0.25">
      <c r="A185" s="57">
        <v>44845</v>
      </c>
      <c r="B185" s="31">
        <v>1941001.2</v>
      </c>
      <c r="C185" s="31">
        <v>1153205</v>
      </c>
      <c r="D185" s="34">
        <v>251198.09999999998</v>
      </c>
      <c r="E185" s="34">
        <v>102772.09999999999</v>
      </c>
      <c r="F185" s="34">
        <v>65192.800000000003</v>
      </c>
      <c r="G185" s="34">
        <v>936</v>
      </c>
      <c r="H185" s="25">
        <v>2127.3000000000002</v>
      </c>
      <c r="I185" s="25">
        <v>3417.9</v>
      </c>
      <c r="J185" s="25">
        <v>604248.69999999995</v>
      </c>
      <c r="K185" s="31">
        <v>125384.80000000002</v>
      </c>
      <c r="L185" s="25">
        <v>56331.7</v>
      </c>
      <c r="M185" s="25">
        <v>1149.8</v>
      </c>
      <c r="N185" s="25">
        <v>500557.50000000006</v>
      </c>
      <c r="O185" s="27">
        <v>618729.70000000007</v>
      </c>
      <c r="P185" s="28">
        <v>198568.2</v>
      </c>
      <c r="Q185" s="33">
        <v>32795.699999999975</v>
      </c>
      <c r="R185" s="34">
        <v>206632.6</v>
      </c>
      <c r="S185" s="27">
        <f t="shared" si="3"/>
        <v>5864249.0999999996</v>
      </c>
    </row>
    <row r="186" spans="1:19" s="23" customFormat="1" x14ac:dyDescent="0.25">
      <c r="A186" s="57">
        <v>44877</v>
      </c>
      <c r="B186" s="31">
        <v>1945543</v>
      </c>
      <c r="C186" s="31">
        <v>1178663.8</v>
      </c>
      <c r="D186" s="34">
        <v>266305.00000000006</v>
      </c>
      <c r="E186" s="34">
        <v>71067.5</v>
      </c>
      <c r="F186" s="34">
        <v>84333.1</v>
      </c>
      <c r="G186" s="34">
        <v>925.9</v>
      </c>
      <c r="H186" s="25">
        <v>3000.6000000000004</v>
      </c>
      <c r="I186" s="25">
        <v>3503.5</v>
      </c>
      <c r="J186" s="25">
        <v>576530.5</v>
      </c>
      <c r="K186" s="31">
        <v>125441.5</v>
      </c>
      <c r="L186" s="25">
        <v>41164.799999999996</v>
      </c>
      <c r="M186" s="25">
        <v>1105</v>
      </c>
      <c r="N186" s="25">
        <v>498885.7</v>
      </c>
      <c r="O186" s="27">
        <v>619266.6</v>
      </c>
      <c r="P186" s="28">
        <v>210576.6</v>
      </c>
      <c r="Q186" s="33">
        <v>33286.100000000035</v>
      </c>
      <c r="R186" s="34">
        <v>202238.1</v>
      </c>
      <c r="S186" s="27">
        <f t="shared" si="3"/>
        <v>5861837.2999999989</v>
      </c>
    </row>
    <row r="187" spans="1:19" s="23" customFormat="1" x14ac:dyDescent="0.25">
      <c r="A187" s="57">
        <v>44908</v>
      </c>
      <c r="B187" s="31">
        <v>2025031.6</v>
      </c>
      <c r="C187" s="31">
        <v>1218764.3999999999</v>
      </c>
      <c r="D187" s="34">
        <v>258313.4</v>
      </c>
      <c r="E187" s="34">
        <v>56856.200000000004</v>
      </c>
      <c r="F187" s="34">
        <v>92199.7</v>
      </c>
      <c r="G187" s="34">
        <v>1176.7</v>
      </c>
      <c r="H187" s="25">
        <v>2548.8000000000006</v>
      </c>
      <c r="I187" s="25">
        <v>3421.3</v>
      </c>
      <c r="J187" s="25">
        <v>521529.70000000007</v>
      </c>
      <c r="K187" s="31">
        <v>183817.2</v>
      </c>
      <c r="L187" s="25">
        <v>51762.1</v>
      </c>
      <c r="M187" s="25">
        <v>1430.1</v>
      </c>
      <c r="N187" s="25">
        <v>497807.3</v>
      </c>
      <c r="O187" s="27">
        <v>675149.5</v>
      </c>
      <c r="P187" s="28">
        <v>222997.10000000003</v>
      </c>
      <c r="Q187" s="33">
        <v>39409.799999999967</v>
      </c>
      <c r="R187" s="34">
        <v>184107.19999999998</v>
      </c>
      <c r="S187" s="27">
        <f t="shared" si="3"/>
        <v>6036322.0999999987</v>
      </c>
    </row>
    <row r="188" spans="1:19" s="23" customFormat="1" x14ac:dyDescent="0.25">
      <c r="A188" s="57">
        <v>44927</v>
      </c>
      <c r="B188" s="31">
        <v>2073825.5</v>
      </c>
      <c r="C188" s="31">
        <v>1249194.6000000001</v>
      </c>
      <c r="D188" s="34">
        <v>260178.50000000003</v>
      </c>
      <c r="E188" s="34">
        <v>93699.799999999988</v>
      </c>
      <c r="F188" s="34">
        <v>86689.9</v>
      </c>
      <c r="G188" s="34">
        <v>1162.7</v>
      </c>
      <c r="H188" s="25">
        <v>2186.4</v>
      </c>
      <c r="I188" s="25">
        <v>3423.1</v>
      </c>
      <c r="J188" s="25">
        <v>516715.3</v>
      </c>
      <c r="K188" s="31">
        <v>195929</v>
      </c>
      <c r="L188" s="25">
        <v>45546.400000000001</v>
      </c>
      <c r="M188" s="25">
        <v>1128.3</v>
      </c>
      <c r="N188" s="25">
        <v>469165.60000000003</v>
      </c>
      <c r="O188" s="27">
        <v>684135.7</v>
      </c>
      <c r="P188" s="28">
        <v>227760.9</v>
      </c>
      <c r="Q188" s="33">
        <v>42001.7</v>
      </c>
      <c r="R188" s="34">
        <v>193922.80000000002</v>
      </c>
      <c r="S188" s="27">
        <f t="shared" si="3"/>
        <v>6146666.2000000002</v>
      </c>
    </row>
    <row r="189" spans="1:19" s="23" customFormat="1" x14ac:dyDescent="0.25">
      <c r="A189" s="57">
        <v>44959</v>
      </c>
      <c r="B189" s="31">
        <v>2073452.5</v>
      </c>
      <c r="C189" s="31">
        <v>1252909.1000000001</v>
      </c>
      <c r="D189" s="34">
        <v>262127.6</v>
      </c>
      <c r="E189" s="34">
        <v>80690.5</v>
      </c>
      <c r="F189" s="34">
        <v>79779.100000000006</v>
      </c>
      <c r="G189" s="34">
        <v>1074.0999999999999</v>
      </c>
      <c r="H189" s="25">
        <v>1327.2</v>
      </c>
      <c r="I189" s="25">
        <v>3550.8</v>
      </c>
      <c r="J189" s="25">
        <v>493830</v>
      </c>
      <c r="K189" s="31">
        <v>171087.09999999998</v>
      </c>
      <c r="L189" s="25">
        <v>56709.8</v>
      </c>
      <c r="M189" s="25">
        <v>1134.5999999999999</v>
      </c>
      <c r="N189" s="25">
        <v>472285.2</v>
      </c>
      <c r="O189" s="27">
        <v>685040.4</v>
      </c>
      <c r="P189" s="28">
        <v>237918.2</v>
      </c>
      <c r="Q189" s="33">
        <v>73759.800000000017</v>
      </c>
      <c r="R189" s="34">
        <v>203094.40000000002</v>
      </c>
      <c r="S189" s="27">
        <f t="shared" si="3"/>
        <v>6149770.4000000004</v>
      </c>
    </row>
    <row r="190" spans="1:19" s="23" customFormat="1" x14ac:dyDescent="0.25">
      <c r="A190" s="57">
        <v>44988</v>
      </c>
      <c r="B190" s="31">
        <v>2024957.9000000001</v>
      </c>
      <c r="C190" s="31">
        <v>1267450.7</v>
      </c>
      <c r="D190" s="34">
        <v>332833.59999999992</v>
      </c>
      <c r="E190" s="34">
        <v>75522.799999999988</v>
      </c>
      <c r="F190" s="34">
        <v>73981.7</v>
      </c>
      <c r="G190" s="34">
        <v>1083</v>
      </c>
      <c r="H190" s="25">
        <v>1229.2</v>
      </c>
      <c r="I190" s="25">
        <v>3558.9</v>
      </c>
      <c r="J190" s="25">
        <v>437844</v>
      </c>
      <c r="K190" s="31">
        <v>214397.3</v>
      </c>
      <c r="L190" s="25">
        <v>43641.900000000009</v>
      </c>
      <c r="M190" s="25">
        <v>711.6</v>
      </c>
      <c r="N190" s="25">
        <v>494952.9</v>
      </c>
      <c r="O190" s="27">
        <v>747377.49999999988</v>
      </c>
      <c r="P190" s="28">
        <v>143340.5</v>
      </c>
      <c r="Q190" s="33">
        <v>39953.700000000019</v>
      </c>
      <c r="R190" s="34">
        <v>224336.9</v>
      </c>
      <c r="S190" s="27">
        <f t="shared" si="3"/>
        <v>6127174.1000000015</v>
      </c>
    </row>
    <row r="191" spans="1:19" s="23" customFormat="1" x14ac:dyDescent="0.25">
      <c r="A191" s="57">
        <v>45020</v>
      </c>
      <c r="B191" s="31">
        <v>2100081.7999999998</v>
      </c>
      <c r="C191" s="31">
        <v>1269483.4999999998</v>
      </c>
      <c r="D191" s="34">
        <v>267389</v>
      </c>
      <c r="E191" s="34">
        <v>75711.899999999994</v>
      </c>
      <c r="F191" s="34">
        <v>84773.3</v>
      </c>
      <c r="G191" s="34">
        <v>1049</v>
      </c>
      <c r="H191" s="25">
        <v>1199</v>
      </c>
      <c r="I191" s="25">
        <v>3009.1</v>
      </c>
      <c r="J191" s="25">
        <v>487935.19999999995</v>
      </c>
      <c r="K191" s="31">
        <v>196327.59999999998</v>
      </c>
      <c r="L191" s="25">
        <v>42294.899999999994</v>
      </c>
      <c r="M191" s="25">
        <v>1283.7</v>
      </c>
      <c r="N191" s="25">
        <v>550781.49999999988</v>
      </c>
      <c r="O191" s="27">
        <v>771937.9</v>
      </c>
      <c r="P191" s="28">
        <v>128750.3</v>
      </c>
      <c r="Q191" s="33">
        <v>40011.699999999997</v>
      </c>
      <c r="R191" s="34">
        <v>198499.1</v>
      </c>
      <c r="S191" s="27">
        <f t="shared" si="3"/>
        <v>6220518.5</v>
      </c>
    </row>
    <row r="192" spans="1:19" s="23" customFormat="1" x14ac:dyDescent="0.25">
      <c r="A192" s="57">
        <v>45051</v>
      </c>
      <c r="B192" s="31">
        <v>2071026.0999999999</v>
      </c>
      <c r="C192" s="31">
        <v>1308169.3999999999</v>
      </c>
      <c r="D192" s="34">
        <v>355939.7</v>
      </c>
      <c r="E192" s="34">
        <v>73797.2</v>
      </c>
      <c r="F192" s="34">
        <v>94614.5</v>
      </c>
      <c r="G192" s="34">
        <v>1280.5</v>
      </c>
      <c r="H192" s="25">
        <v>3185.6</v>
      </c>
      <c r="I192" s="25">
        <v>2992.5</v>
      </c>
      <c r="J192" s="25">
        <v>562833.9</v>
      </c>
      <c r="K192" s="31">
        <v>180653.2</v>
      </c>
      <c r="L192" s="25">
        <v>47317</v>
      </c>
      <c r="M192" s="25">
        <v>1680</v>
      </c>
      <c r="N192" s="25">
        <v>700437.6</v>
      </c>
      <c r="O192" s="27">
        <v>771658.9</v>
      </c>
      <c r="P192" s="28">
        <v>136876.19999999998</v>
      </c>
      <c r="Q192" s="33">
        <v>17825.900000000005</v>
      </c>
      <c r="R192" s="34">
        <v>198793.5</v>
      </c>
      <c r="S192" s="27">
        <f t="shared" si="3"/>
        <v>6529081.7000000011</v>
      </c>
    </row>
    <row r="193" spans="1:19" s="23" customFormat="1" x14ac:dyDescent="0.25">
      <c r="A193" s="57">
        <v>45083</v>
      </c>
      <c r="B193" s="31">
        <v>2119753.7000000002</v>
      </c>
      <c r="C193" s="31">
        <v>1304232.6000000001</v>
      </c>
      <c r="D193" s="34">
        <v>369019.9</v>
      </c>
      <c r="E193" s="34">
        <v>118305.5</v>
      </c>
      <c r="F193" s="34">
        <v>100698.2</v>
      </c>
      <c r="G193" s="34">
        <v>1304.5</v>
      </c>
      <c r="H193" s="25">
        <v>1680.6</v>
      </c>
      <c r="I193" s="25">
        <v>3024.9</v>
      </c>
      <c r="J193" s="25">
        <v>451110.1</v>
      </c>
      <c r="K193" s="31">
        <v>195489.19999999998</v>
      </c>
      <c r="L193" s="25">
        <v>69560.100000000006</v>
      </c>
      <c r="M193" s="25">
        <v>1663.1000000000001</v>
      </c>
      <c r="N193" s="25">
        <v>682090.8</v>
      </c>
      <c r="O193" s="27">
        <v>795864.6</v>
      </c>
      <c r="P193" s="28">
        <v>154558.29999999999</v>
      </c>
      <c r="Q193" s="33">
        <v>34248.299999999974</v>
      </c>
      <c r="R193" s="34">
        <v>207221.29999999996</v>
      </c>
      <c r="S193" s="27">
        <f t="shared" si="3"/>
        <v>6609825.6999999983</v>
      </c>
    </row>
    <row r="194" spans="1:19" s="23" customFormat="1" x14ac:dyDescent="0.25">
      <c r="A194" s="57">
        <v>45114</v>
      </c>
      <c r="B194" s="31">
        <v>2089279</v>
      </c>
      <c r="C194" s="31">
        <v>1308970.2</v>
      </c>
      <c r="D194" s="34">
        <v>390033.60000000009</v>
      </c>
      <c r="E194" s="34">
        <v>54991.9</v>
      </c>
      <c r="F194" s="34">
        <v>93397.8</v>
      </c>
      <c r="G194" s="34">
        <v>1441.4</v>
      </c>
      <c r="H194" s="25">
        <v>1508.3</v>
      </c>
      <c r="I194" s="25">
        <v>200.7</v>
      </c>
      <c r="J194" s="25">
        <v>537216.80000000005</v>
      </c>
      <c r="K194" s="31">
        <v>157821.20000000001</v>
      </c>
      <c r="L194" s="25">
        <v>41397.699999999997</v>
      </c>
      <c r="M194" s="25">
        <v>1774.6000000000001</v>
      </c>
      <c r="N194" s="25">
        <v>746665</v>
      </c>
      <c r="O194" s="27">
        <v>796324.9</v>
      </c>
      <c r="P194" s="28">
        <v>166535.20000000001</v>
      </c>
      <c r="Q194" s="33">
        <v>63917.500000000015</v>
      </c>
      <c r="R194" s="34">
        <v>216331.3</v>
      </c>
      <c r="S194" s="27">
        <f t="shared" si="3"/>
        <v>6667807.1000000006</v>
      </c>
    </row>
    <row r="195" spans="1:19" s="23" customFormat="1" x14ac:dyDescent="0.25">
      <c r="A195" s="57">
        <v>45146</v>
      </c>
      <c r="B195" s="31">
        <v>2103259.3000000003</v>
      </c>
      <c r="C195" s="31">
        <v>1313196.7000000002</v>
      </c>
      <c r="D195" s="34">
        <v>390844</v>
      </c>
      <c r="E195" s="34">
        <v>51292.5</v>
      </c>
      <c r="F195" s="34">
        <v>81168.800000000003</v>
      </c>
      <c r="G195" s="34">
        <v>1470.2</v>
      </c>
      <c r="H195" s="25">
        <v>1834.1</v>
      </c>
      <c r="I195" s="25">
        <v>633.9</v>
      </c>
      <c r="J195" s="25">
        <v>538120.6</v>
      </c>
      <c r="K195" s="31">
        <v>137155.29999999999</v>
      </c>
      <c r="L195" s="25">
        <v>58762.600000000006</v>
      </c>
      <c r="M195" s="25">
        <v>1519.5</v>
      </c>
      <c r="N195" s="25">
        <v>729597</v>
      </c>
      <c r="O195" s="27">
        <v>799766</v>
      </c>
      <c r="P195" s="28">
        <v>175925.2</v>
      </c>
      <c r="Q195" s="33">
        <v>39008.699999999997</v>
      </c>
      <c r="R195" s="34">
        <v>222545.19999999995</v>
      </c>
      <c r="S195" s="27">
        <f t="shared" si="3"/>
        <v>6646099.6000000006</v>
      </c>
    </row>
    <row r="196" spans="1:19" s="23" customFormat="1" x14ac:dyDescent="0.25">
      <c r="A196" s="57">
        <v>45178</v>
      </c>
      <c r="B196" s="31">
        <v>2104036.7000000002</v>
      </c>
      <c r="C196" s="31">
        <v>1327567.5</v>
      </c>
      <c r="D196" s="34">
        <v>517005.89999999997</v>
      </c>
      <c r="E196" s="34">
        <v>58263</v>
      </c>
      <c r="F196" s="34">
        <v>78740.3</v>
      </c>
      <c r="G196" s="34">
        <v>1517.7</v>
      </c>
      <c r="H196" s="25">
        <v>2128.1</v>
      </c>
      <c r="I196" s="25">
        <v>847.2</v>
      </c>
      <c r="J196" s="25">
        <v>563314.20000000007</v>
      </c>
      <c r="K196" s="31">
        <v>156505.40000000002</v>
      </c>
      <c r="L196" s="25">
        <v>69427.399999999994</v>
      </c>
      <c r="M196" s="25">
        <v>1519.8</v>
      </c>
      <c r="N196" s="25">
        <v>710613.6</v>
      </c>
      <c r="O196" s="27">
        <v>804500.10000000009</v>
      </c>
      <c r="P196" s="28">
        <v>189831.5</v>
      </c>
      <c r="Q196" s="33">
        <v>26836.099999999988</v>
      </c>
      <c r="R196" s="34">
        <v>235674.09999999998</v>
      </c>
      <c r="S196" s="27">
        <f t="shared" si="3"/>
        <v>6848328.5999999996</v>
      </c>
    </row>
    <row r="197" spans="1:19" s="23" customFormat="1" x14ac:dyDescent="0.25">
      <c r="A197" s="57">
        <v>45209</v>
      </c>
      <c r="B197" s="31">
        <v>2142774.1</v>
      </c>
      <c r="C197" s="31">
        <v>1345715.4999999998</v>
      </c>
      <c r="D197" s="34">
        <v>514214.5</v>
      </c>
      <c r="E197" s="34">
        <v>53324.5</v>
      </c>
      <c r="F197" s="34">
        <v>76069.7</v>
      </c>
      <c r="G197" s="34">
        <v>1442.2</v>
      </c>
      <c r="H197" s="25">
        <v>2182.7999999999997</v>
      </c>
      <c r="I197" s="25">
        <v>854.5</v>
      </c>
      <c r="J197" s="25">
        <v>628434.69999999995</v>
      </c>
      <c r="K197" s="31">
        <v>143416.70000000001</v>
      </c>
      <c r="L197" s="25">
        <v>74421.099999999991</v>
      </c>
      <c r="M197" s="25">
        <v>1521.1000000000001</v>
      </c>
      <c r="N197" s="25">
        <v>739980.7</v>
      </c>
      <c r="O197" s="27">
        <v>810211.20000000007</v>
      </c>
      <c r="P197" s="28">
        <v>206236.69999999998</v>
      </c>
      <c r="Q197" s="33">
        <v>32749.300000000003</v>
      </c>
      <c r="R197" s="34">
        <v>237259.80000000005</v>
      </c>
      <c r="S197" s="27">
        <f t="shared" si="3"/>
        <v>7010809.0999999996</v>
      </c>
    </row>
    <row r="198" spans="1:19" s="23" customFormat="1" x14ac:dyDescent="0.25">
      <c r="A198" s="57">
        <v>45241</v>
      </c>
      <c r="B198" s="31">
        <v>2103463.5</v>
      </c>
      <c r="C198" s="31">
        <v>1361730.1999999997</v>
      </c>
      <c r="D198" s="34">
        <v>494638.50000000006</v>
      </c>
      <c r="E198" s="34">
        <v>69241.899999999994</v>
      </c>
      <c r="F198" s="34">
        <v>73845.5</v>
      </c>
      <c r="G198" s="34">
        <v>2550.5</v>
      </c>
      <c r="H198" s="25">
        <v>1683</v>
      </c>
      <c r="I198" s="25">
        <v>551.29999999999995</v>
      </c>
      <c r="J198" s="25">
        <v>632456</v>
      </c>
      <c r="K198" s="31">
        <v>145140</v>
      </c>
      <c r="L198" s="25">
        <v>70588.299999999988</v>
      </c>
      <c r="M198" s="25">
        <v>1906.4</v>
      </c>
      <c r="N198" s="25">
        <v>809965.5</v>
      </c>
      <c r="O198" s="27">
        <v>813872.1</v>
      </c>
      <c r="P198" s="28">
        <v>213387.2</v>
      </c>
      <c r="Q198" s="33">
        <v>26724.899999999976</v>
      </c>
      <c r="R198" s="34">
        <v>255279.5</v>
      </c>
      <c r="S198" s="27">
        <f>SUM(B198:R198)</f>
        <v>7077024.2999999998</v>
      </c>
    </row>
    <row r="199" spans="1:19" s="23" customFormat="1" x14ac:dyDescent="0.25">
      <c r="A199" s="57">
        <v>45273</v>
      </c>
      <c r="B199" s="31">
        <f>2104807.9+41863.2</f>
        <v>2146671.1</v>
      </c>
      <c r="C199" s="31">
        <f>1169030.5+60.4+97049.3+41623.1+234642.1</f>
        <v>1542405.4000000001</v>
      </c>
      <c r="D199" s="34">
        <f>468339.3+50821+42.9+4014.9+1801.2</f>
        <v>525019.30000000005</v>
      </c>
      <c r="E199" s="34">
        <f>102186.5+0+60.4</f>
        <v>102246.9</v>
      </c>
      <c r="F199" s="34">
        <f>70586.9+0</f>
        <v>70586.899999999994</v>
      </c>
      <c r="G199" s="34">
        <f>3020.2+0+0</f>
        <v>3020.2</v>
      </c>
      <c r="H199" s="25">
        <v>3236.9000000000005</v>
      </c>
      <c r="I199" s="25">
        <v>548</v>
      </c>
      <c r="J199" s="25">
        <v>567382.60000000009</v>
      </c>
      <c r="K199" s="31">
        <f>82532.8+5371.7+46015.1+87.7</f>
        <v>134007.30000000002</v>
      </c>
      <c r="L199" s="25">
        <v>85269</v>
      </c>
      <c r="M199" s="25">
        <f>3438.5+2.8</f>
        <v>3441.3</v>
      </c>
      <c r="N199" s="25">
        <f>782953.9+4357.9+102</f>
        <v>787413.8</v>
      </c>
      <c r="O199" s="27">
        <v>821154.60000000009</v>
      </c>
      <c r="P199" s="28">
        <v>240235.3</v>
      </c>
      <c r="Q199" s="33">
        <f>154.6+258482.5+0+0+1376.5-230446.8-5.2-313.5</f>
        <v>29248.100000000017</v>
      </c>
      <c r="R199" s="34">
        <f>176041.7+159890.2-46015.1-41863.2+6725.9</f>
        <v>254779.50000000003</v>
      </c>
      <c r="S199" s="27">
        <f t="shared" ref="S199" si="4">SUM(B199:R199)</f>
        <v>7316666.2000000002</v>
      </c>
    </row>
    <row r="200" spans="1:19" s="23" customFormat="1" x14ac:dyDescent="0.25">
      <c r="A200" s="57">
        <v>45305</v>
      </c>
      <c r="B200" s="31">
        <f>2126984.1+27870.8</f>
        <v>2154854.9</v>
      </c>
      <c r="C200" s="31">
        <f>1220248+60.4+97024.7+41486.9+192806.2</f>
        <v>1551626.1999999997</v>
      </c>
      <c r="D200" s="34">
        <f>408174.5+50736.7+42.9+4326.6+1774.8</f>
        <v>465055.5</v>
      </c>
      <c r="E200" s="34">
        <f>61876.7+0+60.5</f>
        <v>61937.2</v>
      </c>
      <c r="F200" s="34">
        <f>66937.7+0</f>
        <v>66937.7</v>
      </c>
      <c r="G200" s="34">
        <f>2077.4+854.7+0</f>
        <v>2932.1000000000004</v>
      </c>
      <c r="H200" s="25">
        <v>1845.8</v>
      </c>
      <c r="I200" s="25">
        <v>517.20000000000005</v>
      </c>
      <c r="J200" s="25">
        <v>557828.9</v>
      </c>
      <c r="K200" s="31">
        <f>89705.7+7348+41184.1+87.7</f>
        <v>138325.5</v>
      </c>
      <c r="L200" s="25">
        <v>65367.999999999993</v>
      </c>
      <c r="M200" s="25">
        <f>4463+2.7</f>
        <v>4465.7</v>
      </c>
      <c r="N200" s="25">
        <f>848927.6+4072.8+100.1</f>
        <v>853100.5</v>
      </c>
      <c r="O200" s="27">
        <v>819303.20000000007</v>
      </c>
      <c r="P200" s="28">
        <v>255004.30000000002</v>
      </c>
      <c r="Q200" s="33">
        <f>201.8+231279.2+0+0+1490.3-203843.6-0-313.5</f>
        <v>28814.199999999983</v>
      </c>
      <c r="R200" s="34">
        <f>159135.3+166072.4-41184.1-27870.8+10584</f>
        <v>266736.8</v>
      </c>
      <c r="S200" s="27">
        <f t="shared" ref="S200:S202" si="5">SUM(B200:R200)</f>
        <v>7294653.7000000002</v>
      </c>
    </row>
    <row r="201" spans="1:19" s="23" customFormat="1" x14ac:dyDescent="0.25">
      <c r="A201" s="57">
        <v>45337</v>
      </c>
      <c r="B201" s="31">
        <v>2123074.7999999998</v>
      </c>
      <c r="C201" s="31">
        <v>1386988.7</v>
      </c>
      <c r="D201" s="34">
        <v>479499</v>
      </c>
      <c r="E201" s="34">
        <v>70449.799999999988</v>
      </c>
      <c r="F201" s="34">
        <v>64624.7</v>
      </c>
      <c r="G201" s="34">
        <v>2334.6999999999998</v>
      </c>
      <c r="H201" s="25">
        <v>2860</v>
      </c>
      <c r="I201" s="25">
        <v>829</v>
      </c>
      <c r="J201" s="25">
        <v>635470.70000000007</v>
      </c>
      <c r="K201" s="31">
        <v>268309</v>
      </c>
      <c r="L201" s="25">
        <v>97298.5</v>
      </c>
      <c r="M201" s="25">
        <v>4441.1000000000004</v>
      </c>
      <c r="N201" s="25">
        <v>891142.79999999993</v>
      </c>
      <c r="O201" s="27">
        <v>819917</v>
      </c>
      <c r="P201" s="28">
        <v>266523.60000000003</v>
      </c>
      <c r="Q201" s="33">
        <v>40311.699999999983</v>
      </c>
      <c r="R201" s="34">
        <v>269440.40000000002</v>
      </c>
      <c r="S201" s="27">
        <f t="shared" si="5"/>
        <v>7423515.5</v>
      </c>
    </row>
    <row r="202" spans="1:19" s="23" customFormat="1" x14ac:dyDescent="0.25">
      <c r="A202" s="57">
        <v>45367</v>
      </c>
      <c r="B202" s="31">
        <v>2053811.6</v>
      </c>
      <c r="C202" s="31">
        <v>1597713.5000000002</v>
      </c>
      <c r="D202" s="34">
        <v>540154.20000000007</v>
      </c>
      <c r="E202" s="34">
        <v>69555.199999999997</v>
      </c>
      <c r="F202" s="34">
        <v>76285</v>
      </c>
      <c r="G202" s="34">
        <v>2304.8000000000002</v>
      </c>
      <c r="H202" s="25">
        <v>2066.8000000000002</v>
      </c>
      <c r="I202" s="25">
        <v>829.5</v>
      </c>
      <c r="J202" s="25">
        <v>566041.89999999991</v>
      </c>
      <c r="K202" s="31">
        <v>143539.5</v>
      </c>
      <c r="L202" s="25">
        <v>106513.7</v>
      </c>
      <c r="M202" s="25">
        <v>4219.7</v>
      </c>
      <c r="N202" s="25">
        <v>1013729.4</v>
      </c>
      <c r="O202" s="27">
        <v>913243.3</v>
      </c>
      <c r="P202" s="28">
        <v>123576.79999999999</v>
      </c>
      <c r="Q202" s="33">
        <v>39294.700000000012</v>
      </c>
      <c r="R202" s="34">
        <v>294571</v>
      </c>
      <c r="S202" s="27">
        <f t="shared" si="5"/>
        <v>7547450.6000000006</v>
      </c>
    </row>
    <row r="203" spans="1:19" s="23" customFormat="1" x14ac:dyDescent="0.25">
      <c r="A203" s="57" t="s">
        <v>3</v>
      </c>
      <c r="B203" s="31"/>
      <c r="C203" s="31"/>
      <c r="D203" s="34"/>
      <c r="E203" s="34"/>
      <c r="F203" s="34"/>
      <c r="G203" s="34"/>
      <c r="H203" s="25"/>
      <c r="I203" s="25"/>
      <c r="J203" s="25"/>
      <c r="K203" s="31"/>
      <c r="L203" s="25"/>
      <c r="M203" s="25"/>
      <c r="N203" s="25"/>
      <c r="O203" s="27"/>
      <c r="P203" s="28"/>
      <c r="Q203" s="33"/>
      <c r="R203" s="34"/>
      <c r="S203" s="27"/>
    </row>
    <row r="204" spans="1:19" s="23" customFormat="1" x14ac:dyDescent="0.25">
      <c r="O204" s="35"/>
      <c r="P204" s="35"/>
      <c r="Q204" s="36"/>
      <c r="R204" s="35"/>
      <c r="S204" s="35"/>
    </row>
    <row r="206" spans="1:19" x14ac:dyDescent="0.25">
      <c r="B206" s="10"/>
      <c r="C206" s="10"/>
      <c r="D206" s="10"/>
    </row>
    <row r="207" spans="1:19" x14ac:dyDescent="0.25">
      <c r="B207" s="10"/>
      <c r="C207" s="10"/>
      <c r="D207" s="10"/>
    </row>
    <row r="208" spans="1:19" x14ac:dyDescent="0.25">
      <c r="B208" s="10"/>
      <c r="C208" s="10"/>
      <c r="D208" s="10"/>
    </row>
    <row r="209" spans="2:4" x14ac:dyDescent="0.25">
      <c r="B209" s="10"/>
      <c r="C209" s="10"/>
      <c r="D209" s="10"/>
    </row>
    <row r="210" spans="2:4" x14ac:dyDescent="0.25">
      <c r="B210" s="10"/>
      <c r="C210" s="10"/>
      <c r="D210" s="10"/>
    </row>
    <row r="211" spans="2:4" x14ac:dyDescent="0.25">
      <c r="B211" s="10"/>
      <c r="C211" s="10"/>
      <c r="D211" s="10"/>
    </row>
    <row r="212" spans="2:4" x14ac:dyDescent="0.25">
      <c r="B212" s="10"/>
      <c r="C212" s="10"/>
      <c r="D212" s="10"/>
    </row>
    <row r="213" spans="2:4" x14ac:dyDescent="0.25">
      <c r="B213" s="10"/>
      <c r="C213" s="10"/>
      <c r="D213" s="10"/>
    </row>
    <row r="214" spans="2:4" x14ac:dyDescent="0.25">
      <c r="B214" s="10"/>
      <c r="C214" s="10"/>
      <c r="D214" s="10"/>
    </row>
    <row r="215" spans="2:4" x14ac:dyDescent="0.25">
      <c r="B215" s="10"/>
      <c r="C215" s="10"/>
      <c r="D215" s="10"/>
    </row>
    <row r="216" spans="2:4" x14ac:dyDescent="0.25">
      <c r="B216" s="10"/>
      <c r="C216" s="10"/>
      <c r="D216" s="10"/>
    </row>
    <row r="217" spans="2:4" x14ac:dyDescent="0.25">
      <c r="B217" s="10"/>
      <c r="C217" s="10"/>
      <c r="D217" s="10"/>
    </row>
    <row r="218" spans="2:4" x14ac:dyDescent="0.25">
      <c r="B218" s="10"/>
      <c r="C218" s="10"/>
      <c r="D218" s="10"/>
    </row>
    <row r="219" spans="2:4" x14ac:dyDescent="0.25">
      <c r="B219" s="10"/>
      <c r="C219" s="10"/>
      <c r="D219" s="10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  <ignoredErrors>
    <ignoredError sqref="S170" formula="1"/>
    <ignoredError sqref="S195:S197 S17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74"/>
  <sheetViews>
    <sheetView tabSelected="1" workbookViewId="0">
      <pane xSplit="1" ySplit="7" topLeftCell="J65" activePane="bottomRight" state="frozen"/>
      <selection pane="topRight" activeCell="B1" sqref="B1"/>
      <selection pane="bottomLeft" activeCell="A8" sqref="A8"/>
      <selection pane="bottomRight" activeCell="Q75" sqref="Q75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6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9" t="s">
        <v>49</v>
      </c>
      <c r="B6" s="64" t="s">
        <v>4</v>
      </c>
      <c r="C6" s="63" t="s">
        <v>5</v>
      </c>
      <c r="D6" s="63" t="s">
        <v>41</v>
      </c>
      <c r="E6" s="71" t="s">
        <v>47</v>
      </c>
      <c r="F6" s="71"/>
      <c r="G6" s="71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65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70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65"/>
      <c r="R7" s="63"/>
      <c r="S7" s="64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57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57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57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57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57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57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57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57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420015.1</v>
      </c>
      <c r="K56" s="31">
        <f>65237.4+14956.4+16693.7</f>
        <v>96887.5</v>
      </c>
      <c r="L56" s="25">
        <v>31920.1</v>
      </c>
      <c r="M56" s="25">
        <v>2013.3</v>
      </c>
      <c r="N56" s="25">
        <v>261170.6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3032071.8000000003</v>
      </c>
    </row>
    <row r="57" spans="1:19" s="23" customFormat="1" x14ac:dyDescent="0.25">
      <c r="A57" s="57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57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57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" si="10">SUM(B59:R59)</f>
        <v>3510604.1000000006</v>
      </c>
    </row>
    <row r="60" spans="1:19" s="23" customFormat="1" x14ac:dyDescent="0.25">
      <c r="A60" s="57">
        <v>44286</v>
      </c>
      <c r="B60" s="31">
        <v>1202220.3</v>
      </c>
      <c r="C60" s="31">
        <v>684475.5</v>
      </c>
      <c r="D60" s="34">
        <v>188208.9</v>
      </c>
      <c r="E60" s="34"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v>99177.1</v>
      </c>
      <c r="L60" s="25">
        <v>28206.799999999996</v>
      </c>
      <c r="M60" s="25">
        <v>22145.7</v>
      </c>
      <c r="N60" s="25">
        <v>318779.09999999998</v>
      </c>
      <c r="O60" s="27">
        <v>449838.1</v>
      </c>
      <c r="P60" s="28">
        <v>90021.900000000009</v>
      </c>
      <c r="Q60" s="33">
        <v>3572.9999999999977</v>
      </c>
      <c r="R60" s="34">
        <v>136536.69999999998</v>
      </c>
      <c r="S60" s="27">
        <v>3642870.4000000004</v>
      </c>
    </row>
    <row r="61" spans="1:19" s="23" customFormat="1" x14ac:dyDescent="0.25">
      <c r="A61" s="57">
        <v>44377</v>
      </c>
      <c r="B61" s="31">
        <v>1286822.8</v>
      </c>
      <c r="C61" s="31">
        <v>721614.2</v>
      </c>
      <c r="D61" s="34">
        <v>189498.80000000002</v>
      </c>
      <c r="E61" s="34">
        <v>83296.299999999988</v>
      </c>
      <c r="F61" s="34">
        <v>68262</v>
      </c>
      <c r="G61" s="34">
        <v>928.99999999999989</v>
      </c>
      <c r="H61" s="25">
        <v>4514.8000000000011</v>
      </c>
      <c r="I61" s="25">
        <v>3152.2999999999997</v>
      </c>
      <c r="J61" s="25">
        <v>326958.8</v>
      </c>
      <c r="K61" s="31">
        <v>107062.6</v>
      </c>
      <c r="L61" s="25">
        <v>43190.3</v>
      </c>
      <c r="M61" s="25">
        <v>3815.2999999999997</v>
      </c>
      <c r="N61" s="25">
        <v>365639.5</v>
      </c>
      <c r="O61" s="27">
        <v>458055</v>
      </c>
      <c r="P61" s="28">
        <v>118526.59999999999</v>
      </c>
      <c r="Q61" s="33">
        <v>6332.5000000000018</v>
      </c>
      <c r="R61" s="34">
        <v>145309.60000000003</v>
      </c>
      <c r="S61" s="27">
        <v>3932980.399999999</v>
      </c>
    </row>
    <row r="62" spans="1:19" s="23" customFormat="1" x14ac:dyDescent="0.25">
      <c r="A62" s="57">
        <v>44469</v>
      </c>
      <c r="B62" s="31">
        <v>1356468.8</v>
      </c>
      <c r="C62" s="31">
        <v>948933.69999999984</v>
      </c>
      <c r="D62" s="34">
        <v>199716.30000000002</v>
      </c>
      <c r="E62" s="34">
        <v>66753.799999999988</v>
      </c>
      <c r="F62" s="34">
        <v>82765.8</v>
      </c>
      <c r="G62" s="34">
        <v>967.6</v>
      </c>
      <c r="H62" s="25">
        <v>1248.5999999999999</v>
      </c>
      <c r="I62" s="25">
        <v>3180.4</v>
      </c>
      <c r="J62" s="25">
        <v>405892.60000000003</v>
      </c>
      <c r="K62" s="31">
        <v>101173.6</v>
      </c>
      <c r="L62" s="25">
        <v>44536.299999999996</v>
      </c>
      <c r="M62" s="25">
        <v>5183.2</v>
      </c>
      <c r="N62" s="25">
        <v>429239.7</v>
      </c>
      <c r="O62" s="27">
        <v>490103.5</v>
      </c>
      <c r="P62" s="28">
        <v>169591.2</v>
      </c>
      <c r="Q62" s="33">
        <v>1111.5</v>
      </c>
      <c r="R62" s="34">
        <v>175004.2</v>
      </c>
      <c r="S62" s="27">
        <v>4481870.8</v>
      </c>
    </row>
    <row r="63" spans="1:19" s="23" customFormat="1" x14ac:dyDescent="0.25">
      <c r="A63" s="57">
        <v>44561</v>
      </c>
      <c r="B63" s="31">
        <v>1308690.2</v>
      </c>
      <c r="C63" s="31">
        <v>989411.8</v>
      </c>
      <c r="D63" s="34">
        <v>225857.4</v>
      </c>
      <c r="E63" s="34">
        <v>62768</v>
      </c>
      <c r="F63" s="34">
        <v>88575.900000000009</v>
      </c>
      <c r="G63" s="34">
        <v>1237.9999999999998</v>
      </c>
      <c r="H63" s="25">
        <v>2437.7999999999997</v>
      </c>
      <c r="I63" s="25">
        <v>3014.6</v>
      </c>
      <c r="J63" s="25">
        <v>512988.39999999997</v>
      </c>
      <c r="K63" s="31">
        <v>110830.1</v>
      </c>
      <c r="L63" s="25">
        <v>33877.5</v>
      </c>
      <c r="M63" s="25">
        <v>4750.2999999999993</v>
      </c>
      <c r="N63" s="25">
        <v>366326.19999999995</v>
      </c>
      <c r="O63" s="27">
        <v>488662.39999999997</v>
      </c>
      <c r="P63" s="28">
        <v>205676.69999999998</v>
      </c>
      <c r="Q63" s="33">
        <v>7861.1999999999916</v>
      </c>
      <c r="R63" s="34">
        <v>181337.30000000002</v>
      </c>
      <c r="S63" s="27">
        <v>4594303.8</v>
      </c>
    </row>
    <row r="64" spans="1:19" s="23" customFormat="1" x14ac:dyDescent="0.25">
      <c r="A64" s="57">
        <v>44651</v>
      </c>
      <c r="B64" s="31">
        <v>1438299</v>
      </c>
      <c r="C64" s="31">
        <v>1033568.9999999999</v>
      </c>
      <c r="D64" s="34">
        <v>268880</v>
      </c>
      <c r="E64" s="34">
        <v>73916.800000000003</v>
      </c>
      <c r="F64" s="34">
        <v>73966.2</v>
      </c>
      <c r="G64" s="34">
        <v>1028.0999999999999</v>
      </c>
      <c r="H64" s="25">
        <v>1517.5</v>
      </c>
      <c r="I64" s="25">
        <v>3242.1</v>
      </c>
      <c r="J64" s="25">
        <v>459748.30000000005</v>
      </c>
      <c r="K64" s="31">
        <v>125751.29999999999</v>
      </c>
      <c r="L64" s="25">
        <v>58094.9</v>
      </c>
      <c r="M64" s="25">
        <v>1431.6</v>
      </c>
      <c r="N64" s="25">
        <v>342869.8</v>
      </c>
      <c r="O64" s="27">
        <v>604713.5</v>
      </c>
      <c r="P64" s="28">
        <v>109779.3</v>
      </c>
      <c r="Q64" s="33">
        <v>-1987.9999999999914</v>
      </c>
      <c r="R64" s="34">
        <v>218478.90000000002</v>
      </c>
      <c r="S64" s="27">
        <v>4813298.3</v>
      </c>
    </row>
    <row r="65" spans="1:19" s="23" customFormat="1" x14ac:dyDescent="0.25">
      <c r="A65" s="57">
        <v>44722</v>
      </c>
      <c r="B65" s="31">
        <v>1647203</v>
      </c>
      <c r="C65" s="31">
        <v>1120414.8</v>
      </c>
      <c r="D65" s="34">
        <v>234016.59999999998</v>
      </c>
      <c r="E65" s="34">
        <v>47376.799999999996</v>
      </c>
      <c r="F65" s="34">
        <v>76096.000000000015</v>
      </c>
      <c r="G65" s="34">
        <v>877.2</v>
      </c>
      <c r="H65" s="25">
        <v>1202</v>
      </c>
      <c r="I65" s="25">
        <v>3739.3</v>
      </c>
      <c r="J65" s="25">
        <v>550425.79999999993</v>
      </c>
      <c r="K65" s="31">
        <v>122898.7</v>
      </c>
      <c r="L65" s="25">
        <v>50033.899999999994</v>
      </c>
      <c r="M65" s="25">
        <v>1154</v>
      </c>
      <c r="N65" s="25">
        <v>448858.10000000003</v>
      </c>
      <c r="O65" s="27">
        <v>621068.39999999991</v>
      </c>
      <c r="P65" s="28">
        <v>149595.20000000001</v>
      </c>
      <c r="Q65" s="33">
        <v>4301.6999999999944</v>
      </c>
      <c r="R65" s="34">
        <v>191348.5</v>
      </c>
      <c r="S65" s="27">
        <v>5270610</v>
      </c>
    </row>
    <row r="66" spans="1:19" s="23" customFormat="1" x14ac:dyDescent="0.25">
      <c r="A66" s="57">
        <v>44814</v>
      </c>
      <c r="B66" s="31">
        <v>1896482.5999999999</v>
      </c>
      <c r="C66" s="31">
        <v>1144966.8</v>
      </c>
      <c r="D66" s="34">
        <v>246467.7</v>
      </c>
      <c r="E66" s="34">
        <v>52463.199999999997</v>
      </c>
      <c r="F66" s="34">
        <v>57406.5</v>
      </c>
      <c r="G66" s="34">
        <v>908.90000000000009</v>
      </c>
      <c r="H66" s="25">
        <v>2431.8999999999996</v>
      </c>
      <c r="I66" s="25">
        <v>3906.7</v>
      </c>
      <c r="J66" s="25">
        <v>599198.80000000005</v>
      </c>
      <c r="K66" s="31">
        <v>109734.3</v>
      </c>
      <c r="L66" s="25">
        <v>46883.899999999994</v>
      </c>
      <c r="M66" s="25">
        <v>2932.9</v>
      </c>
      <c r="N66" s="25">
        <v>584494.19999999995</v>
      </c>
      <c r="O66" s="27">
        <v>621256.80000000005</v>
      </c>
      <c r="P66" s="28">
        <v>189250.2</v>
      </c>
      <c r="Q66" s="33">
        <v>32565.000000000029</v>
      </c>
      <c r="R66" s="34">
        <v>197039.39999999997</v>
      </c>
      <c r="S66" s="27">
        <v>5788389.8000000007</v>
      </c>
    </row>
    <row r="67" spans="1:19" s="23" customFormat="1" x14ac:dyDescent="0.25">
      <c r="A67" s="57">
        <v>44908</v>
      </c>
      <c r="B67" s="31">
        <v>2025031.6</v>
      </c>
      <c r="C67" s="31">
        <v>1218764.3999999999</v>
      </c>
      <c r="D67" s="34">
        <v>258313.4</v>
      </c>
      <c r="E67" s="34">
        <v>56856.200000000004</v>
      </c>
      <c r="F67" s="34">
        <v>92199.7</v>
      </c>
      <c r="G67" s="34">
        <v>1176.7</v>
      </c>
      <c r="H67" s="25">
        <v>2548.8000000000006</v>
      </c>
      <c r="I67" s="25">
        <v>3421.3</v>
      </c>
      <c r="J67" s="25">
        <v>521529.70000000007</v>
      </c>
      <c r="K67" s="31">
        <v>183817.2</v>
      </c>
      <c r="L67" s="25">
        <v>51762.1</v>
      </c>
      <c r="M67" s="25">
        <v>1430.1</v>
      </c>
      <c r="N67" s="25">
        <v>497807.3</v>
      </c>
      <c r="O67" s="27">
        <v>675149.5</v>
      </c>
      <c r="P67" s="28">
        <v>222997.10000000003</v>
      </c>
      <c r="Q67" s="33">
        <v>39409.799999999967</v>
      </c>
      <c r="R67" s="34">
        <v>184107.19999999998</v>
      </c>
      <c r="S67" s="27">
        <v>6036322.0999999987</v>
      </c>
    </row>
    <row r="68" spans="1:19" s="23" customFormat="1" x14ac:dyDescent="0.25">
      <c r="A68" s="57">
        <v>44988</v>
      </c>
      <c r="B68" s="31">
        <v>2024957.9000000001</v>
      </c>
      <c r="C68" s="31">
        <v>1267450.7</v>
      </c>
      <c r="D68" s="34">
        <v>332833.59999999992</v>
      </c>
      <c r="E68" s="34">
        <v>75522.799999999988</v>
      </c>
      <c r="F68" s="34">
        <v>73981.7</v>
      </c>
      <c r="G68" s="34">
        <v>1083</v>
      </c>
      <c r="H68" s="25">
        <v>1229.2</v>
      </c>
      <c r="I68" s="25">
        <v>3558.9</v>
      </c>
      <c r="J68" s="25">
        <v>437844</v>
      </c>
      <c r="K68" s="31">
        <v>214397.3</v>
      </c>
      <c r="L68" s="25">
        <v>43641.900000000009</v>
      </c>
      <c r="M68" s="25">
        <v>711.6</v>
      </c>
      <c r="N68" s="25">
        <v>494952.9</v>
      </c>
      <c r="O68" s="27">
        <v>747377.49999999988</v>
      </c>
      <c r="P68" s="28">
        <v>143340.5</v>
      </c>
      <c r="Q68" s="33">
        <v>39953.700000000019</v>
      </c>
      <c r="R68" s="34">
        <v>224336.9</v>
      </c>
      <c r="S68" s="27">
        <v>6127174.1000000015</v>
      </c>
    </row>
    <row r="69" spans="1:19" s="23" customFormat="1" x14ac:dyDescent="0.25">
      <c r="A69" s="57">
        <v>45081</v>
      </c>
      <c r="B69" s="31">
        <v>2119753.7000000002</v>
      </c>
      <c r="C69" s="31">
        <v>1304232.6000000001</v>
      </c>
      <c r="D69" s="34">
        <v>369019.9</v>
      </c>
      <c r="E69" s="34">
        <v>118305.5</v>
      </c>
      <c r="F69" s="34">
        <v>100698.2</v>
      </c>
      <c r="G69" s="34">
        <v>1304.5</v>
      </c>
      <c r="H69" s="25">
        <v>1680.6</v>
      </c>
      <c r="I69" s="25">
        <v>3024.9</v>
      </c>
      <c r="J69" s="25">
        <v>451110.1</v>
      </c>
      <c r="K69" s="31">
        <v>195489.19999999998</v>
      </c>
      <c r="L69" s="25">
        <v>69560.100000000006</v>
      </c>
      <c r="M69" s="25">
        <v>1663.1000000000001</v>
      </c>
      <c r="N69" s="25">
        <v>682090.8</v>
      </c>
      <c r="O69" s="27">
        <v>795864.6</v>
      </c>
      <c r="P69" s="28">
        <v>154558.29999999999</v>
      </c>
      <c r="Q69" s="33">
        <v>34248.299999999974</v>
      </c>
      <c r="R69" s="34">
        <v>207221.29999999996</v>
      </c>
      <c r="S69" s="27">
        <v>6609825.6999999983</v>
      </c>
    </row>
    <row r="70" spans="1:19" s="23" customFormat="1" x14ac:dyDescent="0.25">
      <c r="A70" s="57">
        <v>45174</v>
      </c>
      <c r="B70" s="31">
        <v>2104036.7000000002</v>
      </c>
      <c r="C70" s="31">
        <v>1327567.5</v>
      </c>
      <c r="D70" s="34">
        <v>517005.89999999997</v>
      </c>
      <c r="E70" s="34">
        <v>58263</v>
      </c>
      <c r="F70" s="34">
        <v>78740.3</v>
      </c>
      <c r="G70" s="34">
        <v>1517.7</v>
      </c>
      <c r="H70" s="25">
        <v>2128.1</v>
      </c>
      <c r="I70" s="25">
        <v>847.2</v>
      </c>
      <c r="J70" s="25">
        <v>563314.20000000007</v>
      </c>
      <c r="K70" s="31">
        <v>156505.40000000002</v>
      </c>
      <c r="L70" s="25">
        <v>69427.399999999994</v>
      </c>
      <c r="M70" s="25">
        <v>1519.8</v>
      </c>
      <c r="N70" s="25">
        <v>710613.6</v>
      </c>
      <c r="O70" s="27">
        <v>804500.10000000009</v>
      </c>
      <c r="P70" s="28">
        <v>189831.5</v>
      </c>
      <c r="Q70" s="33">
        <v>26836.099999999988</v>
      </c>
      <c r="R70" s="34">
        <v>235674.09999999998</v>
      </c>
      <c r="S70" s="27">
        <v>6848328.5999999996</v>
      </c>
    </row>
    <row r="71" spans="1:19" s="23" customFormat="1" x14ac:dyDescent="0.25">
      <c r="A71" s="57">
        <v>45273</v>
      </c>
      <c r="B71" s="31">
        <f>2104807.9+41863.2</f>
        <v>2146671.1</v>
      </c>
      <c r="C71" s="31">
        <f>1169030.5+60.4+97049.3+41623.1+234642.1</f>
        <v>1542405.4000000001</v>
      </c>
      <c r="D71" s="34">
        <f>468339.3+50821+42.9+4014.9+1801.2</f>
        <v>525019.30000000005</v>
      </c>
      <c r="E71" s="34">
        <f>102186.5+0+60.4</f>
        <v>102246.9</v>
      </c>
      <c r="F71" s="34">
        <f>70586.9+0</f>
        <v>70586.899999999994</v>
      </c>
      <c r="G71" s="34">
        <f>3020.2+0+0</f>
        <v>3020.2</v>
      </c>
      <c r="H71" s="25">
        <v>3236.9000000000005</v>
      </c>
      <c r="I71" s="25">
        <v>548</v>
      </c>
      <c r="J71" s="25">
        <v>567382.60000000009</v>
      </c>
      <c r="K71" s="31">
        <f>82532.8+5371.7+46015.1+87.7</f>
        <v>134007.30000000002</v>
      </c>
      <c r="L71" s="25">
        <v>85269</v>
      </c>
      <c r="M71" s="25">
        <f>3438.5+2.8</f>
        <v>3441.3</v>
      </c>
      <c r="N71" s="25">
        <f>782953.9+4357.9+102</f>
        <v>787413.8</v>
      </c>
      <c r="O71" s="27">
        <v>821154.60000000009</v>
      </c>
      <c r="P71" s="28">
        <v>240235.3</v>
      </c>
      <c r="Q71" s="33">
        <f>154.6+258482.5+0+0+1376.5-230446.8-5.2-313.5</f>
        <v>29248.100000000017</v>
      </c>
      <c r="R71" s="34">
        <f>176041.7+159890.2-46015.1-41863.2+6725.9</f>
        <v>254779.50000000003</v>
      </c>
      <c r="S71" s="27">
        <f t="shared" ref="S71:S72" si="11">SUM(B71:R71)</f>
        <v>7316666.2000000002</v>
      </c>
    </row>
    <row r="72" spans="1:19" s="23" customFormat="1" x14ac:dyDescent="0.25">
      <c r="A72" s="57">
        <v>45367</v>
      </c>
      <c r="B72" s="31">
        <v>2053811.6</v>
      </c>
      <c r="C72" s="31">
        <v>1597713.5000000002</v>
      </c>
      <c r="D72" s="34">
        <v>540154.20000000007</v>
      </c>
      <c r="E72" s="34">
        <v>69555.199999999997</v>
      </c>
      <c r="F72" s="34">
        <v>76285</v>
      </c>
      <c r="G72" s="34">
        <v>2304.8000000000002</v>
      </c>
      <c r="H72" s="25">
        <v>2066.8000000000002</v>
      </c>
      <c r="I72" s="25">
        <v>829.5</v>
      </c>
      <c r="J72" s="25">
        <v>566041.89999999991</v>
      </c>
      <c r="K72" s="31">
        <v>143539.5</v>
      </c>
      <c r="L72" s="25">
        <v>106513.7</v>
      </c>
      <c r="M72" s="25">
        <v>4219.7</v>
      </c>
      <c r="N72" s="25">
        <v>1013729.4</v>
      </c>
      <c r="O72" s="27">
        <v>913243.3</v>
      </c>
      <c r="P72" s="28">
        <v>123576.79999999999</v>
      </c>
      <c r="Q72" s="33">
        <v>39294.700000000012</v>
      </c>
      <c r="R72" s="34">
        <v>294571</v>
      </c>
      <c r="S72" s="27">
        <f t="shared" si="11"/>
        <v>7547450.6000000006</v>
      </c>
    </row>
    <row r="73" spans="1:19" s="49" customFormat="1" ht="18.75" x14ac:dyDescent="0.3">
      <c r="A73" s="45" t="s">
        <v>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7"/>
    </row>
    <row r="74" spans="1:19" s="23" customFormat="1" x14ac:dyDescent="0.25">
      <c r="O74" s="35"/>
      <c r="P74" s="35"/>
      <c r="Q74" s="36"/>
      <c r="R74" s="35"/>
      <c r="S74" s="35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5"/>
  <sheetViews>
    <sheetView workbookViewId="0">
      <pane xSplit="1" ySplit="7" topLeftCell="P17" activePane="bottomRight" state="frozen"/>
      <selection pane="topRight" activeCell="B1" sqref="B1"/>
      <selection pane="bottomLeft" activeCell="A8" sqref="A8"/>
      <selection pane="bottomRight" activeCell="Q28" sqref="Q28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6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9" t="s">
        <v>49</v>
      </c>
      <c r="B6" s="64" t="s">
        <v>4</v>
      </c>
      <c r="C6" s="63" t="s">
        <v>5</v>
      </c>
      <c r="D6" s="63" t="s">
        <v>41</v>
      </c>
      <c r="E6" s="71" t="s">
        <v>47</v>
      </c>
      <c r="F6" s="71"/>
      <c r="G6" s="71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65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70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65"/>
      <c r="R7" s="63"/>
      <c r="S7" s="64"/>
    </row>
    <row r="8" spans="1:19" s="23" customFormat="1" x14ac:dyDescent="0.25">
      <c r="A8" s="62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2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2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2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2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2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2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2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2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2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2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2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2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23" customFormat="1" x14ac:dyDescent="0.25">
      <c r="A21" s="62">
        <v>2021</v>
      </c>
      <c r="B21" s="31">
        <v>1308690.2</v>
      </c>
      <c r="C21" s="31">
        <v>989411.8</v>
      </c>
      <c r="D21" s="34">
        <v>225857.4</v>
      </c>
      <c r="E21" s="34">
        <v>62768</v>
      </c>
      <c r="F21" s="34">
        <v>88575.900000000009</v>
      </c>
      <c r="G21" s="34">
        <v>1237.9999999999998</v>
      </c>
      <c r="H21" s="25">
        <v>2437.7999999999997</v>
      </c>
      <c r="I21" s="25">
        <v>3014.6</v>
      </c>
      <c r="J21" s="25">
        <v>512988.39999999997</v>
      </c>
      <c r="K21" s="31">
        <v>110830.1</v>
      </c>
      <c r="L21" s="25">
        <v>33877.5</v>
      </c>
      <c r="M21" s="25">
        <v>4750.2999999999993</v>
      </c>
      <c r="N21" s="25">
        <v>366326.19999999995</v>
      </c>
      <c r="O21" s="27">
        <v>488662.39999999997</v>
      </c>
      <c r="P21" s="28">
        <v>205676.69999999998</v>
      </c>
      <c r="Q21" s="33">
        <v>7861.1999999999916</v>
      </c>
      <c r="R21" s="34">
        <v>181337.30000000002</v>
      </c>
      <c r="S21" s="27">
        <v>4594303.8</v>
      </c>
    </row>
    <row r="22" spans="1:19" s="23" customFormat="1" x14ac:dyDescent="0.25">
      <c r="A22" s="62">
        <v>2022</v>
      </c>
      <c r="B22" s="31">
        <v>2025031.6</v>
      </c>
      <c r="C22" s="31">
        <v>1218764.3999999999</v>
      </c>
      <c r="D22" s="34">
        <v>258313.4</v>
      </c>
      <c r="E22" s="34">
        <v>56856.200000000004</v>
      </c>
      <c r="F22" s="34">
        <v>92199.7</v>
      </c>
      <c r="G22" s="34">
        <v>1176.7</v>
      </c>
      <c r="H22" s="25">
        <v>2548.8000000000006</v>
      </c>
      <c r="I22" s="25">
        <v>3421.3</v>
      </c>
      <c r="J22" s="25">
        <v>521529.70000000007</v>
      </c>
      <c r="K22" s="31">
        <v>183817.2</v>
      </c>
      <c r="L22" s="25">
        <v>51762.1</v>
      </c>
      <c r="M22" s="25">
        <v>1430.1</v>
      </c>
      <c r="N22" s="25">
        <v>497807.3</v>
      </c>
      <c r="O22" s="27">
        <v>675149.5</v>
      </c>
      <c r="P22" s="28">
        <v>222997.10000000003</v>
      </c>
      <c r="Q22" s="33">
        <v>39409.799999999967</v>
      </c>
      <c r="R22" s="34">
        <v>184107.19999999998</v>
      </c>
      <c r="S22" s="27">
        <v>6036322.0999999987</v>
      </c>
    </row>
    <row r="23" spans="1:19" s="23" customFormat="1" x14ac:dyDescent="0.25">
      <c r="A23" s="62">
        <v>2023</v>
      </c>
      <c r="B23" s="31">
        <f>2104807.9+41863.2</f>
        <v>2146671.1</v>
      </c>
      <c r="C23" s="31">
        <f>1169030.5+60.4+97049.3+41623.1+234642.1</f>
        <v>1542405.4000000001</v>
      </c>
      <c r="D23" s="34">
        <f>468339.3+50821+42.9+4014.9+1801.2</f>
        <v>525019.30000000005</v>
      </c>
      <c r="E23" s="34">
        <f>102186.5+0+60.4</f>
        <v>102246.9</v>
      </c>
      <c r="F23" s="34">
        <f>70586.9+0</f>
        <v>70586.899999999994</v>
      </c>
      <c r="G23" s="34">
        <f>3020.2+0+0</f>
        <v>3020.2</v>
      </c>
      <c r="H23" s="25">
        <v>3236.9000000000005</v>
      </c>
      <c r="I23" s="25">
        <v>548</v>
      </c>
      <c r="J23" s="25">
        <v>567382.60000000009</v>
      </c>
      <c r="K23" s="31">
        <f>82532.8+5371.7+46015.1+87.7</f>
        <v>134007.30000000002</v>
      </c>
      <c r="L23" s="25">
        <v>85269</v>
      </c>
      <c r="M23" s="25">
        <f>3438.5+2.8</f>
        <v>3441.3</v>
      </c>
      <c r="N23" s="25">
        <f>782953.9+4357.9+102</f>
        <v>787413.8</v>
      </c>
      <c r="O23" s="27">
        <v>821154.60000000009</v>
      </c>
      <c r="P23" s="28">
        <v>240235.3</v>
      </c>
      <c r="Q23" s="33">
        <f>154.6+258482.5+0+0+1376.5-230446.8-5.2-313.5</f>
        <v>29248.100000000017</v>
      </c>
      <c r="R23" s="34">
        <f>176041.7+159890.2-46015.1-41863.2+6725.9</f>
        <v>254779.50000000003</v>
      </c>
      <c r="S23" s="27">
        <f t="shared" ref="S23" si="4">SUM(B23:R23)</f>
        <v>7316666.2000000002</v>
      </c>
    </row>
    <row r="24" spans="1:19" s="49" customFormat="1" ht="18.75" x14ac:dyDescent="0.3">
      <c r="A24" s="45" t="s">
        <v>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s="23" customFormat="1" x14ac:dyDescent="0.25">
      <c r="O25" s="35"/>
      <c r="P25" s="35"/>
      <c r="Q25" s="36"/>
      <c r="R25" s="35"/>
      <c r="S25" s="35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2010-03-04T18:44:39Z</cp:lastPrinted>
  <dcterms:created xsi:type="dcterms:W3CDTF">2000-09-13T05:55:37Z</dcterms:created>
  <dcterms:modified xsi:type="dcterms:W3CDTF">2024-05-20T07:06:50Z</dcterms:modified>
</cp:coreProperties>
</file>