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12090" windowHeight="7860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M179" i="4" l="1"/>
  <c r="N179" i="4" s="1"/>
  <c r="D179" i="4"/>
  <c r="F179" i="4" s="1"/>
  <c r="H179" i="4" s="1"/>
  <c r="O179" i="4" s="1"/>
  <c r="N21" i="6" l="1"/>
  <c r="M21" i="6"/>
  <c r="F21" i="6"/>
  <c r="H21" i="6" s="1"/>
  <c r="O21" i="6" s="1"/>
  <c r="D21" i="6"/>
  <c r="M64" i="5" l="1"/>
  <c r="N64" i="5" s="1"/>
  <c r="D64" i="5"/>
  <c r="F64" i="5" s="1"/>
  <c r="H64" i="5" s="1"/>
  <c r="M178" i="4"/>
  <c r="N178" i="4" s="1"/>
  <c r="D178" i="4"/>
  <c r="F178" i="4" s="1"/>
  <c r="H178" i="4" s="1"/>
  <c r="O178" i="4" s="1"/>
  <c r="O64" i="5" l="1"/>
  <c r="N63" i="5" l="1"/>
  <c r="M63" i="5"/>
  <c r="D63" i="5"/>
  <c r="F63" i="5" s="1"/>
  <c r="H63" i="5" s="1"/>
  <c r="O63" i="5" s="1"/>
  <c r="N177" i="4"/>
  <c r="M177" i="4"/>
  <c r="D177" i="4"/>
  <c r="F177" i="4" s="1"/>
  <c r="H177" i="4" s="1"/>
  <c r="O177" i="4" s="1"/>
  <c r="M176" i="4"/>
  <c r="N176" i="4" s="1"/>
  <c r="D176" i="4"/>
  <c r="F176" i="4" s="1"/>
  <c r="H176" i="4" s="1"/>
  <c r="M175" i="4"/>
  <c r="N175" i="4" s="1"/>
  <c r="D175" i="4"/>
  <c r="F175" i="4" s="1"/>
  <c r="H175" i="4" s="1"/>
  <c r="N174" i="4"/>
  <c r="M174" i="4"/>
  <c r="D174" i="4"/>
  <c r="F174" i="4" s="1"/>
  <c r="H174" i="4" s="1"/>
  <c r="O174" i="4" s="1"/>
  <c r="M173" i="4"/>
  <c r="N173" i="4" s="1"/>
  <c r="D173" i="4"/>
  <c r="F173" i="4" s="1"/>
  <c r="H173" i="4" s="1"/>
  <c r="O173" i="4" s="1"/>
  <c r="O176" i="4" l="1"/>
  <c r="O175" i="4"/>
  <c r="N20" i="6" l="1"/>
  <c r="M20" i="6"/>
  <c r="F20" i="6"/>
  <c r="H20" i="6" s="1"/>
  <c r="O20" i="6" s="1"/>
  <c r="D20" i="6"/>
  <c r="N59" i="5"/>
  <c r="M59" i="5"/>
  <c r="F59" i="5"/>
  <c r="H59" i="5" s="1"/>
  <c r="O59" i="5" s="1"/>
  <c r="D59" i="5"/>
  <c r="N163" i="4"/>
  <c r="M163" i="4"/>
  <c r="D163" i="4"/>
  <c r="F163" i="4" s="1"/>
  <c r="H163" i="4" s="1"/>
  <c r="O163" i="4" s="1"/>
  <c r="M62" i="5" l="1"/>
  <c r="N62" i="5" s="1"/>
  <c r="D62" i="5"/>
  <c r="F62" i="5" s="1"/>
  <c r="H62" i="5" s="1"/>
  <c r="O62" i="5" s="1"/>
  <c r="M61" i="5"/>
  <c r="N61" i="5" s="1"/>
  <c r="D61" i="5"/>
  <c r="F61" i="5" s="1"/>
  <c r="H61" i="5" s="1"/>
  <c r="O61" i="5" s="1"/>
  <c r="M172" i="4"/>
  <c r="N172" i="4" s="1"/>
  <c r="D172" i="4"/>
  <c r="F172" i="4" s="1"/>
  <c r="H172" i="4" s="1"/>
  <c r="O172" i="4" s="1"/>
  <c r="M171" i="4"/>
  <c r="N171" i="4" s="1"/>
  <c r="D171" i="4"/>
  <c r="F171" i="4" s="1"/>
  <c r="H171" i="4" s="1"/>
  <c r="M170" i="4"/>
  <c r="N170" i="4" s="1"/>
  <c r="D170" i="4"/>
  <c r="F170" i="4" s="1"/>
  <c r="H170" i="4" s="1"/>
  <c r="O170" i="4" s="1"/>
  <c r="M169" i="4"/>
  <c r="N169" i="4" s="1"/>
  <c r="D169" i="4"/>
  <c r="F169" i="4" s="1"/>
  <c r="H169" i="4" s="1"/>
  <c r="O169" i="4" s="1"/>
  <c r="O171" i="4" l="1"/>
  <c r="M58" i="5" l="1"/>
  <c r="N58" i="5" s="1"/>
  <c r="D58" i="5"/>
  <c r="F58" i="5" s="1"/>
  <c r="H58" i="5" s="1"/>
  <c r="M168" i="4"/>
  <c r="N168" i="4" s="1"/>
  <c r="D168" i="4"/>
  <c r="F168" i="4" s="1"/>
  <c r="H168" i="4" s="1"/>
  <c r="O168" i="4" s="1"/>
  <c r="M167" i="4"/>
  <c r="N167" i="4" s="1"/>
  <c r="D167" i="4"/>
  <c r="F167" i="4" s="1"/>
  <c r="H167" i="4" s="1"/>
  <c r="M166" i="4"/>
  <c r="N166" i="4" s="1"/>
  <c r="D166" i="4"/>
  <c r="F166" i="4" s="1"/>
  <c r="H166" i="4" s="1"/>
  <c r="M165" i="4"/>
  <c r="N165" i="4" s="1"/>
  <c r="D165" i="4"/>
  <c r="F165" i="4" s="1"/>
  <c r="H165" i="4" s="1"/>
  <c r="M164" i="4"/>
  <c r="N164" i="4" s="1"/>
  <c r="D164" i="4"/>
  <c r="F164" i="4" s="1"/>
  <c r="H164" i="4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60" i="4" l="1"/>
  <c r="O166" i="4"/>
  <c r="O58" i="5"/>
  <c r="O162" i="4"/>
  <c r="O165" i="4"/>
  <c r="O159" i="4"/>
  <c r="O167" i="4"/>
  <c r="O164" i="4"/>
  <c r="O158" i="4"/>
  <c r="O161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O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55" i="5" l="1"/>
  <c r="O148" i="4"/>
  <c r="O19" i="6"/>
  <c r="O57" i="5"/>
  <c r="O54" i="5"/>
  <c r="O56" i="5"/>
  <c r="O152" i="4"/>
  <c r="O149" i="4"/>
  <c r="O154" i="4"/>
  <c r="O153" i="4"/>
  <c r="O156" i="4"/>
  <c r="O157" i="4"/>
  <c r="O146" i="4"/>
  <c r="O150" i="4"/>
  <c r="O155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3" i="4" l="1"/>
  <c r="O140" i="4"/>
  <c r="O144" i="4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<sst xmlns="http://schemas.openxmlformats.org/spreadsheetml/2006/main" count="225" uniqueCount="60">
  <si>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</si>
  <si>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</si>
  <si>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</si>
  <si>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</si>
  <si>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</si>
  <si>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</si>
  <si>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</si>
  <si>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</si>
  <si>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</si>
  <si>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</si>
  <si>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</si>
  <si>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</si>
  <si>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</si>
  <si>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</si>
  <si>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</si>
  <si>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</si>
  <si>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</si>
  <si>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</si>
  <si>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</si>
  <si>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</si>
  <si>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</si>
  <si>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</si>
  <si>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</si>
  <si>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</si>
  <si>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</si>
  <si>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</si>
  <si>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</si>
  <si>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</si>
  <si>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</si>
  <si>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</si>
  <si>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</si>
  <si>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</si>
  <si>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</si>
  <si>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</si>
  <si>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</si>
  <si>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</si>
  <si>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</si>
  <si>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</si>
  <si>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</si>
  <si>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</si>
  <si>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</si>
  <si>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</si>
  <si>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</si>
  <si>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</si>
  <si>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</si>
  <si>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</si>
  <si>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</si>
  <si>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</si>
  <si>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</si>
  <si>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</si>
  <si>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</si>
  <si>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</si>
  <si>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</si>
  <si>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</si>
  <si>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2021</t>
  </si>
  <si>
    <r>
      <t>Janv-22</t>
    </r>
    <r>
      <rPr>
        <vertAlign val="superscript"/>
        <sz val="12"/>
        <rFont val="Calibri"/>
        <family val="2"/>
        <scheme val="minor"/>
      </rPr>
      <t>(p)</t>
    </r>
  </si>
  <si>
    <t>Q1-2022</t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</si>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</sst>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4" workbookViewId="0">
      <selection activeCell="F22" sqref="F22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44681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56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81"/>
  <sheetViews>
    <sheetView tabSelected="1" workbookViewId="0">
      <pane xSplit="1" ySplit="7" topLeftCell="N168" activePane="bottomRight" state="frozen"/>
      <selection pane="topRight" activeCell="B1" sqref="B1"/>
      <selection pane="bottomLeft" activeCell="A8" sqref="A8"/>
      <selection pane="bottomRight" activeCell="A178" sqref="A178:XFD179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73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73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73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45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45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ref="D146:D157" si="14">SUM(B146:C146)</f>
        <v>1406706.1</v>
      </c>
      <c r="E146" s="48">
        <v>453810.73333333334</v>
      </c>
      <c r="F146" s="49">
        <f t="shared" si="6"/>
        <v>1860516.8333333335</v>
      </c>
      <c r="G146" s="48">
        <v>181531.50000000003</v>
      </c>
      <c r="H146" s="48">
        <f t="shared" si="7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ref="N146:N157" si="15">SUM(I146:M146)</f>
        <v>340154.3000000001</v>
      </c>
      <c r="O146" s="49">
        <f t="shared" si="9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14"/>
        <v>1437591.6</v>
      </c>
      <c r="E147" s="48">
        <v>459121.96666666667</v>
      </c>
      <c r="F147" s="49">
        <f t="shared" si="6"/>
        <v>1896713.5666666669</v>
      </c>
      <c r="G147" s="48">
        <v>179118.5</v>
      </c>
      <c r="H147" s="48">
        <f t="shared" si="7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5"/>
        <v>322582.49999999988</v>
      </c>
      <c r="O147" s="49">
        <f t="shared" si="9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14"/>
        <v>1435568.7000000002</v>
      </c>
      <c r="E148" s="48">
        <v>454128</v>
      </c>
      <c r="F148" s="49">
        <f t="shared" si="6"/>
        <v>1889696.7000000002</v>
      </c>
      <c r="G148" s="48">
        <v>185112.4</v>
      </c>
      <c r="H148" s="48">
        <f t="shared" si="7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5"/>
        <v>380017.69999999995</v>
      </c>
      <c r="O148" s="49">
        <f t="shared" si="9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14"/>
        <v>1419043.2333333334</v>
      </c>
      <c r="E149" s="48">
        <v>476498.96666666673</v>
      </c>
      <c r="F149" s="49">
        <f t="shared" si="6"/>
        <v>1895542.2000000002</v>
      </c>
      <c r="G149" s="48">
        <v>182921.19999999995</v>
      </c>
      <c r="H149" s="48">
        <f t="shared" si="7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5"/>
        <v>397659.4</v>
      </c>
      <c r="O149" s="49">
        <f t="shared" si="9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14"/>
        <v>1360672.0666666667</v>
      </c>
      <c r="E150" s="48">
        <v>559743.83333333326</v>
      </c>
      <c r="F150" s="49">
        <f t="shared" si="6"/>
        <v>1920415.9</v>
      </c>
      <c r="G150" s="48">
        <v>190110.90000000002</v>
      </c>
      <c r="H150" s="48">
        <f t="shared" si="7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5"/>
        <v>411994.69999999995</v>
      </c>
      <c r="O150" s="49">
        <f t="shared" si="9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14"/>
        <v>1430096.7999999998</v>
      </c>
      <c r="E151" s="48">
        <v>584633</v>
      </c>
      <c r="F151" s="49">
        <f t="shared" si="6"/>
        <v>2014729.7999999998</v>
      </c>
      <c r="G151" s="48">
        <v>188088.8</v>
      </c>
      <c r="H151" s="48">
        <f t="shared" si="7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15"/>
        <v>418426.40000000008</v>
      </c>
      <c r="O151" s="49">
        <f t="shared" si="9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14"/>
        <v>1412832.9000000004</v>
      </c>
      <c r="E152" s="48">
        <v>593099.96666666656</v>
      </c>
      <c r="F152" s="49">
        <f t="shared" si="6"/>
        <v>2005932.8666666669</v>
      </c>
      <c r="G152" s="48">
        <v>190696.59999999998</v>
      </c>
      <c r="H152" s="48">
        <f t="shared" si="7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15"/>
        <v>423493.13333333354</v>
      </c>
      <c r="O152" s="49">
        <f t="shared" si="9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14"/>
        <v>1430024.0999999999</v>
      </c>
      <c r="E153" s="48">
        <v>608829.43333333347</v>
      </c>
      <c r="F153" s="49">
        <f t="shared" si="6"/>
        <v>2038853.5333333332</v>
      </c>
      <c r="G153" s="48">
        <v>192620.2</v>
      </c>
      <c r="H153" s="48">
        <f t="shared" si="7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15"/>
        <v>443526.76666666666</v>
      </c>
      <c r="O153" s="49">
        <f t="shared" si="9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14"/>
        <v>1412881.2999999998</v>
      </c>
      <c r="E154" s="48">
        <v>609190.6</v>
      </c>
      <c r="F154" s="49">
        <f t="shared" si="6"/>
        <v>2022071.9</v>
      </c>
      <c r="G154" s="48">
        <v>190685.09999999998</v>
      </c>
      <c r="H154" s="48">
        <f t="shared" si="7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15"/>
        <v>410835.6</v>
      </c>
      <c r="O154" s="49">
        <f t="shared" si="9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14"/>
        <v>1440577.0666666667</v>
      </c>
      <c r="E155" s="48">
        <v>622889.10000000009</v>
      </c>
      <c r="F155" s="49">
        <f t="shared" si="6"/>
        <v>2063466.1666666667</v>
      </c>
      <c r="G155" s="48">
        <v>193470.40000000002</v>
      </c>
      <c r="H155" s="48">
        <f t="shared" si="7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15"/>
        <v>389893.46666666644</v>
      </c>
      <c r="O155" s="49">
        <f t="shared" si="9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14"/>
        <v>1441785.6333333335</v>
      </c>
      <c r="E156" s="48">
        <v>632402.19999999995</v>
      </c>
      <c r="F156" s="49">
        <f t="shared" si="6"/>
        <v>2074187.8333333335</v>
      </c>
      <c r="G156" s="48">
        <v>192666.99999999997</v>
      </c>
      <c r="H156" s="48">
        <f t="shared" si="7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15"/>
        <v>394292.53333333338</v>
      </c>
      <c r="O156" s="49">
        <f t="shared" si="9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14"/>
        <v>1558272.0999999999</v>
      </c>
      <c r="E157" s="48">
        <v>642361.4</v>
      </c>
      <c r="F157" s="49">
        <f t="shared" si="6"/>
        <v>2200633.5</v>
      </c>
      <c r="G157" s="48">
        <v>200919</v>
      </c>
      <c r="H157" s="48">
        <f t="shared" si="7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15"/>
        <v>370470.89999999985</v>
      </c>
      <c r="O157" s="49">
        <f t="shared" si="9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ref="D158:D168" si="16">SUM(B158:C158)</f>
        <v>1536782</v>
      </c>
      <c r="E158" s="48">
        <v>696045.6333333333</v>
      </c>
      <c r="F158" s="49">
        <f t="shared" si="6"/>
        <v>2232827.6333333333</v>
      </c>
      <c r="G158" s="48">
        <v>213647.3</v>
      </c>
      <c r="H158" s="48">
        <f t="shared" si="7"/>
        <v>2446474.9333333331</v>
      </c>
      <c r="I158" s="48">
        <v>56940</v>
      </c>
      <c r="J158" s="48">
        <v>638432.3666666667</v>
      </c>
      <c r="K158" s="50">
        <v>20249.266666666663</v>
      </c>
      <c r="L158" s="49"/>
      <c r="M158" s="49">
        <f>2166.5-325443.5</f>
        <v>-323277</v>
      </c>
      <c r="N158" s="49">
        <f t="shared" ref="N158:N168" si="17">SUM(I158:M158)</f>
        <v>392344.6333333333</v>
      </c>
      <c r="O158" s="49">
        <f t="shared" si="9"/>
        <v>2838819.5666666664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16"/>
        <v>1581148.8</v>
      </c>
      <c r="E159" s="48">
        <v>705981.7666666666</v>
      </c>
      <c r="F159" s="49">
        <f t="shared" si="6"/>
        <v>2287130.5666666664</v>
      </c>
      <c r="G159" s="48">
        <v>211594.8</v>
      </c>
      <c r="H159" s="48">
        <f t="shared" si="7"/>
        <v>2498725.3666666662</v>
      </c>
      <c r="I159" s="48">
        <v>60606</v>
      </c>
      <c r="J159" s="48">
        <v>616904.6333333333</v>
      </c>
      <c r="K159" s="50">
        <v>24845.033333333151</v>
      </c>
      <c r="L159" s="49"/>
      <c r="M159" s="49">
        <f>2203.4-310512.1</f>
        <v>-308308.69999999995</v>
      </c>
      <c r="N159" s="49">
        <f t="shared" si="17"/>
        <v>394046.96666666656</v>
      </c>
      <c r="O159" s="49">
        <f t="shared" si="9"/>
        <v>2892772.333333333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16"/>
        <v>1685122.6</v>
      </c>
      <c r="E160" s="48">
        <v>678223.39999999991</v>
      </c>
      <c r="F160" s="49">
        <f t="shared" si="6"/>
        <v>2363346</v>
      </c>
      <c r="G160" s="48">
        <v>214148.39999999997</v>
      </c>
      <c r="H160" s="48">
        <f t="shared" si="7"/>
        <v>2577494.4</v>
      </c>
      <c r="I160" s="48">
        <v>65861.7</v>
      </c>
      <c r="J160" s="48">
        <v>648725.4</v>
      </c>
      <c r="K160" s="50">
        <v>27836.800000000047</v>
      </c>
      <c r="L160" s="49"/>
      <c r="M160" s="49">
        <f>2240.2-198051.8</f>
        <v>-195811.59999999998</v>
      </c>
      <c r="N160" s="49">
        <f t="shared" si="17"/>
        <v>546612.30000000005</v>
      </c>
      <c r="O160" s="49">
        <f t="shared" si="9"/>
        <v>3124106.7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16"/>
        <v>1675310.5666666667</v>
      </c>
      <c r="E161" s="48">
        <v>694771.8666666667</v>
      </c>
      <c r="F161" s="49">
        <f t="shared" si="6"/>
        <v>2370082.4333333336</v>
      </c>
      <c r="G161" s="48">
        <v>212334.90000000002</v>
      </c>
      <c r="H161" s="48">
        <f t="shared" si="7"/>
        <v>2582417.3333333335</v>
      </c>
      <c r="I161" s="48">
        <v>61430.1</v>
      </c>
      <c r="J161" s="48">
        <v>660664.93333333347</v>
      </c>
      <c r="K161" s="50">
        <v>16517.566666666709</v>
      </c>
      <c r="L161" s="49"/>
      <c r="M161" s="49">
        <f>2063-214618.6</f>
        <v>-212555.6</v>
      </c>
      <c r="N161" s="49">
        <f t="shared" si="17"/>
        <v>526057.00000000012</v>
      </c>
      <c r="O161" s="49">
        <f t="shared" si="9"/>
        <v>3108474.3333333335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16"/>
        <v>1732103.7333333334</v>
      </c>
      <c r="E162" s="48">
        <v>711189.33333333326</v>
      </c>
      <c r="F162" s="49">
        <f t="shared" si="6"/>
        <v>2443293.0666666664</v>
      </c>
      <c r="G162" s="48">
        <v>217309.30000000002</v>
      </c>
      <c r="H162" s="48">
        <f t="shared" si="7"/>
        <v>2660602.3666666662</v>
      </c>
      <c r="I162" s="48">
        <v>58995.199999999997</v>
      </c>
      <c r="J162" s="48">
        <v>670968.86666666658</v>
      </c>
      <c r="K162" s="50">
        <v>-11123.166666666686</v>
      </c>
      <c r="L162" s="49"/>
      <c r="M162" s="49">
        <f>1885.7-239110.9</f>
        <v>-237225.19999999998</v>
      </c>
      <c r="N162" s="49">
        <f t="shared" si="17"/>
        <v>481615.69999999995</v>
      </c>
      <c r="O162" s="49">
        <f t="shared" si="9"/>
        <v>3142218.0666666664</v>
      </c>
      <c r="P162" s="53"/>
      <c r="Q162" s="53"/>
    </row>
    <row r="163" spans="1:17" s="52" customFormat="1" x14ac:dyDescent="0.25">
      <c r="A163" s="47">
        <v>44166</v>
      </c>
      <c r="B163" s="48">
        <v>433279.2</v>
      </c>
      <c r="C163" s="48">
        <v>1369841.3000000003</v>
      </c>
      <c r="D163" s="49">
        <f t="shared" ref="D163" si="18">SUM(B163:C163)</f>
        <v>1803120.5000000002</v>
      </c>
      <c r="E163" s="48">
        <v>723397.99999999988</v>
      </c>
      <c r="F163" s="49">
        <f t="shared" si="6"/>
        <v>2526518.5</v>
      </c>
      <c r="G163" s="48">
        <v>207328.49999999997</v>
      </c>
      <c r="H163" s="48">
        <f t="shared" si="7"/>
        <v>2733847</v>
      </c>
      <c r="I163" s="48">
        <v>63218.3</v>
      </c>
      <c r="J163" s="48">
        <v>656262.9</v>
      </c>
      <c r="K163" s="50">
        <v>25423.799999999988</v>
      </c>
      <c r="L163" s="49"/>
      <c r="M163" s="49">
        <f>2040.4-222775.8</f>
        <v>-220735.4</v>
      </c>
      <c r="N163" s="49">
        <f t="shared" ref="N163" si="19">SUM(I163:M163)</f>
        <v>524169.6</v>
      </c>
      <c r="O163" s="49">
        <f t="shared" si="9"/>
        <v>3258016.6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f t="shared" si="16"/>
        <v>1823327.2666666666</v>
      </c>
      <c r="E164" s="48">
        <v>727016.46666666679</v>
      </c>
      <c r="F164" s="49">
        <f t="shared" si="6"/>
        <v>2550343.7333333334</v>
      </c>
      <c r="G164" s="48">
        <v>221420.39999999997</v>
      </c>
      <c r="H164" s="48">
        <f t="shared" si="7"/>
        <v>2771764.1333333333</v>
      </c>
      <c r="I164" s="48">
        <v>64791.399999999994</v>
      </c>
      <c r="J164" s="48">
        <v>669591.30000000005</v>
      </c>
      <c r="K164" s="50">
        <v>10612.099999999977</v>
      </c>
      <c r="L164" s="49"/>
      <c r="M164" s="49">
        <f>2324.0333-247004.7</f>
        <v>-244680.6667</v>
      </c>
      <c r="N164" s="49">
        <f t="shared" si="17"/>
        <v>500314.13330000004</v>
      </c>
      <c r="O164" s="49">
        <f t="shared" si="9"/>
        <v>3272078.2666333332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f t="shared" si="16"/>
        <v>1838052.4333333333</v>
      </c>
      <c r="E165" s="48">
        <v>750924.83333333337</v>
      </c>
      <c r="F165" s="49">
        <f t="shared" si="6"/>
        <v>2588977.2666666666</v>
      </c>
      <c r="G165" s="48">
        <v>223798.89999999997</v>
      </c>
      <c r="H165" s="48">
        <f t="shared" si="7"/>
        <v>2812776.1666666665</v>
      </c>
      <c r="I165" s="48">
        <v>66010.299999999988</v>
      </c>
      <c r="J165" s="48">
        <v>694135.89999999991</v>
      </c>
      <c r="K165" s="50">
        <v>8835.3000000000466</v>
      </c>
      <c r="L165" s="49"/>
      <c r="M165" s="49">
        <f>2607.7-250433.2</f>
        <v>-247825.5</v>
      </c>
      <c r="N165" s="49">
        <f t="shared" si="17"/>
        <v>521156</v>
      </c>
      <c r="O165" s="49">
        <f t="shared" si="9"/>
        <v>3333932.1666666665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f t="shared" si="16"/>
        <v>1842008.1999999997</v>
      </c>
      <c r="E166" s="48">
        <v>773663.29999999993</v>
      </c>
      <c r="F166" s="49">
        <f t="shared" si="6"/>
        <v>2615671.4999999995</v>
      </c>
      <c r="G166" s="48">
        <v>224018.69999999992</v>
      </c>
      <c r="H166" s="48">
        <f t="shared" si="7"/>
        <v>2839690.1999999993</v>
      </c>
      <c r="I166" s="48">
        <v>64851.1</v>
      </c>
      <c r="J166" s="48">
        <v>674743.89999999991</v>
      </c>
      <c r="K166" s="50">
        <v>38659.599999999948</v>
      </c>
      <c r="L166" s="49"/>
      <c r="M166" s="49">
        <f>2891.3-263499.5</f>
        <v>-260608.2</v>
      </c>
      <c r="N166" s="49">
        <f t="shared" si="17"/>
        <v>517646.39999999985</v>
      </c>
      <c r="O166" s="49">
        <f t="shared" si="9"/>
        <v>3357336.5999999992</v>
      </c>
      <c r="P166" s="53"/>
      <c r="Q166" s="53"/>
    </row>
    <row r="167" spans="1:17" s="52" customFormat="1" x14ac:dyDescent="0.25">
      <c r="A167" s="47">
        <v>44316</v>
      </c>
      <c r="B167" s="48">
        <v>407868.6</v>
      </c>
      <c r="C167" s="48">
        <v>1434653.5999999999</v>
      </c>
      <c r="D167" s="49">
        <f t="shared" si="16"/>
        <v>1842522.1999999997</v>
      </c>
      <c r="E167" s="48">
        <v>780328.79999999993</v>
      </c>
      <c r="F167" s="49">
        <f t="shared" si="6"/>
        <v>2622850.9999999995</v>
      </c>
      <c r="G167" s="48">
        <v>212953.90000000002</v>
      </c>
      <c r="H167" s="48">
        <f t="shared" si="7"/>
        <v>2835804.8999999994</v>
      </c>
      <c r="I167" s="48">
        <v>59833.200000000004</v>
      </c>
      <c r="J167" s="48">
        <v>675252.9</v>
      </c>
      <c r="K167" s="50">
        <v>38882.500000000087</v>
      </c>
      <c r="L167" s="49"/>
      <c r="M167" s="49">
        <f>3211.3-270882.6</f>
        <v>-267671.3</v>
      </c>
      <c r="N167" s="49">
        <f t="shared" si="17"/>
        <v>506297.3000000001</v>
      </c>
      <c r="O167" s="49">
        <f t="shared" si="9"/>
        <v>3342102.1999999997</v>
      </c>
      <c r="P167" s="53"/>
      <c r="Q167" s="53"/>
    </row>
    <row r="168" spans="1:17" s="52" customFormat="1" x14ac:dyDescent="0.25">
      <c r="A168" s="47">
        <v>44347</v>
      </c>
      <c r="B168" s="48">
        <v>420022.29999999993</v>
      </c>
      <c r="C168" s="48">
        <v>1515725.2000000002</v>
      </c>
      <c r="D168" s="49">
        <f t="shared" si="16"/>
        <v>1935747.5</v>
      </c>
      <c r="E168" s="48">
        <v>775326.40000000014</v>
      </c>
      <c r="F168" s="49">
        <f t="shared" si="6"/>
        <v>2711073.9000000004</v>
      </c>
      <c r="G168" s="48">
        <v>215416.59999999998</v>
      </c>
      <c r="H168" s="48">
        <f t="shared" si="7"/>
        <v>2926490.5000000005</v>
      </c>
      <c r="I168" s="48">
        <v>59255.3</v>
      </c>
      <c r="J168" s="48">
        <v>688164</v>
      </c>
      <c r="K168" s="50">
        <v>25663.499999999942</v>
      </c>
      <c r="L168" s="49"/>
      <c r="M168" s="49">
        <f>3531.2-286609.2</f>
        <v>-283078</v>
      </c>
      <c r="N168" s="49">
        <f t="shared" si="17"/>
        <v>490004.80000000005</v>
      </c>
      <c r="O168" s="49">
        <f t="shared" si="9"/>
        <v>3416495.3000000007</v>
      </c>
      <c r="P168" s="53"/>
      <c r="Q168" s="53"/>
    </row>
    <row r="169" spans="1:17" s="52" customFormat="1" x14ac:dyDescent="0.25">
      <c r="A169" s="47">
        <v>44377</v>
      </c>
      <c r="B169" s="48">
        <v>458296.4</v>
      </c>
      <c r="C169" s="48">
        <v>1589876.0300000003</v>
      </c>
      <c r="D169" s="49">
        <f t="shared" ref="D169:D172" si="20">SUM(B169:C169)</f>
        <v>2048172.4300000002</v>
      </c>
      <c r="E169" s="48">
        <v>821663.4</v>
      </c>
      <c r="F169" s="49">
        <f t="shared" si="6"/>
        <v>2869835.83</v>
      </c>
      <c r="G169" s="48">
        <v>225156.69999999995</v>
      </c>
      <c r="H169" s="48">
        <f t="shared" si="7"/>
        <v>3094992.5300000003</v>
      </c>
      <c r="I169" s="48">
        <v>65638.100000000006</v>
      </c>
      <c r="J169" s="48">
        <v>693492.5</v>
      </c>
      <c r="K169" s="50">
        <v>-14995.100000000006</v>
      </c>
      <c r="L169" s="49"/>
      <c r="M169" s="49">
        <f>3851.2-276374.2</f>
        <v>-272523</v>
      </c>
      <c r="N169" s="49">
        <f t="shared" ref="N169:N177" si="21">SUM(I169:M169)</f>
        <v>471612.5</v>
      </c>
      <c r="O169" s="49">
        <f t="shared" si="9"/>
        <v>3566605.0300000003</v>
      </c>
      <c r="P169" s="53"/>
      <c r="Q169" s="53"/>
    </row>
    <row r="170" spans="1:17" s="52" customFormat="1" x14ac:dyDescent="0.25">
      <c r="A170" s="47">
        <v>44378</v>
      </c>
      <c r="B170" s="48">
        <v>467369.8</v>
      </c>
      <c r="C170" s="48">
        <v>1653985.9</v>
      </c>
      <c r="D170" s="49">
        <f t="shared" si="20"/>
        <v>2121355.6999999997</v>
      </c>
      <c r="E170" s="48">
        <v>831070.5</v>
      </c>
      <c r="F170" s="49">
        <f t="shared" si="6"/>
        <v>2952426.1999999997</v>
      </c>
      <c r="G170" s="48">
        <v>226194.40000000002</v>
      </c>
      <c r="H170" s="48">
        <f t="shared" si="7"/>
        <v>3178620.5999999996</v>
      </c>
      <c r="I170" s="48">
        <v>64846.5</v>
      </c>
      <c r="J170" s="48">
        <v>714830</v>
      </c>
      <c r="K170" s="50">
        <v>16366.5</v>
      </c>
      <c r="L170" s="49"/>
      <c r="M170" s="49">
        <f>4364.4-344744.3</f>
        <v>-340379.89999999997</v>
      </c>
      <c r="N170" s="49">
        <f t="shared" si="21"/>
        <v>455663.10000000003</v>
      </c>
      <c r="O170" s="49">
        <f t="shared" si="9"/>
        <v>3634283.6999999997</v>
      </c>
      <c r="P170" s="53"/>
      <c r="Q170" s="53"/>
    </row>
    <row r="171" spans="1:17" s="52" customFormat="1" x14ac:dyDescent="0.25">
      <c r="A171" s="47">
        <v>44410</v>
      </c>
      <c r="B171" s="48">
        <v>464646.46666666673</v>
      </c>
      <c r="C171" s="48">
        <v>1688957.3666666667</v>
      </c>
      <c r="D171" s="49">
        <f t="shared" si="20"/>
        <v>2153603.8333333335</v>
      </c>
      <c r="E171" s="48">
        <v>873637.36666666681</v>
      </c>
      <c r="F171" s="49">
        <f t="shared" si="6"/>
        <v>3027241.2</v>
      </c>
      <c r="G171" s="48">
        <v>221551.40000000002</v>
      </c>
      <c r="H171" s="48">
        <f t="shared" si="7"/>
        <v>3248792.6</v>
      </c>
      <c r="I171" s="48">
        <v>62211.199999999997</v>
      </c>
      <c r="J171" s="48">
        <v>736598.83333333326</v>
      </c>
      <c r="K171" s="50">
        <v>-31370.866666666756</v>
      </c>
      <c r="L171" s="49"/>
      <c r="M171" s="49">
        <f>4877.5-342099.1</f>
        <v>-337221.6</v>
      </c>
      <c r="N171" s="49">
        <f t="shared" si="21"/>
        <v>430217.56666666653</v>
      </c>
      <c r="O171" s="49">
        <f t="shared" si="9"/>
        <v>3679010.1666666665</v>
      </c>
      <c r="P171" s="53"/>
      <c r="Q171" s="53"/>
    </row>
    <row r="172" spans="1:17" s="52" customFormat="1" x14ac:dyDescent="0.25">
      <c r="A172" s="47">
        <v>44442</v>
      </c>
      <c r="B172" s="48">
        <v>452797.99999999994</v>
      </c>
      <c r="C172" s="48">
        <v>1675444.2</v>
      </c>
      <c r="D172" s="49">
        <f t="shared" si="20"/>
        <v>2128242.1999999997</v>
      </c>
      <c r="E172" s="48">
        <v>964342.7</v>
      </c>
      <c r="F172" s="49">
        <f t="shared" si="6"/>
        <v>3092584.8999999994</v>
      </c>
      <c r="G172" s="48">
        <v>234167.69999999998</v>
      </c>
      <c r="H172" s="48">
        <f t="shared" si="7"/>
        <v>3326752.5999999996</v>
      </c>
      <c r="I172" s="48">
        <v>56628.299999999996</v>
      </c>
      <c r="J172" s="48">
        <v>790867.4</v>
      </c>
      <c r="K172" s="50">
        <v>-24587.1</v>
      </c>
      <c r="L172" s="49"/>
      <c r="M172" s="49">
        <f>5390.7-250690</f>
        <v>-245299.3</v>
      </c>
      <c r="N172" s="49">
        <f t="shared" si="21"/>
        <v>577609.30000000005</v>
      </c>
      <c r="O172" s="49">
        <f t="shared" si="9"/>
        <v>3904361.8999999994</v>
      </c>
      <c r="P172" s="53"/>
      <c r="Q172" s="53"/>
    </row>
    <row r="173" spans="1:17" s="52" customFormat="1" x14ac:dyDescent="0.25">
      <c r="A173" s="47">
        <v>44473</v>
      </c>
      <c r="B173" s="48">
        <v>446126.6</v>
      </c>
      <c r="C173" s="48">
        <v>1673106.666666667</v>
      </c>
      <c r="D173" s="49">
        <f t="shared" ref="D173:D177" si="22">SUM(B173:C173)</f>
        <v>2119233.2666666671</v>
      </c>
      <c r="E173" s="48">
        <v>960232.16666666674</v>
      </c>
      <c r="F173" s="49">
        <f t="shared" si="6"/>
        <v>3079465.4333333336</v>
      </c>
      <c r="G173" s="48">
        <v>256977.09999999995</v>
      </c>
      <c r="H173" s="48">
        <f t="shared" si="7"/>
        <v>3336442.5333333337</v>
      </c>
      <c r="I173" s="48">
        <v>56167.700000000004</v>
      </c>
      <c r="J173" s="48">
        <v>809373.2</v>
      </c>
      <c r="K173" s="50">
        <v>-10759.933333333291</v>
      </c>
      <c r="L173" s="49"/>
      <c r="M173" s="49">
        <f>10010.8-269247.7</f>
        <v>-259236.90000000002</v>
      </c>
      <c r="N173" s="49">
        <f t="shared" si="21"/>
        <v>595544.06666666653</v>
      </c>
      <c r="O173" s="49">
        <f t="shared" si="9"/>
        <v>3931986.6</v>
      </c>
      <c r="P173" s="53"/>
      <c r="Q173" s="53"/>
    </row>
    <row r="174" spans="1:17" s="52" customFormat="1" x14ac:dyDescent="0.25">
      <c r="A174" s="47">
        <v>44505</v>
      </c>
      <c r="B174" s="48">
        <v>450663.6</v>
      </c>
      <c r="C174" s="48">
        <v>1612604.4333333331</v>
      </c>
      <c r="D174" s="49">
        <f t="shared" si="22"/>
        <v>2063268.0333333332</v>
      </c>
      <c r="E174" s="48">
        <v>974650.63333333342</v>
      </c>
      <c r="F174" s="49">
        <f t="shared" ref="F174:F179" si="23">D174+E174</f>
        <v>3037918.6666666665</v>
      </c>
      <c r="G174" s="48">
        <v>258218.69999999998</v>
      </c>
      <c r="H174" s="48">
        <f t="shared" ref="H174:H179" si="24">F174+G174</f>
        <v>3296137.3666666667</v>
      </c>
      <c r="I174" s="48">
        <v>61852.1</v>
      </c>
      <c r="J174" s="48">
        <v>831252.50000000012</v>
      </c>
      <c r="K174" s="50">
        <v>8882.1333333333896</v>
      </c>
      <c r="L174" s="49"/>
      <c r="M174" s="49">
        <f>14582.8-245484.4</f>
        <v>-230901.6</v>
      </c>
      <c r="N174" s="49">
        <f t="shared" si="21"/>
        <v>671085.13333333354</v>
      </c>
      <c r="O174" s="49">
        <f t="shared" ref="O174:O179" si="25">H174+N174</f>
        <v>3967222.5</v>
      </c>
      <c r="P174" s="53"/>
      <c r="Q174" s="53"/>
    </row>
    <row r="175" spans="1:17" s="52" customFormat="1" x14ac:dyDescent="0.25">
      <c r="A175" s="47">
        <v>44536</v>
      </c>
      <c r="B175" s="48">
        <v>478573.7</v>
      </c>
      <c r="C175" s="48">
        <v>1572501.4999999998</v>
      </c>
      <c r="D175" s="49">
        <f t="shared" si="22"/>
        <v>2051075.1999999997</v>
      </c>
      <c r="E175" s="48">
        <v>987474.7</v>
      </c>
      <c r="F175" s="49">
        <f t="shared" si="23"/>
        <v>3038549.8999999994</v>
      </c>
      <c r="G175" s="48">
        <v>254710.69999999998</v>
      </c>
      <c r="H175" s="48">
        <f t="shared" si="24"/>
        <v>3293260.5999999996</v>
      </c>
      <c r="I175" s="48">
        <v>56884.399999999994</v>
      </c>
      <c r="J175" s="48">
        <v>844398.89999999991</v>
      </c>
      <c r="K175" s="50">
        <v>20799.599999999919</v>
      </c>
      <c r="L175" s="49"/>
      <c r="M175" s="49">
        <f>19154.9-245656.7</f>
        <v>-226501.80000000002</v>
      </c>
      <c r="N175" s="49">
        <f t="shared" si="21"/>
        <v>695581.09999999986</v>
      </c>
      <c r="O175" s="49">
        <f t="shared" si="25"/>
        <v>3988841.6999999993</v>
      </c>
      <c r="P175" s="53"/>
      <c r="Q175" s="53"/>
    </row>
    <row r="176" spans="1:17" s="52" customFormat="1" ht="18" x14ac:dyDescent="0.25">
      <c r="A176" s="47" t="s">
        <v>55</v>
      </c>
      <c r="B176" s="48">
        <v>450005.9</v>
      </c>
      <c r="C176" s="48">
        <v>1745530.0999999996</v>
      </c>
      <c r="D176" s="49">
        <f t="shared" si="22"/>
        <v>2195535.9999999995</v>
      </c>
      <c r="E176" s="48">
        <v>979364.49999999988</v>
      </c>
      <c r="F176" s="49">
        <f t="shared" si="23"/>
        <v>3174900.4999999995</v>
      </c>
      <c r="G176" s="48">
        <v>252261.50000000003</v>
      </c>
      <c r="H176" s="48">
        <f t="shared" si="24"/>
        <v>3427161.9999999995</v>
      </c>
      <c r="I176" s="48">
        <v>55379.399999999994</v>
      </c>
      <c r="J176" s="48">
        <v>859520.10000000009</v>
      </c>
      <c r="K176" s="50">
        <v>11181.299999999901</v>
      </c>
      <c r="L176" s="49"/>
      <c r="M176" s="49">
        <f>19154.9-244947.2</f>
        <v>-225792.30000000002</v>
      </c>
      <c r="N176" s="49">
        <f t="shared" si="21"/>
        <v>700288.5</v>
      </c>
      <c r="O176" s="49">
        <f t="shared" si="25"/>
        <v>4127450.4999999995</v>
      </c>
      <c r="P176" s="53"/>
      <c r="Q176" s="53"/>
    </row>
    <row r="177" spans="1:17" s="52" customFormat="1" ht="18" x14ac:dyDescent="0.25">
      <c r="A177" s="47" t="s">
        <v>57</v>
      </c>
      <c r="B177" s="48">
        <v>441530.10000000003</v>
      </c>
      <c r="C177" s="48">
        <v>1687313.3999999997</v>
      </c>
      <c r="D177" s="49">
        <f t="shared" si="22"/>
        <v>2128843.4999999995</v>
      </c>
      <c r="E177" s="48">
        <v>1018859.0000000001</v>
      </c>
      <c r="F177" s="49">
        <f t="shared" si="23"/>
        <v>3147702.4999999995</v>
      </c>
      <c r="G177" s="48">
        <v>289165.90000000002</v>
      </c>
      <c r="H177" s="48">
        <f t="shared" si="24"/>
        <v>3436868.3999999994</v>
      </c>
      <c r="I177" s="48">
        <v>55379.399999999994</v>
      </c>
      <c r="J177" s="48">
        <v>882928.60000000009</v>
      </c>
      <c r="K177" s="50">
        <v>56721.899999999994</v>
      </c>
      <c r="L177" s="49"/>
      <c r="M177" s="49">
        <f>19154.9-241864.6</f>
        <v>-222709.7</v>
      </c>
      <c r="N177" s="49">
        <f t="shared" si="21"/>
        <v>772320.20000000019</v>
      </c>
      <c r="O177" s="49">
        <f t="shared" si="25"/>
        <v>4209188.5999999996</v>
      </c>
      <c r="P177" s="53"/>
      <c r="Q177" s="53"/>
    </row>
    <row r="178" spans="1:17" s="52" customFormat="1" ht="18" x14ac:dyDescent="0.25">
      <c r="A178" s="47" t="s">
        <v>58</v>
      </c>
      <c r="B178" s="48">
        <v>440785.80000000005</v>
      </c>
      <c r="C178" s="48">
        <v>1701101.4</v>
      </c>
      <c r="D178" s="49">
        <f t="shared" ref="D178" si="26">SUM(B178:C178)</f>
        <v>2141887.2000000002</v>
      </c>
      <c r="E178" s="48">
        <v>1029218.8999999999</v>
      </c>
      <c r="F178" s="49">
        <f t="shared" si="23"/>
        <v>3171106.1</v>
      </c>
      <c r="G178" s="48">
        <v>289958.90000000002</v>
      </c>
      <c r="H178" s="48">
        <f t="shared" si="24"/>
        <v>3461065</v>
      </c>
      <c r="I178" s="48">
        <v>55379.399999999994</v>
      </c>
      <c r="J178" s="48">
        <v>864190.10000000009</v>
      </c>
      <c r="K178" s="50">
        <v>115911.50000000015</v>
      </c>
      <c r="L178" s="49"/>
      <c r="M178" s="49">
        <f>19154.9-242061.6</f>
        <v>-222906.7</v>
      </c>
      <c r="N178" s="49">
        <f t="shared" ref="N178" si="27">SUM(I178:M178)</f>
        <v>812574.30000000028</v>
      </c>
      <c r="O178" s="49">
        <f t="shared" si="25"/>
        <v>4273639.3000000007</v>
      </c>
      <c r="P178" s="53"/>
      <c r="Q178" s="53"/>
    </row>
    <row r="179" spans="1:17" s="52" customFormat="1" ht="18" x14ac:dyDescent="0.25">
      <c r="A179" s="47" t="s">
        <v>59</v>
      </c>
      <c r="B179" s="48">
        <v>445096.2</v>
      </c>
      <c r="C179" s="48">
        <v>1807288.3999999997</v>
      </c>
      <c r="D179" s="49">
        <f t="shared" ref="D179" si="28">SUM(B179:C179)</f>
        <v>2252384.5999999996</v>
      </c>
      <c r="E179" s="48">
        <v>1047491.4999999999</v>
      </c>
      <c r="F179" s="49">
        <f t="shared" si="23"/>
        <v>3299876.0999999996</v>
      </c>
      <c r="G179" s="48">
        <v>268162.5</v>
      </c>
      <c r="H179" s="48">
        <f t="shared" si="24"/>
        <v>3568038.5999999996</v>
      </c>
      <c r="I179" s="48">
        <v>55379.399999999994</v>
      </c>
      <c r="J179" s="48">
        <v>877881.2</v>
      </c>
      <c r="K179" s="50">
        <v>144089.60000000006</v>
      </c>
      <c r="L179" s="49"/>
      <c r="M179" s="49">
        <f>19154.9-264362.3</f>
        <v>-245207.4</v>
      </c>
      <c r="N179" s="49">
        <f t="shared" ref="N179" si="29">SUM(I179:M179)</f>
        <v>832142.79999999993</v>
      </c>
      <c r="O179" s="49">
        <f t="shared" si="25"/>
        <v>4400181.3999999994</v>
      </c>
      <c r="P179" s="53"/>
      <c r="Q179" s="53"/>
    </row>
    <row r="180" spans="1:17" s="53" customFormat="1" x14ac:dyDescent="0.25">
      <c r="A180" s="55" t="s">
        <v>46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7"/>
    </row>
    <row r="181" spans="1:17" s="52" customFormat="1" x14ac:dyDescent="0.25">
      <c r="A181" s="58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60"/>
    </row>
  </sheetData>
  <mergeCells count="15">
    <mergeCell ref="A180:O181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6"/>
  <sheetViews>
    <sheetView workbookViewId="0">
      <pane xSplit="1" ySplit="7" topLeftCell="B54" activePane="bottomRight" state="frozen"/>
      <selection pane="topRight" activeCell="B1" sqref="B1"/>
      <selection pane="bottomLeft" activeCell="A8" sqref="A8"/>
      <selection pane="bottomRight" activeCell="A63" sqref="A63:XFD64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58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57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27836.800000000047</v>
      </c>
      <c r="L58" s="49"/>
      <c r="M58" s="49">
        <f>2240.2-198051.8</f>
        <v>-195811.59999999998</v>
      </c>
      <c r="N58" s="49">
        <f t="shared" ref="N58" si="19">SUM(I58:M58)</f>
        <v>546612.30000000005</v>
      </c>
      <c r="O58" s="49">
        <f t="shared" si="10"/>
        <v>3124106.7</v>
      </c>
      <c r="P58" s="53"/>
      <c r="Q58" s="53"/>
    </row>
    <row r="59" spans="1:17" s="52" customFormat="1" x14ac:dyDescent="0.25">
      <c r="A59" s="47">
        <v>44166</v>
      </c>
      <c r="B59" s="48">
        <v>433279.2</v>
      </c>
      <c r="C59" s="48">
        <v>1369841.3000000003</v>
      </c>
      <c r="D59" s="49">
        <f t="shared" ref="D59" si="20">SUM(B59:C59)</f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656262.9</v>
      </c>
      <c r="K59" s="50">
        <v>25423.799999999988</v>
      </c>
      <c r="L59" s="49"/>
      <c r="M59" s="49">
        <f>2040.4-222775.8</f>
        <v>-220735.4</v>
      </c>
      <c r="N59" s="49">
        <f t="shared" ref="N59" si="21">SUM(I59:M59)</f>
        <v>524169.6</v>
      </c>
      <c r="O59" s="49">
        <f t="shared" si="10"/>
        <v>3258016.6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v>1842008.1999999997</v>
      </c>
      <c r="E60" s="48">
        <v>773663.29999999993</v>
      </c>
      <c r="F60" s="49">
        <v>2615671.4999999995</v>
      </c>
      <c r="G60" s="48">
        <v>224018.69999999992</v>
      </c>
      <c r="H60" s="48">
        <v>2839690.1999999993</v>
      </c>
      <c r="I60" s="48">
        <v>64851.1</v>
      </c>
      <c r="J60" s="48">
        <v>674743.89999999991</v>
      </c>
      <c r="K60" s="50">
        <v>38659.599999999948</v>
      </c>
      <c r="L60" s="49"/>
      <c r="M60" s="49">
        <v>-260608.2</v>
      </c>
      <c r="N60" s="49">
        <v>517646.39999999985</v>
      </c>
      <c r="O60" s="49">
        <v>3357336.5999999992</v>
      </c>
      <c r="P60" s="53"/>
      <c r="Q60" s="53"/>
    </row>
    <row r="61" spans="1:17" s="52" customFormat="1" x14ac:dyDescent="0.25">
      <c r="A61" s="47">
        <v>44377</v>
      </c>
      <c r="B61" s="48">
        <v>458296.4</v>
      </c>
      <c r="C61" s="48">
        <v>1589876.0300000003</v>
      </c>
      <c r="D61" s="49">
        <f t="shared" ref="D61:D64" si="22">SUM(B61:C61)</f>
        <v>2048172.4300000002</v>
      </c>
      <c r="E61" s="48">
        <v>821663.4</v>
      </c>
      <c r="F61" s="49">
        <f t="shared" ref="F61:F64" si="23">D61+E61</f>
        <v>2869835.83</v>
      </c>
      <c r="G61" s="48">
        <v>225156.69999999995</v>
      </c>
      <c r="H61" s="48">
        <f t="shared" ref="H61:H64" si="24">F61+G61</f>
        <v>3094992.5300000003</v>
      </c>
      <c r="I61" s="48">
        <v>65638.100000000006</v>
      </c>
      <c r="J61" s="48">
        <v>693492.5</v>
      </c>
      <c r="K61" s="50">
        <v>-14995.100000000006</v>
      </c>
      <c r="L61" s="49"/>
      <c r="M61" s="49">
        <f>3851.2-276374.2</f>
        <v>-272523</v>
      </c>
      <c r="N61" s="49">
        <f t="shared" ref="N61" si="25">SUM(I61:M61)</f>
        <v>471612.5</v>
      </c>
      <c r="O61" s="49">
        <f t="shared" ref="O61:O64" si="26">H61+N61</f>
        <v>3566605.0300000003</v>
      </c>
      <c r="P61" s="53"/>
      <c r="Q61" s="53"/>
    </row>
    <row r="62" spans="1:17" s="52" customFormat="1" x14ac:dyDescent="0.25">
      <c r="A62" s="47">
        <v>44440</v>
      </c>
      <c r="B62" s="48">
        <v>452797.99999999994</v>
      </c>
      <c r="C62" s="48">
        <v>1675444.2</v>
      </c>
      <c r="D62" s="49">
        <f t="shared" si="22"/>
        <v>2128242.1999999997</v>
      </c>
      <c r="E62" s="48">
        <v>964342.7</v>
      </c>
      <c r="F62" s="49">
        <f t="shared" si="23"/>
        <v>3092584.8999999994</v>
      </c>
      <c r="G62" s="48">
        <v>234167.69999999998</v>
      </c>
      <c r="H62" s="48">
        <f t="shared" si="24"/>
        <v>3326752.5999999996</v>
      </c>
      <c r="I62" s="48">
        <v>56628.299999999996</v>
      </c>
      <c r="J62" s="48">
        <v>790867.4</v>
      </c>
      <c r="K62" s="50">
        <v>-24587.1</v>
      </c>
      <c r="L62" s="49"/>
      <c r="M62" s="49">
        <f>5390.7-250690</f>
        <v>-245299.3</v>
      </c>
      <c r="N62" s="49">
        <f t="shared" ref="N62" si="27">SUM(I62:M62)</f>
        <v>577609.30000000005</v>
      </c>
      <c r="O62" s="49">
        <f t="shared" si="26"/>
        <v>3904361.8999999994</v>
      </c>
      <c r="P62" s="53"/>
      <c r="Q62" s="53"/>
    </row>
    <row r="63" spans="1:17" s="52" customFormat="1" x14ac:dyDescent="0.25">
      <c r="A63" s="47">
        <v>44532</v>
      </c>
      <c r="B63" s="48">
        <v>478573.7</v>
      </c>
      <c r="C63" s="48">
        <v>1572501.4999999998</v>
      </c>
      <c r="D63" s="49">
        <f t="shared" si="22"/>
        <v>2051075.1999999997</v>
      </c>
      <c r="E63" s="48">
        <v>987474.7</v>
      </c>
      <c r="F63" s="49">
        <f t="shared" si="23"/>
        <v>3038549.8999999994</v>
      </c>
      <c r="G63" s="48">
        <v>254710.69999999998</v>
      </c>
      <c r="H63" s="48">
        <f t="shared" si="24"/>
        <v>3293260.5999999996</v>
      </c>
      <c r="I63" s="48">
        <v>56884.399999999994</v>
      </c>
      <c r="J63" s="48">
        <v>844398.89999999991</v>
      </c>
      <c r="K63" s="50">
        <v>20799.599999999919</v>
      </c>
      <c r="L63" s="49"/>
      <c r="M63" s="49">
        <f>19154.9-245656.7</f>
        <v>-226501.80000000002</v>
      </c>
      <c r="N63" s="49">
        <f t="shared" ref="N63" si="28">SUM(I63:M63)</f>
        <v>695581.09999999986</v>
      </c>
      <c r="O63" s="49">
        <f t="shared" si="26"/>
        <v>3988841.6999999993</v>
      </c>
      <c r="P63" s="53"/>
      <c r="Q63" s="53"/>
    </row>
    <row r="64" spans="1:17" s="52" customFormat="1" ht="18" x14ac:dyDescent="0.25">
      <c r="A64" s="47" t="s">
        <v>58</v>
      </c>
      <c r="B64" s="48">
        <v>440785.80000000005</v>
      </c>
      <c r="C64" s="48">
        <v>1701101.4</v>
      </c>
      <c r="D64" s="49">
        <f t="shared" si="22"/>
        <v>2141887.2000000002</v>
      </c>
      <c r="E64" s="48">
        <v>1029218.8999999999</v>
      </c>
      <c r="F64" s="49">
        <f t="shared" si="23"/>
        <v>3171106.1</v>
      </c>
      <c r="G64" s="48">
        <v>289958.90000000002</v>
      </c>
      <c r="H64" s="48">
        <f t="shared" si="24"/>
        <v>3461065</v>
      </c>
      <c r="I64" s="48">
        <v>55379.399999999994</v>
      </c>
      <c r="J64" s="48">
        <v>864190.10000000009</v>
      </c>
      <c r="K64" s="50">
        <v>115911.50000000015</v>
      </c>
      <c r="L64" s="49"/>
      <c r="M64" s="49">
        <f>19154.9-242061.6</f>
        <v>-222906.7</v>
      </c>
      <c r="N64" s="49">
        <f t="shared" ref="N64" si="29">SUM(I64:M64)</f>
        <v>812574.30000000028</v>
      </c>
      <c r="O64" s="49">
        <f t="shared" si="26"/>
        <v>4273639.3000000007</v>
      </c>
      <c r="P64" s="53"/>
      <c r="Q64" s="53"/>
    </row>
    <row r="65" spans="1:15" s="53" customFormat="1" x14ac:dyDescent="0.25">
      <c r="A65" s="55" t="s">
        <v>46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  <row r="66" spans="1:15" s="52" customFormat="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</row>
  </sheetData>
  <mergeCells count="15">
    <mergeCell ref="A65:O66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4"/>
  <sheetViews>
    <sheetView workbookViewId="0">
      <pane xSplit="1" ySplit="7" topLeftCell="O17" activePane="bottomRight" state="frozen"/>
      <selection pane="topRight" activeCell="B1" sqref="B1"/>
      <selection pane="bottomLeft" activeCell="A8" sqref="A8"/>
      <selection pane="bottomRight" activeCell="B21" sqref="B21:O21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1" si="1">D8+E8</f>
        <v>419524.60000000003</v>
      </c>
      <c r="G8" s="48">
        <v>63073.699999999953</v>
      </c>
      <c r="H8" s="48">
        <f t="shared" ref="H8:H21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1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1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si="5"/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656262.9</v>
      </c>
      <c r="K20" s="50">
        <v>25423.799999999988</v>
      </c>
      <c r="L20" s="49"/>
      <c r="M20" s="49">
        <f>2040.4-222775.8</f>
        <v>-220735.4</v>
      </c>
      <c r="N20" s="49">
        <f t="shared" si="6"/>
        <v>524169.6</v>
      </c>
      <c r="O20" s="49">
        <f t="shared" si="4"/>
        <v>3258016.6</v>
      </c>
      <c r="P20" s="53"/>
      <c r="Q20" s="53"/>
    </row>
    <row r="21" spans="1:17" s="52" customFormat="1" x14ac:dyDescent="0.25">
      <c r="A21" s="46">
        <v>2021</v>
      </c>
      <c r="B21" s="48">
        <v>478573.7</v>
      </c>
      <c r="C21" s="48">
        <v>1572501.4999999998</v>
      </c>
      <c r="D21" s="49">
        <f t="shared" si="5"/>
        <v>2051075.1999999997</v>
      </c>
      <c r="E21" s="48">
        <v>987474.7</v>
      </c>
      <c r="F21" s="49">
        <f t="shared" si="1"/>
        <v>3038549.8999999994</v>
      </c>
      <c r="G21" s="48">
        <v>254710.69999999998</v>
      </c>
      <c r="H21" s="48">
        <f t="shared" si="2"/>
        <v>3293260.5999999996</v>
      </c>
      <c r="I21" s="48">
        <v>56884.399999999994</v>
      </c>
      <c r="J21" s="48">
        <v>844398.89999999991</v>
      </c>
      <c r="K21" s="50">
        <v>20799.599999999919</v>
      </c>
      <c r="L21" s="49"/>
      <c r="M21" s="49">
        <f>19154.9-245656.7</f>
        <v>-226501.80000000002</v>
      </c>
      <c r="N21" s="49">
        <f t="shared" ref="N21" si="7">SUM(I21:M21)</f>
        <v>695581.09999999986</v>
      </c>
      <c r="O21" s="49">
        <f t="shared" si="4"/>
        <v>3988841.6999999993</v>
      </c>
      <c r="P21" s="53"/>
      <c r="Q21" s="53"/>
    </row>
    <row r="22" spans="1:17" s="53" customFormat="1" x14ac:dyDescent="0.25">
      <c r="A22" s="55" t="s">
        <v>46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7" s="52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7" s="54" customFormat="1" x14ac:dyDescent="0.25"/>
  </sheetData>
  <mergeCells count="15">
    <mergeCell ref="A22:O23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2020-05-13T08:56:01Z</cp:lastPrinted>
  <dcterms:created xsi:type="dcterms:W3CDTF">2000-07-11T13:49:14Z</dcterms:created>
  <dcterms:modified xsi:type="dcterms:W3CDTF">2022-06-22T06:37:51Z</dcterms:modified>
</cp:coreProperties>
</file>