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M21" i="6" l="1"/>
  <c r="N21" i="6" s="1"/>
  <c r="D21" i="6"/>
  <c r="F21" i="6" s="1"/>
  <c r="H21" i="6" s="1"/>
  <c r="O21" i="6" s="1"/>
  <c r="M175" i="4"/>
  <c r="N175" i="4" s="1"/>
  <c r="D175" i="4"/>
  <c r="F175" i="4" s="1"/>
  <c r="H175" i="4" s="1"/>
  <c r="O175" i="4" s="1"/>
  <c r="M176" i="4"/>
  <c r="N176" i="4" s="1"/>
  <c r="D176" i="4"/>
  <c r="F176" i="4" s="1"/>
  <c r="H176" i="4" s="1"/>
  <c r="O176" i="4" s="1"/>
  <c r="N63" i="5" l="1"/>
  <c r="M63" i="5"/>
  <c r="D63" i="5"/>
  <c r="F63" i="5" s="1"/>
  <c r="H63" i="5" s="1"/>
  <c r="O63" i="5" s="1"/>
  <c r="N174" i="4"/>
  <c r="M174" i="4"/>
  <c r="D174" i="4"/>
  <c r="F174" i="4" s="1"/>
  <c r="H174" i="4" s="1"/>
  <c r="O174" i="4" s="1"/>
  <c r="M173" i="4"/>
  <c r="N173" i="4" s="1"/>
  <c r="D173" i="4"/>
  <c r="F173" i="4" s="1"/>
  <c r="H173" i="4" s="1"/>
  <c r="O173" i="4" s="1"/>
  <c r="N20" i="6" l="1"/>
  <c r="M20" i="6"/>
  <c r="F20" i="6"/>
  <c r="H20" i="6" s="1"/>
  <c r="O20" i="6" s="1"/>
  <c r="D20" i="6"/>
  <c r="M59" i="5"/>
  <c r="N59" i="5" s="1"/>
  <c r="D59" i="5"/>
  <c r="F59" i="5" s="1"/>
  <c r="H59" i="5" s="1"/>
  <c r="O59" i="5" s="1"/>
  <c r="N163" i="4"/>
  <c r="M163" i="4"/>
  <c r="D163" i="4"/>
  <c r="F163" i="4" s="1"/>
  <c r="H163" i="4" s="1"/>
  <c r="O163" i="4" s="1"/>
  <c r="M62" i="5" l="1"/>
  <c r="N62" i="5" s="1"/>
  <c r="D62" i="5"/>
  <c r="F62" i="5" s="1"/>
  <c r="H62" i="5" s="1"/>
  <c r="O62" i="5" s="1"/>
  <c r="M61" i="5"/>
  <c r="N61" i="5" s="1"/>
  <c r="D61" i="5"/>
  <c r="F61" i="5" s="1"/>
  <c r="H61" i="5" s="1"/>
  <c r="O61" i="5" s="1"/>
  <c r="M172" i="4"/>
  <c r="N172" i="4" s="1"/>
  <c r="D172" i="4"/>
  <c r="F172" i="4" s="1"/>
  <c r="H172" i="4" s="1"/>
  <c r="O172" i="4" s="1"/>
  <c r="M171" i="4"/>
  <c r="N171" i="4" s="1"/>
  <c r="D171" i="4"/>
  <c r="F171" i="4" s="1"/>
  <c r="H171" i="4" s="1"/>
  <c r="M170" i="4"/>
  <c r="N170" i="4" s="1"/>
  <c r="D170" i="4"/>
  <c r="F170" i="4" s="1"/>
  <c r="H170" i="4" s="1"/>
  <c r="O170" i="4" s="1"/>
  <c r="M169" i="4"/>
  <c r="N169" i="4" s="1"/>
  <c r="D169" i="4"/>
  <c r="F169" i="4" s="1"/>
  <c r="H169" i="4" s="1"/>
  <c r="O169" i="4" s="1"/>
  <c r="O171" i="4" l="1"/>
  <c r="M58" i="5" l="1"/>
  <c r="N58" i="5" s="1"/>
  <c r="D58" i="5"/>
  <c r="F58" i="5" s="1"/>
  <c r="H58" i="5" s="1"/>
  <c r="M168" i="4"/>
  <c r="N168" i="4" s="1"/>
  <c r="D168" i="4"/>
  <c r="F168" i="4" s="1"/>
  <c r="H168" i="4" s="1"/>
  <c r="O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M164" i="4"/>
  <c r="N164" i="4" s="1"/>
  <c r="D164" i="4"/>
  <c r="F164" i="4" s="1"/>
  <c r="H164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166" i="4"/>
  <c r="O58" i="5"/>
  <c r="O162" i="4"/>
  <c r="O165" i="4"/>
  <c r="O159" i="4"/>
  <c r="O167" i="4"/>
  <c r="O164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O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55" i="5" l="1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<sst xmlns="http://schemas.openxmlformats.org/spreadsheetml/2006/main" count="233" uniqueCount="67">
  <si>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</si>
  <si>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</si>
  <si>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</si>
  <si>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</si>
  <si>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</si>
  <si>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</si>
  <si>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</si>
  <si>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</si>
  <si>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</si>
  <si>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</si>
  <si>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</si>
  <si>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</si>
  <si>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</si>
  <si>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</si>
  <si>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</si>
  <si>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</si>
  <si>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</si>
  <si>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</si>
  <si>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</si>
  <si>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</si>
  <si>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</si>
  <si>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</si>
  <si>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</si>
  <si>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</si>
  <si>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</si>
  <si>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</si>
  <si>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</si>
  <si>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</si>
  <si>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</si>
  <si>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</si>
  <si>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</si>
  <si>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</si>
  <si>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</si>
  <si>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</si>
  <si>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</si>
  <si>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</si>
  <si>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</si>
  <si>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</si>
  <si>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</si>
  <si>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</si>
  <si>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</si>
  <si>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</si>
  <si>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</si>
  <si>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</si>
  <si>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</si>
  <si>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</si>
  <si>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</si>
  <si>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</si>
  <si>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</si>
  <si>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</si>
  <si>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</si>
  <si>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</si>
  <si>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</si>
  <si>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</si>
  <si>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2021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</si>
  <si>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</si>
  <si>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</si>
  <si>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</si>
  <si>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</si>
  <si>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</si>
  <si>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</si>
  <si>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</si>
  <si>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Août-22</t>
    </r>
    <r>
      <rPr>
        <vertAlign val="superscript"/>
        <sz val="12"/>
        <rFont val="Cambria"/>
        <family val="1"/>
      </rPr>
      <t>(p)</t>
    </r>
  </si>
  <si>
    <t>Q3-2022</t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</si>
  <si>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</si>
  <si>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  Sept-22</t>
    </r>
    <r>
      <rPr>
        <vertAlign val="superscript"/>
        <sz val="12"/>
        <rFont val="Cambria"/>
        <family val="1"/>
      </rPr>
      <t>(p)</t>
    </r>
  </si>
  <si>
    <r>
      <t xml:space="preserve">   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</si>
</sst>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abSelected="1" topLeftCell="D1" workbookViewId="0">
      <selection activeCell="F19" sqref="F19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44864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63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87"/>
  <sheetViews>
    <sheetView workbookViewId="0">
      <pane xSplit="1" ySplit="7" topLeftCell="N168" activePane="bottomRight" state="frozen"/>
      <selection pane="topRight" activeCell="B1" sqref="B1"/>
      <selection pane="bottomLeft" activeCell="A8" sqref="A8"/>
      <selection pane="bottomRight" activeCell="N174" sqref="N174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73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73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73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4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4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ref="D146:D157" si="14">SUM(B146:C146)</f>
        <v>1406706.1</v>
      </c>
      <c r="E146" s="48">
        <v>453810.73333333334</v>
      </c>
      <c r="F146" s="49">
        <f t="shared" si="6"/>
        <v>1860516.8333333335</v>
      </c>
      <c r="G146" s="48">
        <v>181531.50000000003</v>
      </c>
      <c r="H146" s="48">
        <f t="shared" si="7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57" si="15">SUM(I146:M146)</f>
        <v>340154.3000000001</v>
      </c>
      <c r="O146" s="49">
        <f t="shared" si="9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14"/>
        <v>1437591.6</v>
      </c>
      <c r="E147" s="48">
        <v>459121.96666666667</v>
      </c>
      <c r="F147" s="49">
        <f t="shared" si="6"/>
        <v>1896713.5666666669</v>
      </c>
      <c r="G147" s="48">
        <v>179118.5</v>
      </c>
      <c r="H147" s="48">
        <f t="shared" si="7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5"/>
        <v>322582.49999999988</v>
      </c>
      <c r="O147" s="49">
        <f t="shared" si="9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14"/>
        <v>1435568.7000000002</v>
      </c>
      <c r="E148" s="48">
        <v>454128</v>
      </c>
      <c r="F148" s="49">
        <f t="shared" si="6"/>
        <v>1889696.7000000002</v>
      </c>
      <c r="G148" s="48">
        <v>185112.4</v>
      </c>
      <c r="H148" s="48">
        <f t="shared" si="7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5"/>
        <v>380017.69999999995</v>
      </c>
      <c r="O148" s="49">
        <f t="shared" si="9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14"/>
        <v>1419043.2333333334</v>
      </c>
      <c r="E149" s="48">
        <v>476498.96666666673</v>
      </c>
      <c r="F149" s="49">
        <f t="shared" si="6"/>
        <v>1895542.2000000002</v>
      </c>
      <c r="G149" s="48">
        <v>182921.19999999995</v>
      </c>
      <c r="H149" s="48">
        <f t="shared" si="7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5"/>
        <v>397659.4</v>
      </c>
      <c r="O149" s="49">
        <f t="shared" si="9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14"/>
        <v>1360672.0666666667</v>
      </c>
      <c r="E150" s="48">
        <v>559743.83333333326</v>
      </c>
      <c r="F150" s="49">
        <f t="shared" si="6"/>
        <v>1920415.9</v>
      </c>
      <c r="G150" s="48">
        <v>190110.90000000002</v>
      </c>
      <c r="H150" s="48">
        <f t="shared" si="7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5"/>
        <v>411994.69999999995</v>
      </c>
      <c r="O150" s="49">
        <f t="shared" si="9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14"/>
        <v>1430096.7999999998</v>
      </c>
      <c r="E151" s="48">
        <v>584633</v>
      </c>
      <c r="F151" s="49">
        <f t="shared" si="6"/>
        <v>2014729.7999999998</v>
      </c>
      <c r="G151" s="48">
        <v>188088.8</v>
      </c>
      <c r="H151" s="48">
        <f t="shared" si="7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15"/>
        <v>418426.40000000008</v>
      </c>
      <c r="O151" s="49">
        <f t="shared" si="9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14"/>
        <v>1412832.9000000004</v>
      </c>
      <c r="E152" s="48">
        <v>593099.96666666656</v>
      </c>
      <c r="F152" s="49">
        <f t="shared" si="6"/>
        <v>2005932.8666666669</v>
      </c>
      <c r="G152" s="48">
        <v>190696.59999999998</v>
      </c>
      <c r="H152" s="48">
        <f t="shared" si="7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14"/>
        <v>1430024.0999999999</v>
      </c>
      <c r="E153" s="48">
        <v>608829.43333333347</v>
      </c>
      <c r="F153" s="49">
        <f t="shared" si="6"/>
        <v>2038853.5333333332</v>
      </c>
      <c r="G153" s="48">
        <v>192620.2</v>
      </c>
      <c r="H153" s="48">
        <f t="shared" si="7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14"/>
        <v>1412881.2999999998</v>
      </c>
      <c r="E154" s="48">
        <v>609190.6</v>
      </c>
      <c r="F154" s="49">
        <f t="shared" si="6"/>
        <v>2022071.9</v>
      </c>
      <c r="G154" s="48">
        <v>190685.09999999998</v>
      </c>
      <c r="H154" s="48">
        <f t="shared" si="7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14"/>
        <v>1440577.0666666667</v>
      </c>
      <c r="E155" s="48">
        <v>622889.10000000009</v>
      </c>
      <c r="F155" s="49">
        <f t="shared" si="6"/>
        <v>2063466.1666666667</v>
      </c>
      <c r="G155" s="48">
        <v>193470.40000000002</v>
      </c>
      <c r="H155" s="48">
        <f t="shared" si="7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14"/>
        <v>1441785.6333333335</v>
      </c>
      <c r="E156" s="48">
        <v>632402.19999999995</v>
      </c>
      <c r="F156" s="49">
        <f t="shared" si="6"/>
        <v>2074187.8333333335</v>
      </c>
      <c r="G156" s="48">
        <v>192666.99999999997</v>
      </c>
      <c r="H156" s="48">
        <f t="shared" si="7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14"/>
        <v>1558272.0999999999</v>
      </c>
      <c r="E157" s="48">
        <v>642361.4</v>
      </c>
      <c r="F157" s="49">
        <f t="shared" si="6"/>
        <v>2200633.5</v>
      </c>
      <c r="G157" s="48">
        <v>200919</v>
      </c>
      <c r="H157" s="48">
        <f t="shared" si="7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ref="D158:D168" si="16">SUM(B158:C158)</f>
        <v>1536782</v>
      </c>
      <c r="E158" s="48">
        <v>696045.6333333333</v>
      </c>
      <c r="F158" s="49">
        <f t="shared" si="6"/>
        <v>2232827.6333333333</v>
      </c>
      <c r="G158" s="48">
        <v>213647.3</v>
      </c>
      <c r="H158" s="48">
        <f t="shared" si="7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ref="N158:N168" si="17">SUM(I158:M158)</f>
        <v>392344.6333333333</v>
      </c>
      <c r="O158" s="49">
        <f t="shared" si="9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16"/>
        <v>1581148.8</v>
      </c>
      <c r="E159" s="48">
        <v>705981.7666666666</v>
      </c>
      <c r="F159" s="49">
        <f t="shared" si="6"/>
        <v>2287130.5666666664</v>
      </c>
      <c r="G159" s="48">
        <v>211594.8</v>
      </c>
      <c r="H159" s="48">
        <f t="shared" si="7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17"/>
        <v>394046.96666666656</v>
      </c>
      <c r="O159" s="49">
        <f t="shared" si="9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16"/>
        <v>1685122.6</v>
      </c>
      <c r="E160" s="48">
        <v>678223.39999999991</v>
      </c>
      <c r="F160" s="49">
        <f t="shared" si="6"/>
        <v>2363346</v>
      </c>
      <c r="G160" s="48">
        <v>214148.39999999997</v>
      </c>
      <c r="H160" s="48">
        <f t="shared" si="7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17"/>
        <v>546612.30000000005</v>
      </c>
      <c r="O160" s="49">
        <f t="shared" si="9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16"/>
        <v>1675310.5666666667</v>
      </c>
      <c r="E161" s="48">
        <v>694771.8666666667</v>
      </c>
      <c r="F161" s="49">
        <f t="shared" si="6"/>
        <v>2370082.4333333336</v>
      </c>
      <c r="G161" s="48">
        <v>212334.90000000002</v>
      </c>
      <c r="H161" s="48">
        <f t="shared" si="7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17"/>
        <v>526057.00000000012</v>
      </c>
      <c r="O161" s="49">
        <f t="shared" si="9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16"/>
        <v>1732103.7333333334</v>
      </c>
      <c r="E162" s="48">
        <v>711189.33333333326</v>
      </c>
      <c r="F162" s="49">
        <f t="shared" si="6"/>
        <v>2443293.0666666664</v>
      </c>
      <c r="G162" s="48">
        <v>217309.30000000002</v>
      </c>
      <c r="H162" s="48">
        <f t="shared" si="7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17"/>
        <v>481615.69999999995</v>
      </c>
      <c r="O162" s="49">
        <f t="shared" si="9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ref="D163" si="18">SUM(B163:C163)</f>
        <v>1803120.5000000002</v>
      </c>
      <c r="E163" s="48">
        <v>723397.99999999988</v>
      </c>
      <c r="F163" s="49">
        <f t="shared" si="6"/>
        <v>2526518.5</v>
      </c>
      <c r="G163" s="48">
        <v>207328.49999999997</v>
      </c>
      <c r="H163" s="48">
        <f t="shared" si="7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ref="N163" si="19">SUM(I163:M163)</f>
        <v>524169.6</v>
      </c>
      <c r="O163" s="49">
        <f t="shared" si="9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16"/>
        <v>1823327.2666666666</v>
      </c>
      <c r="E164" s="48">
        <v>727016.46666666679</v>
      </c>
      <c r="F164" s="49">
        <f t="shared" si="6"/>
        <v>2550343.7333333334</v>
      </c>
      <c r="G164" s="48">
        <v>221420.39999999997</v>
      </c>
      <c r="H164" s="48">
        <f t="shared" si="7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f>2324.0333-247004.7</f>
        <v>-244680.6667</v>
      </c>
      <c r="N164" s="49">
        <f t="shared" si="17"/>
        <v>500314.13330000004</v>
      </c>
      <c r="O164" s="49">
        <f t="shared" si="9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16"/>
        <v>1838052.4333333333</v>
      </c>
      <c r="E165" s="48">
        <v>750924.83333333337</v>
      </c>
      <c r="F165" s="49">
        <f t="shared" si="6"/>
        <v>2588977.2666666666</v>
      </c>
      <c r="G165" s="48">
        <v>223798.89999999997</v>
      </c>
      <c r="H165" s="48">
        <f t="shared" si="7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f>2607.7-250433.2</f>
        <v>-247825.5</v>
      </c>
      <c r="N165" s="49">
        <f t="shared" si="17"/>
        <v>521156</v>
      </c>
      <c r="O165" s="49">
        <f t="shared" si="9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16"/>
        <v>1842008.1999999997</v>
      </c>
      <c r="E166" s="48">
        <v>773663.29999999993</v>
      </c>
      <c r="F166" s="49">
        <f t="shared" si="6"/>
        <v>2615671.4999999995</v>
      </c>
      <c r="G166" s="48">
        <v>224018.69999999992</v>
      </c>
      <c r="H166" s="48">
        <f t="shared" si="7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f>2891.3-263499.5</f>
        <v>-260608.2</v>
      </c>
      <c r="N166" s="49">
        <f t="shared" si="17"/>
        <v>517646.39999999985</v>
      </c>
      <c r="O166" s="49">
        <f t="shared" si="9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16"/>
        <v>1842522.1999999997</v>
      </c>
      <c r="E167" s="48">
        <v>780328.79999999993</v>
      </c>
      <c r="F167" s="49">
        <f t="shared" si="6"/>
        <v>2622850.9999999995</v>
      </c>
      <c r="G167" s="48">
        <v>212953.90000000002</v>
      </c>
      <c r="H167" s="48">
        <f t="shared" si="7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f>3211.3-270882.6</f>
        <v>-267671.3</v>
      </c>
      <c r="N167" s="49">
        <f t="shared" si="17"/>
        <v>506297.3000000001</v>
      </c>
      <c r="O167" s="49">
        <f t="shared" si="9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si="16"/>
        <v>1935747.5</v>
      </c>
      <c r="E168" s="48">
        <v>775326.40000000014</v>
      </c>
      <c r="F168" s="49">
        <f t="shared" si="6"/>
        <v>2711073.9000000004</v>
      </c>
      <c r="G168" s="48">
        <v>215416.59999999998</v>
      </c>
      <c r="H168" s="48">
        <f t="shared" si="7"/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f>3531.2-286609.2</f>
        <v>-283078</v>
      </c>
      <c r="N168" s="49">
        <f t="shared" si="17"/>
        <v>490004.80000000005</v>
      </c>
      <c r="O168" s="49">
        <f t="shared" si="9"/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ref="D169:D172" si="20">SUM(B169:C169)</f>
        <v>2048172.4300000002</v>
      </c>
      <c r="E169" s="48">
        <v>821663.4</v>
      </c>
      <c r="F169" s="49">
        <f t="shared" si="6"/>
        <v>2869835.83</v>
      </c>
      <c r="G169" s="48">
        <v>225156.69999999995</v>
      </c>
      <c r="H169" s="48">
        <f t="shared" si="7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f>3851.2-276374.2</f>
        <v>-272523</v>
      </c>
      <c r="N169" s="49">
        <f t="shared" ref="N169:N174" si="21">SUM(I169:M169)</f>
        <v>471612.5</v>
      </c>
      <c r="O169" s="49">
        <f t="shared" si="9"/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f t="shared" si="20"/>
        <v>2121355.6999999997</v>
      </c>
      <c r="E170" s="48">
        <v>831070.5</v>
      </c>
      <c r="F170" s="49">
        <f t="shared" si="6"/>
        <v>2952426.1999999997</v>
      </c>
      <c r="G170" s="48">
        <v>226194.40000000002</v>
      </c>
      <c r="H170" s="48">
        <f t="shared" si="7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f>4364.4-344744.3</f>
        <v>-340379.89999999997</v>
      </c>
      <c r="N170" s="49">
        <f t="shared" si="21"/>
        <v>455663.10000000003</v>
      </c>
      <c r="O170" s="49">
        <f t="shared" si="9"/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f t="shared" si="20"/>
        <v>2153603.8333333335</v>
      </c>
      <c r="E171" s="48">
        <v>873637.36666666681</v>
      </c>
      <c r="F171" s="49">
        <f t="shared" si="6"/>
        <v>3027241.2</v>
      </c>
      <c r="G171" s="48">
        <v>221551.40000000002</v>
      </c>
      <c r="H171" s="48">
        <f t="shared" si="7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f>4877.5-342099.1</f>
        <v>-337221.6</v>
      </c>
      <c r="N171" s="49">
        <f t="shared" si="21"/>
        <v>430217.56666666653</v>
      </c>
      <c r="O171" s="49">
        <f t="shared" si="9"/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f t="shared" si="20"/>
        <v>2128242.1999999997</v>
      </c>
      <c r="E172" s="48">
        <v>964342.7</v>
      </c>
      <c r="F172" s="49">
        <f t="shared" si="6"/>
        <v>3092584.8999999994</v>
      </c>
      <c r="G172" s="48">
        <v>234167.69999999998</v>
      </c>
      <c r="H172" s="48">
        <f t="shared" si="7"/>
        <v>3326752.5999999996</v>
      </c>
      <c r="I172" s="48">
        <v>56628.299999999996</v>
      </c>
      <c r="J172" s="48">
        <v>790867.4</v>
      </c>
      <c r="K172" s="50">
        <v>-24587.1</v>
      </c>
      <c r="L172" s="49"/>
      <c r="M172" s="49">
        <f>5390.7-250690</f>
        <v>-245299.3</v>
      </c>
      <c r="N172" s="49">
        <f t="shared" si="21"/>
        <v>577609.30000000005</v>
      </c>
      <c r="O172" s="49">
        <f t="shared" si="9"/>
        <v>3904361.8999999994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f t="shared" ref="D173:D174" si="22">SUM(B173:C173)</f>
        <v>2119233.2666666671</v>
      </c>
      <c r="E173" s="48">
        <v>960232.16666666674</v>
      </c>
      <c r="F173" s="49">
        <f t="shared" si="6"/>
        <v>3079465.4333333336</v>
      </c>
      <c r="G173" s="48">
        <v>256977.09999999995</v>
      </c>
      <c r="H173" s="48">
        <f t="shared" si="7"/>
        <v>3336442.5333333337</v>
      </c>
      <c r="I173" s="48">
        <v>56167.700000000004</v>
      </c>
      <c r="J173" s="48">
        <v>809373.2</v>
      </c>
      <c r="K173" s="50">
        <v>-10759.933333333291</v>
      </c>
      <c r="L173" s="49"/>
      <c r="M173" s="49">
        <f>10010.8-269247.7</f>
        <v>-259236.90000000002</v>
      </c>
      <c r="N173" s="49">
        <f t="shared" si="21"/>
        <v>595544.06666666653</v>
      </c>
      <c r="O173" s="49">
        <f t="shared" si="9"/>
        <v>3931986.6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f t="shared" si="22"/>
        <v>2063268.0333333332</v>
      </c>
      <c r="E174" s="48">
        <v>974650.63333333342</v>
      </c>
      <c r="F174" s="49">
        <f t="shared" ref="F174:F184" si="23">D174+E174</f>
        <v>3037918.6666666665</v>
      </c>
      <c r="G174" s="48">
        <v>258218.69999999998</v>
      </c>
      <c r="H174" s="48">
        <f t="shared" ref="H174:H184" si="24">F174+G174</f>
        <v>3296137.3666666667</v>
      </c>
      <c r="I174" s="48">
        <v>61852.1</v>
      </c>
      <c r="J174" s="48">
        <v>831252.50000000012</v>
      </c>
      <c r="K174" s="50">
        <v>8882.1333333333896</v>
      </c>
      <c r="L174" s="49"/>
      <c r="M174" s="49">
        <f>14582.8-245484.4</f>
        <v>-230901.6</v>
      </c>
      <c r="N174" s="49">
        <f t="shared" si="21"/>
        <v>671085.13333333354</v>
      </c>
      <c r="O174" s="49">
        <f t="shared" ref="O174:O184" si="25">H174+N174</f>
        <v>3967222.5</v>
      </c>
      <c r="P174" s="53"/>
      <c r="Q174" s="53"/>
    </row>
    <row r="175" spans="1:17" s="52" customFormat="1" x14ac:dyDescent="0.25">
      <c r="A175" s="47">
        <v>44536</v>
      </c>
      <c r="B175" s="48">
        <v>478831.7</v>
      </c>
      <c r="C175" s="48">
        <v>1572392.1999999997</v>
      </c>
      <c r="D175" s="49">
        <f t="shared" ref="D175" si="26">SUM(B175:C175)</f>
        <v>2051223.8999999997</v>
      </c>
      <c r="E175" s="48">
        <v>987235.6</v>
      </c>
      <c r="F175" s="49">
        <f t="shared" si="23"/>
        <v>3038459.4999999995</v>
      </c>
      <c r="G175" s="48">
        <v>254710.69999999998</v>
      </c>
      <c r="H175" s="48">
        <f t="shared" si="24"/>
        <v>3293170.1999999997</v>
      </c>
      <c r="I175" s="48">
        <v>56884.399999999994</v>
      </c>
      <c r="J175" s="48">
        <v>845080.7</v>
      </c>
      <c r="K175" s="50">
        <v>20375.199999999895</v>
      </c>
      <c r="L175" s="49"/>
      <c r="M175" s="49">
        <f>19491.3-245914.1</f>
        <v>-226422.80000000002</v>
      </c>
      <c r="N175" s="49">
        <f t="shared" ref="N175" si="27">SUM(I175:M175)</f>
        <v>695917.49999999977</v>
      </c>
      <c r="O175" s="49">
        <f t="shared" si="25"/>
        <v>3989087.6999999993</v>
      </c>
      <c r="P175" s="53"/>
      <c r="Q175" s="53"/>
    </row>
    <row r="176" spans="1:17" s="52" customFormat="1" ht="18" x14ac:dyDescent="0.25">
      <c r="A176" s="47" t="s">
        <v>55</v>
      </c>
      <c r="B176" s="48">
        <v>450673.13333333336</v>
      </c>
      <c r="C176" s="48">
        <v>1746322.1666666663</v>
      </c>
      <c r="D176" s="49">
        <f t="shared" ref="D176:D182" si="28">SUM(B176:C176)</f>
        <v>2196995.2999999998</v>
      </c>
      <c r="E176" s="48">
        <v>981140.56666666653</v>
      </c>
      <c r="F176" s="49">
        <f t="shared" si="23"/>
        <v>3178135.8666666662</v>
      </c>
      <c r="G176" s="48">
        <v>252261.50000000003</v>
      </c>
      <c r="H176" s="48">
        <f t="shared" si="24"/>
        <v>3430397.3666666662</v>
      </c>
      <c r="I176" s="48">
        <v>55379.399999999994</v>
      </c>
      <c r="J176" s="48">
        <v>860279.03333333333</v>
      </c>
      <c r="K176" s="50">
        <v>19278.066666666607</v>
      </c>
      <c r="L176" s="49"/>
      <c r="M176" s="49">
        <f>18548.2-245674.9</f>
        <v>-227126.69999999998</v>
      </c>
      <c r="N176" s="49">
        <f t="shared" ref="N176:N182" si="29">SUM(I176:M176)</f>
        <v>707809.8</v>
      </c>
      <c r="O176" s="49">
        <f t="shared" si="25"/>
        <v>4138207.166666666</v>
      </c>
      <c r="P176" s="53"/>
      <c r="Q176" s="53"/>
    </row>
    <row r="177" spans="1:17" s="52" customFormat="1" ht="18" x14ac:dyDescent="0.25">
      <c r="A177" s="47" t="s">
        <v>56</v>
      </c>
      <c r="B177" s="48">
        <v>442606.56666666671</v>
      </c>
      <c r="C177" s="48">
        <v>1696040.033333333</v>
      </c>
      <c r="D177" s="49">
        <v>2138646.5999999996</v>
      </c>
      <c r="E177" s="48">
        <v>1022650.2333333335</v>
      </c>
      <c r="F177" s="49">
        <v>3161296.833333333</v>
      </c>
      <c r="G177" s="48">
        <v>289165.90000000002</v>
      </c>
      <c r="H177" s="48">
        <v>3450462.7333333329</v>
      </c>
      <c r="I177" s="48">
        <v>55379.399999999994</v>
      </c>
      <c r="J177" s="48">
        <v>883764.66666666674</v>
      </c>
      <c r="K177" s="50">
        <v>66306.633333333448</v>
      </c>
      <c r="L177" s="49"/>
      <c r="M177" s="49">
        <v>-225457.4</v>
      </c>
      <c r="N177" s="49">
        <v>779993.30000000016</v>
      </c>
      <c r="O177" s="49">
        <v>4230456.0333333332</v>
      </c>
      <c r="P177" s="53"/>
      <c r="Q177" s="53"/>
    </row>
    <row r="178" spans="1:17" s="52" customFormat="1" ht="18" x14ac:dyDescent="0.25">
      <c r="A178" s="47" t="s">
        <v>57</v>
      </c>
      <c r="B178" s="48">
        <v>449058.3</v>
      </c>
      <c r="C178" s="48">
        <v>1693512.7</v>
      </c>
      <c r="D178" s="49">
        <v>2142571</v>
      </c>
      <c r="E178" s="48">
        <v>1035025.2999999999</v>
      </c>
      <c r="F178" s="49">
        <v>3177596.3</v>
      </c>
      <c r="G178" s="48">
        <v>287866.70000000007</v>
      </c>
      <c r="H178" s="48">
        <v>3465463</v>
      </c>
      <c r="I178" s="48">
        <v>68013.899999999994</v>
      </c>
      <c r="J178" s="48">
        <v>871231.10000000009</v>
      </c>
      <c r="K178" s="50">
        <v>-15366.099999999919</v>
      </c>
      <c r="L178" s="49"/>
      <c r="M178" s="49">
        <v>-214597.1</v>
      </c>
      <c r="N178" s="49">
        <v>709281.80000000016</v>
      </c>
      <c r="O178" s="49">
        <v>4174744.8000000003</v>
      </c>
      <c r="P178" s="53"/>
      <c r="Q178" s="53"/>
    </row>
    <row r="179" spans="1:17" s="52" customFormat="1" ht="18" x14ac:dyDescent="0.25">
      <c r="A179" s="47" t="s">
        <v>58</v>
      </c>
      <c r="B179" s="48">
        <v>452452.1333333333</v>
      </c>
      <c r="C179" s="48">
        <v>1801305.7999999998</v>
      </c>
      <c r="D179" s="49">
        <v>2253757.9333333331</v>
      </c>
      <c r="E179" s="48">
        <v>1041490.3999999999</v>
      </c>
      <c r="F179" s="49">
        <v>3295248.333333333</v>
      </c>
      <c r="G179" s="48">
        <v>266070.3</v>
      </c>
      <c r="H179" s="48">
        <v>3561318.6333333328</v>
      </c>
      <c r="I179" s="48">
        <v>68013.899999999994</v>
      </c>
      <c r="J179" s="48">
        <v>888631.79999999993</v>
      </c>
      <c r="K179" s="50">
        <v>15132</v>
      </c>
      <c r="L179" s="49"/>
      <c r="M179" s="49">
        <v>-221444.6</v>
      </c>
      <c r="N179" s="49">
        <v>750333.1</v>
      </c>
      <c r="O179" s="49">
        <v>4311651.7333333325</v>
      </c>
      <c r="P179" s="53"/>
      <c r="Q179" s="53"/>
    </row>
    <row r="180" spans="1:17" s="52" customFormat="1" ht="18" x14ac:dyDescent="0.25">
      <c r="A180" s="47" t="s">
        <v>59</v>
      </c>
      <c r="B180" s="48">
        <v>450262.06666666665</v>
      </c>
      <c r="C180" s="48">
        <v>1855757.4</v>
      </c>
      <c r="D180" s="49">
        <v>2306019.4666666668</v>
      </c>
      <c r="E180" s="48">
        <v>1044218.3</v>
      </c>
      <c r="F180" s="49">
        <v>3350237.7666666666</v>
      </c>
      <c r="G180" s="48">
        <v>292367.09999999998</v>
      </c>
      <c r="H180" s="48">
        <v>3642604.8666666667</v>
      </c>
      <c r="I180" s="48">
        <v>68013.899999999994</v>
      </c>
      <c r="J180" s="48">
        <v>905224.39999999991</v>
      </c>
      <c r="K180" s="50">
        <v>-2912.8</v>
      </c>
      <c r="L180" s="49"/>
      <c r="M180" s="49">
        <v>-206360.4</v>
      </c>
      <c r="N180" s="49">
        <v>763965.09999999986</v>
      </c>
      <c r="O180" s="49">
        <v>4406569.9666666668</v>
      </c>
      <c r="P180" s="53"/>
      <c r="Q180" s="53"/>
    </row>
    <row r="181" spans="1:17" s="52" customFormat="1" ht="18" x14ac:dyDescent="0.25">
      <c r="A181" s="47" t="s">
        <v>60</v>
      </c>
      <c r="B181" s="48">
        <v>519477.69999999995</v>
      </c>
      <c r="C181" s="48">
        <v>1920444.2</v>
      </c>
      <c r="D181" s="49">
        <v>2439921.9</v>
      </c>
      <c r="E181" s="48">
        <v>1025777.7000000002</v>
      </c>
      <c r="F181" s="49">
        <v>3465699.6</v>
      </c>
      <c r="G181" s="48">
        <v>272594.40000000002</v>
      </c>
      <c r="H181" s="48">
        <v>3738294</v>
      </c>
      <c r="I181" s="48">
        <v>53079.899999999994</v>
      </c>
      <c r="J181" s="48">
        <v>939410.09999999986</v>
      </c>
      <c r="K181" s="50">
        <v>70627.10000000021</v>
      </c>
      <c r="L181" s="49"/>
      <c r="M181" s="49">
        <v>-77859.600000000006</v>
      </c>
      <c r="N181" s="49">
        <v>985257.50000000012</v>
      </c>
      <c r="O181" s="49">
        <v>4723551.5</v>
      </c>
      <c r="P181" s="53"/>
      <c r="Q181" s="53"/>
    </row>
    <row r="182" spans="1:17" s="52" customFormat="1" ht="18" x14ac:dyDescent="0.25">
      <c r="A182" s="47" t="s">
        <v>61</v>
      </c>
      <c r="B182" s="48">
        <v>532061.99999999988</v>
      </c>
      <c r="C182" s="48">
        <v>2229229.2999999993</v>
      </c>
      <c r="D182" s="49">
        <v>2761291.2999999993</v>
      </c>
      <c r="E182" s="48">
        <v>1003633.0999999999</v>
      </c>
      <c r="F182" s="49">
        <v>3764924.3999999994</v>
      </c>
      <c r="G182" s="48">
        <v>297849.90000000002</v>
      </c>
      <c r="H182" s="48">
        <v>4062774.2999999993</v>
      </c>
      <c r="I182" s="48">
        <v>58993.7</v>
      </c>
      <c r="J182" s="48">
        <v>956144.09999999986</v>
      </c>
      <c r="K182" s="50">
        <v>79054.699999999968</v>
      </c>
      <c r="L182" s="49"/>
      <c r="M182" s="49">
        <v>-202362.4</v>
      </c>
      <c r="N182" s="49">
        <v>891830.09999999974</v>
      </c>
      <c r="O182" s="49">
        <v>4954604.3999999994</v>
      </c>
      <c r="P182" s="53"/>
      <c r="Q182" s="53"/>
    </row>
    <row r="183" spans="1:17" s="52" customFormat="1" ht="18" x14ac:dyDescent="0.25">
      <c r="A183" s="47" t="s">
        <v>62</v>
      </c>
      <c r="B183" s="48">
        <v>551352.29999999993</v>
      </c>
      <c r="C183" s="48">
        <v>2180082.4</v>
      </c>
      <c r="D183" s="49">
        <v>2731434.6999999997</v>
      </c>
      <c r="E183" s="48">
        <v>1027475.2999999998</v>
      </c>
      <c r="F183" s="49">
        <v>3758909.9999999995</v>
      </c>
      <c r="G183" s="48">
        <v>285855.8</v>
      </c>
      <c r="H183" s="48">
        <v>4044765.7999999993</v>
      </c>
      <c r="I183" s="48">
        <v>65393.3</v>
      </c>
      <c r="J183" s="48">
        <v>977114.2</v>
      </c>
      <c r="K183" s="50">
        <v>96222.699999999968</v>
      </c>
      <c r="L183" s="49"/>
      <c r="M183" s="49">
        <v>-93042.8</v>
      </c>
      <c r="N183" s="49">
        <v>1045687.3999999999</v>
      </c>
      <c r="O183" s="49">
        <v>5090453.1999999993</v>
      </c>
      <c r="P183" s="53"/>
      <c r="Q183" s="53"/>
    </row>
    <row r="184" spans="1:17" s="52" customFormat="1" ht="18" x14ac:dyDescent="0.25">
      <c r="A184" s="47" t="s">
        <v>65</v>
      </c>
      <c r="B184" s="48">
        <v>533472.6</v>
      </c>
      <c r="C184" s="48">
        <v>2177490.6</v>
      </c>
      <c r="D184" s="49">
        <v>2710963.2</v>
      </c>
      <c r="E184" s="48">
        <v>1108469.8999999997</v>
      </c>
      <c r="F184" s="49">
        <v>3819433.0999999996</v>
      </c>
      <c r="G184" s="48">
        <v>286076.79999999999</v>
      </c>
      <c r="H184" s="48">
        <v>4105509.8999999994</v>
      </c>
      <c r="I184" s="48">
        <v>63262.399999999994</v>
      </c>
      <c r="J184" s="48">
        <v>997016.40000000014</v>
      </c>
      <c r="K184" s="50">
        <v>154058.80000000022</v>
      </c>
      <c r="L184" s="49"/>
      <c r="M184" s="49">
        <v>-143760.30000000002</v>
      </c>
      <c r="N184" s="49">
        <v>1070577.3000000003</v>
      </c>
      <c r="O184" s="49">
        <v>5176087.1999999993</v>
      </c>
      <c r="P184" s="53"/>
      <c r="Q184" s="53"/>
    </row>
    <row r="185" spans="1:17" s="52" customFormat="1" ht="18" x14ac:dyDescent="0.25">
      <c r="A185" s="47" t="s">
        <v>66</v>
      </c>
      <c r="B185" s="48">
        <v>526494.1</v>
      </c>
      <c r="C185" s="48">
        <v>2217491.2999999998</v>
      </c>
      <c r="D185" s="49">
        <v>2743985.4</v>
      </c>
      <c r="E185" s="48">
        <v>1115176.6999999997</v>
      </c>
      <c r="F185" s="49">
        <v>3859162.0999999996</v>
      </c>
      <c r="G185" s="48">
        <v>289614.7</v>
      </c>
      <c r="H185" s="48">
        <v>4148776.8</v>
      </c>
      <c r="I185" s="48">
        <v>73848.299999999988</v>
      </c>
      <c r="J185" s="48">
        <v>995024</v>
      </c>
      <c r="K185" s="50">
        <v>126446.99999999988</v>
      </c>
      <c r="L185" s="49"/>
      <c r="M185" s="49">
        <v>-135620.2000000001</v>
      </c>
      <c r="N185" s="49">
        <v>1059699.0999999996</v>
      </c>
      <c r="O185" s="49">
        <v>5208475.8999999994</v>
      </c>
      <c r="P185" s="53"/>
      <c r="Q185" s="53"/>
    </row>
    <row r="186" spans="1:17" s="53" customFormat="1" x14ac:dyDescent="0.25">
      <c r="A186" s="55" t="s">
        <v>46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7"/>
    </row>
    <row r="187" spans="1:17" s="52" customFormat="1" x14ac:dyDescent="0.25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60"/>
    </row>
  </sheetData>
  <mergeCells count="15">
    <mergeCell ref="A186:O187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8"/>
  <sheetViews>
    <sheetView workbookViewId="0">
      <pane xSplit="1" ySplit="7" topLeftCell="B57" activePane="bottomRight" state="frozen"/>
      <selection pane="topRight" activeCell="B1" sqref="B1"/>
      <selection pane="bottomLeft" activeCell="A8" sqref="A8"/>
      <selection pane="bottomRight" activeCell="C73" sqref="C73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f t="shared" ref="D61:D63" si="22">SUM(B61:C61)</f>
        <v>2048172.4300000002</v>
      </c>
      <c r="E61" s="48">
        <v>821663.4</v>
      </c>
      <c r="F61" s="49">
        <f t="shared" ref="F61:F63" si="23">D61+E61</f>
        <v>2869835.83</v>
      </c>
      <c r="G61" s="48">
        <v>225156.69999999995</v>
      </c>
      <c r="H61" s="48">
        <f t="shared" ref="H61:H63" si="24">F61+G61</f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f>3851.2-276374.2</f>
        <v>-272523</v>
      </c>
      <c r="N61" s="49">
        <f t="shared" ref="N61" si="25">SUM(I61:M61)</f>
        <v>471612.5</v>
      </c>
      <c r="O61" s="49">
        <f t="shared" ref="O61:O63" si="26">H61+N61</f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f t="shared" si="22"/>
        <v>2128242.1999999997</v>
      </c>
      <c r="E62" s="48">
        <v>964342.7</v>
      </c>
      <c r="F62" s="49">
        <f t="shared" si="23"/>
        <v>3092584.8999999994</v>
      </c>
      <c r="G62" s="48">
        <v>234167.69999999998</v>
      </c>
      <c r="H62" s="48">
        <f t="shared" si="24"/>
        <v>3326752.5999999996</v>
      </c>
      <c r="I62" s="48">
        <v>56628.299999999996</v>
      </c>
      <c r="J62" s="48">
        <v>790867.4</v>
      </c>
      <c r="K62" s="50">
        <v>-24587.1</v>
      </c>
      <c r="L62" s="49"/>
      <c r="M62" s="49">
        <f>5390.7-250690</f>
        <v>-245299.3</v>
      </c>
      <c r="N62" s="49">
        <f t="shared" ref="N62" si="27">SUM(I62:M62)</f>
        <v>577609.30000000005</v>
      </c>
      <c r="O62" s="49">
        <f t="shared" si="26"/>
        <v>3904361.8999999994</v>
      </c>
      <c r="P62" s="53"/>
      <c r="Q62" s="53"/>
    </row>
    <row r="63" spans="1:17" s="52" customFormat="1" x14ac:dyDescent="0.25">
      <c r="A63" s="47">
        <v>44532</v>
      </c>
      <c r="B63" s="48">
        <v>478573.7</v>
      </c>
      <c r="C63" s="48">
        <v>1572501.4999999998</v>
      </c>
      <c r="D63" s="49">
        <f t="shared" si="22"/>
        <v>2051075.1999999997</v>
      </c>
      <c r="E63" s="48">
        <v>987474.7</v>
      </c>
      <c r="F63" s="49">
        <f t="shared" si="23"/>
        <v>3038549.8999999994</v>
      </c>
      <c r="G63" s="48">
        <v>254710.69999999998</v>
      </c>
      <c r="H63" s="48">
        <f t="shared" si="24"/>
        <v>3293260.5999999996</v>
      </c>
      <c r="I63" s="48">
        <v>56884.399999999994</v>
      </c>
      <c r="J63" s="48">
        <v>844398.89999999991</v>
      </c>
      <c r="K63" s="50">
        <v>20799.599999999919</v>
      </c>
      <c r="L63" s="49"/>
      <c r="M63" s="49">
        <f>19154.9-245656.7</f>
        <v>-226501.80000000002</v>
      </c>
      <c r="N63" s="49">
        <f t="shared" ref="N63" si="28">SUM(I63:M63)</f>
        <v>695581.09999999986</v>
      </c>
      <c r="O63" s="49">
        <f t="shared" si="26"/>
        <v>3988841.6999999993</v>
      </c>
      <c r="P63" s="53"/>
      <c r="Q63" s="53"/>
    </row>
    <row r="64" spans="1:17" s="52" customFormat="1" ht="18" x14ac:dyDescent="0.25">
      <c r="A64" s="47" t="s">
        <v>57</v>
      </c>
      <c r="B64" s="48">
        <v>449058.3</v>
      </c>
      <c r="C64" s="48">
        <v>1693512.7</v>
      </c>
      <c r="D64" s="49">
        <v>2142571</v>
      </c>
      <c r="E64" s="48">
        <v>1035025.2999999999</v>
      </c>
      <c r="F64" s="49">
        <v>3177596.3</v>
      </c>
      <c r="G64" s="48">
        <v>287866.70000000007</v>
      </c>
      <c r="H64" s="48">
        <v>3465463</v>
      </c>
      <c r="I64" s="48">
        <v>68013.899999999994</v>
      </c>
      <c r="J64" s="48">
        <v>871231.10000000009</v>
      </c>
      <c r="K64" s="50">
        <v>-15366.099999999919</v>
      </c>
      <c r="L64" s="49"/>
      <c r="M64" s="49">
        <v>-214597.1</v>
      </c>
      <c r="N64" s="49">
        <v>709281.80000000016</v>
      </c>
      <c r="O64" s="49">
        <v>4174744.8000000003</v>
      </c>
      <c r="P64" s="53"/>
      <c r="Q64" s="53"/>
    </row>
    <row r="65" spans="1:17" s="52" customFormat="1" ht="18" x14ac:dyDescent="0.25">
      <c r="A65" s="47" t="s">
        <v>60</v>
      </c>
      <c r="B65" s="48">
        <v>519477.69999999995</v>
      </c>
      <c r="C65" s="48">
        <v>1920444.2</v>
      </c>
      <c r="D65" s="49">
        <v>2439921.9</v>
      </c>
      <c r="E65" s="48">
        <v>1025777.7000000002</v>
      </c>
      <c r="F65" s="49">
        <v>3465699.6</v>
      </c>
      <c r="G65" s="48">
        <v>272594.40000000002</v>
      </c>
      <c r="H65" s="48">
        <v>3738294</v>
      </c>
      <c r="I65" s="48">
        <v>53079.899999999994</v>
      </c>
      <c r="J65" s="48">
        <v>939410.09999999986</v>
      </c>
      <c r="K65" s="50">
        <v>70627.10000000021</v>
      </c>
      <c r="L65" s="49"/>
      <c r="M65" s="49">
        <v>-77859.600000000006</v>
      </c>
      <c r="N65" s="49">
        <v>985257.50000000012</v>
      </c>
      <c r="O65" s="49">
        <v>4723551.5</v>
      </c>
      <c r="P65" s="53"/>
      <c r="Q65" s="53"/>
    </row>
    <row r="66" spans="1:17" s="52" customFormat="1" ht="18" x14ac:dyDescent="0.25">
      <c r="A66" s="47" t="s">
        <v>64</v>
      </c>
      <c r="B66" s="48">
        <v>533472.6</v>
      </c>
      <c r="C66" s="48">
        <v>2177490.6</v>
      </c>
      <c r="D66" s="49">
        <v>2710963.2</v>
      </c>
      <c r="E66" s="48">
        <v>1108469.8999999997</v>
      </c>
      <c r="F66" s="49">
        <v>3819433.0999999996</v>
      </c>
      <c r="G66" s="48">
        <v>286076.79999999999</v>
      </c>
      <c r="H66" s="48">
        <v>4105509.8999999994</v>
      </c>
      <c r="I66" s="48">
        <v>63262.399999999994</v>
      </c>
      <c r="J66" s="48">
        <v>997016.40000000014</v>
      </c>
      <c r="K66" s="50">
        <v>154058.80000000022</v>
      </c>
      <c r="L66" s="49"/>
      <c r="M66" s="49">
        <v>-143760.30000000002</v>
      </c>
      <c r="N66" s="49">
        <v>1070577.3000000003</v>
      </c>
      <c r="O66" s="49">
        <v>5176087.1999999993</v>
      </c>
      <c r="P66" s="53"/>
      <c r="Q66" s="53"/>
    </row>
    <row r="67" spans="1:17" s="53" customFormat="1" x14ac:dyDescent="0.25">
      <c r="A67" s="55" t="s">
        <v>46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7" s="52" customFormat="1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</row>
  </sheetData>
  <mergeCells count="15">
    <mergeCell ref="A67:O68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4"/>
  <sheetViews>
    <sheetView workbookViewId="0">
      <pane xSplit="1" ySplit="7" topLeftCell="O17" activePane="bottomRight" state="frozen"/>
      <selection pane="topRight" activeCell="B1" sqref="B1"/>
      <selection pane="bottomLeft" activeCell="A8" sqref="A8"/>
      <selection pane="bottomRight" activeCell="A22" sqref="A22:O23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1" si="1">D8+E8</f>
        <v>419524.60000000003</v>
      </c>
      <c r="G8" s="48">
        <v>63073.699999999953</v>
      </c>
      <c r="H8" s="48">
        <f t="shared" ref="H8:H21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1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478831.7</v>
      </c>
      <c r="C21" s="48">
        <v>1572392.1999999997</v>
      </c>
      <c r="D21" s="49">
        <f t="shared" ref="D21" si="7">SUM(B21:C21)</f>
        <v>2051223.8999999997</v>
      </c>
      <c r="E21" s="48">
        <v>987235.6</v>
      </c>
      <c r="F21" s="49">
        <f t="shared" si="1"/>
        <v>3038459.4999999995</v>
      </c>
      <c r="G21" s="48">
        <v>254710.69999999998</v>
      </c>
      <c r="H21" s="48">
        <f t="shared" si="2"/>
        <v>3293170.1999999997</v>
      </c>
      <c r="I21" s="48">
        <v>56884.399999999994</v>
      </c>
      <c r="J21" s="48">
        <v>845080.7</v>
      </c>
      <c r="K21" s="50">
        <v>20375.199999999895</v>
      </c>
      <c r="L21" s="49"/>
      <c r="M21" s="49">
        <f>19491.3-245914.1</f>
        <v>-226422.80000000002</v>
      </c>
      <c r="N21" s="49">
        <f t="shared" ref="N21" si="8">SUM(I21:M21)</f>
        <v>695917.49999999977</v>
      </c>
      <c r="O21" s="49">
        <f t="shared" si="4"/>
        <v>3989087.6999999993</v>
      </c>
      <c r="P21" s="53"/>
      <c r="Q21" s="53"/>
    </row>
    <row r="22" spans="1:17" s="53" customFormat="1" x14ac:dyDescent="0.25">
      <c r="A22" s="55" t="s">
        <v>46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7" s="52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7" s="54" customFormat="1" x14ac:dyDescent="0.25"/>
  </sheetData>
  <mergeCells count="15">
    <mergeCell ref="A22:O2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2020-05-13T08:56:01Z</cp:lastPrinted>
  <dcterms:created xsi:type="dcterms:W3CDTF">2000-07-11T13:49:14Z</dcterms:created>
  <dcterms:modified xsi:type="dcterms:W3CDTF">2023-01-06T06:10:34Z</dcterms:modified>
</cp:coreProperties>
</file>