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tableaux site\tableaux site en Français\Tableaux site en français-MARS- 2024\"/>
    </mc:Choice>
  </mc:AlternateContent>
  <bookViews>
    <workbookView xWindow="0" yWindow="0" windowWidth="12090" windowHeight="7860" firstSheet="1" activeTab="2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62913"/>
</workbook>
</file>

<file path=xl/calcChain.xml><?xml version="1.0" encoding="utf-8"?>
<calcChain xmlns="http://schemas.openxmlformats.org/spreadsheetml/2006/main">
  <c r="N72" i="5" l="1"/>
  <c r="H72" i="5"/>
  <c r="O72" i="5" s="1"/>
  <c r="D72" i="5"/>
  <c r="N201" i="4"/>
  <c r="H201" i="4"/>
  <c r="O201" i="4" s="1"/>
  <c r="D201" i="4"/>
  <c r="N202" i="4"/>
  <c r="H202" i="4"/>
  <c r="O202" i="4" s="1"/>
  <c r="D202" i="4"/>
  <c r="M23" i="6" l="1"/>
  <c r="N23" i="6" s="1"/>
  <c r="D23" i="6"/>
  <c r="F23" i="6" s="1"/>
  <c r="H23" i="6" s="1"/>
  <c r="O23" i="6" s="1"/>
  <c r="M200" i="4"/>
  <c r="N200" i="4" s="1"/>
  <c r="D200" i="4"/>
  <c r="F200" i="4" s="1"/>
  <c r="H200" i="4" s="1"/>
  <c r="O200" i="4" s="1"/>
  <c r="M199" i="4"/>
  <c r="N199" i="4" s="1"/>
  <c r="D199" i="4"/>
  <c r="F199" i="4" s="1"/>
  <c r="H199" i="4" s="1"/>
  <c r="N198" i="4"/>
  <c r="M198" i="4"/>
  <c r="D198" i="4"/>
  <c r="F198" i="4" s="1"/>
  <c r="H198" i="4" s="1"/>
  <c r="O198" i="4" s="1"/>
  <c r="M197" i="4"/>
  <c r="N197" i="4" s="1"/>
  <c r="D197" i="4"/>
  <c r="F197" i="4" s="1"/>
  <c r="H197" i="4" s="1"/>
  <c r="N196" i="4"/>
  <c r="M196" i="4"/>
  <c r="D196" i="4"/>
  <c r="F196" i="4" s="1"/>
  <c r="H196" i="4" s="1"/>
  <c r="O196" i="4" s="1"/>
  <c r="M195" i="4"/>
  <c r="N195" i="4" s="1"/>
  <c r="D195" i="4"/>
  <c r="F195" i="4" s="1"/>
  <c r="H195" i="4" s="1"/>
  <c r="N194" i="4"/>
  <c r="M194" i="4"/>
  <c r="D194" i="4"/>
  <c r="F194" i="4" s="1"/>
  <c r="H194" i="4" s="1"/>
  <c r="O194" i="4" s="1"/>
  <c r="M193" i="4"/>
  <c r="N193" i="4" s="1"/>
  <c r="D193" i="4"/>
  <c r="F193" i="4" s="1"/>
  <c r="H193" i="4" s="1"/>
  <c r="N192" i="4"/>
  <c r="M192" i="4"/>
  <c r="D192" i="4"/>
  <c r="F192" i="4" s="1"/>
  <c r="H192" i="4" s="1"/>
  <c r="M191" i="4"/>
  <c r="N191" i="4" s="1"/>
  <c r="D191" i="4"/>
  <c r="F191" i="4" s="1"/>
  <c r="H191" i="4" s="1"/>
  <c r="N190" i="4"/>
  <c r="M190" i="4"/>
  <c r="D190" i="4"/>
  <c r="F190" i="4" s="1"/>
  <c r="H190" i="4" s="1"/>
  <c r="O190" i="4" s="1"/>
  <c r="M189" i="4"/>
  <c r="N189" i="4" s="1"/>
  <c r="D189" i="4"/>
  <c r="F189" i="4" s="1"/>
  <c r="H189" i="4" s="1"/>
  <c r="N188" i="4"/>
  <c r="M188" i="4"/>
  <c r="D188" i="4"/>
  <c r="F188" i="4" s="1"/>
  <c r="H188" i="4" s="1"/>
  <c r="O188" i="4" s="1"/>
  <c r="O192" i="4" l="1"/>
  <c r="O195" i="4"/>
  <c r="O189" i="4"/>
  <c r="O197" i="4"/>
  <c r="O191" i="4"/>
  <c r="O199" i="4"/>
  <c r="O193" i="4"/>
  <c r="D164" i="4" l="1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H164" i="4"/>
  <c r="H165" i="4"/>
  <c r="H166" i="4"/>
  <c r="H167" i="4"/>
  <c r="O167" i="4" s="1"/>
  <c r="H168" i="4"/>
  <c r="O168" i="4" s="1"/>
  <c r="H169" i="4"/>
  <c r="O169" i="4" s="1"/>
  <c r="H170" i="4"/>
  <c r="O170" i="4" s="1"/>
  <c r="H171" i="4"/>
  <c r="O171" i="4" s="1"/>
  <c r="H172" i="4"/>
  <c r="O172" i="4" s="1"/>
  <c r="H173" i="4"/>
  <c r="O173" i="4" s="1"/>
  <c r="H174" i="4"/>
  <c r="O174" i="4" s="1"/>
  <c r="H175" i="4"/>
  <c r="O175" i="4" s="1"/>
  <c r="H176" i="4"/>
  <c r="H177" i="4"/>
  <c r="H178" i="4"/>
  <c r="H179" i="4"/>
  <c r="H180" i="4"/>
  <c r="O180" i="4" s="1"/>
  <c r="H181" i="4"/>
  <c r="O181" i="4" s="1"/>
  <c r="H182" i="4"/>
  <c r="O182" i="4" s="1"/>
  <c r="H183" i="4"/>
  <c r="O183" i="4" s="1"/>
  <c r="H184" i="4"/>
  <c r="O184" i="4" s="1"/>
  <c r="H185" i="4"/>
  <c r="O185" i="4" s="1"/>
  <c r="H186" i="4"/>
  <c r="O186" i="4" s="1"/>
  <c r="H187" i="4"/>
  <c r="O187" i="4" s="1"/>
  <c r="N164" i="4"/>
  <c r="O164" i="4" s="1"/>
  <c r="N165" i="4"/>
  <c r="N166" i="4"/>
  <c r="N167" i="4"/>
  <c r="N168" i="4"/>
  <c r="N169" i="4"/>
  <c r="N170" i="4"/>
  <c r="N171" i="4"/>
  <c r="N172" i="4"/>
  <c r="N173" i="4"/>
  <c r="N174" i="4"/>
  <c r="N175" i="4"/>
  <c r="N176" i="4"/>
  <c r="O176" i="4" s="1"/>
  <c r="N177" i="4"/>
  <c r="N178" i="4"/>
  <c r="N179" i="4"/>
  <c r="O179" i="4" s="1"/>
  <c r="N180" i="4"/>
  <c r="N181" i="4"/>
  <c r="N182" i="4"/>
  <c r="N183" i="4"/>
  <c r="N184" i="4"/>
  <c r="N185" i="4"/>
  <c r="N186" i="4"/>
  <c r="N187" i="4"/>
  <c r="O178" i="4" l="1"/>
  <c r="O166" i="4"/>
  <c r="O177" i="4"/>
  <c r="O165" i="4"/>
  <c r="O66" i="5"/>
  <c r="O67" i="5"/>
  <c r="N22" i="6"/>
  <c r="O22" i="6" s="1"/>
  <c r="M20" i="6" l="1"/>
  <c r="N20" i="6" s="1"/>
  <c r="D20" i="6"/>
  <c r="F20" i="6" s="1"/>
  <c r="H20" i="6" s="1"/>
  <c r="M59" i="5"/>
  <c r="N59" i="5" s="1"/>
  <c r="D59" i="5"/>
  <c r="F59" i="5" s="1"/>
  <c r="H59" i="5" s="1"/>
  <c r="O59" i="5" s="1"/>
  <c r="M163" i="4"/>
  <c r="N163" i="4" s="1"/>
  <c r="D163" i="4"/>
  <c r="F163" i="4" s="1"/>
  <c r="H163" i="4" s="1"/>
  <c r="O163" i="4" l="1"/>
  <c r="O20" i="6"/>
  <c r="M58" i="5"/>
  <c r="N58" i="5" s="1"/>
  <c r="D58" i="5"/>
  <c r="F58" i="5" s="1"/>
  <c r="H58" i="5" s="1"/>
  <c r="M162" i="4"/>
  <c r="N162" i="4" s="1"/>
  <c r="D162" i="4"/>
  <c r="F162" i="4" s="1"/>
  <c r="H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M158" i="4"/>
  <c r="N158" i="4" s="1"/>
  <c r="D158" i="4"/>
  <c r="F158" i="4" s="1"/>
  <c r="H158" i="4" s="1"/>
  <c r="O160" i="4" l="1"/>
  <c r="O58" i="5"/>
  <c r="O162" i="4"/>
  <c r="O159" i="4"/>
  <c r="O158" i="4"/>
  <c r="O161" i="4"/>
  <c r="M19" i="6" l="1"/>
  <c r="N19" i="6" s="1"/>
  <c r="D19" i="6"/>
  <c r="F19" i="6" s="1"/>
  <c r="H19" i="6" s="1"/>
  <c r="M57" i="5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M54" i="5"/>
  <c r="N54" i="5" s="1"/>
  <c r="D54" i="5"/>
  <c r="F54" i="5" s="1"/>
  <c r="H54" i="5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M151" i="4"/>
  <c r="N151" i="4" s="1"/>
  <c r="D151" i="4"/>
  <c r="F151" i="4" s="1"/>
  <c r="H151" i="4" s="1"/>
  <c r="N150" i="4"/>
  <c r="D150" i="4"/>
  <c r="F150" i="4" s="1"/>
  <c r="H150" i="4" s="1"/>
  <c r="N149" i="4"/>
  <c r="D149" i="4"/>
  <c r="F149" i="4" s="1"/>
  <c r="H149" i="4" s="1"/>
  <c r="M148" i="4"/>
  <c r="N148" i="4" s="1"/>
  <c r="D148" i="4"/>
  <c r="F148" i="4" s="1"/>
  <c r="H148" i="4" s="1"/>
  <c r="N147" i="4"/>
  <c r="D147" i="4"/>
  <c r="F147" i="4" s="1"/>
  <c r="H147" i="4" s="1"/>
  <c r="O147" i="4" s="1"/>
  <c r="N146" i="4"/>
  <c r="D146" i="4"/>
  <c r="F146" i="4" s="1"/>
  <c r="H146" i="4" s="1"/>
  <c r="O151" i="4" l="1"/>
  <c r="O55" i="5"/>
  <c r="O148" i="4"/>
  <c r="O19" i="6"/>
  <c r="O57" i="5"/>
  <c r="O54" i="5"/>
  <c r="O56" i="5"/>
  <c r="O152" i="4"/>
  <c r="O149" i="4"/>
  <c r="O154" i="4"/>
  <c r="O153" i="4"/>
  <c r="O156" i="4"/>
  <c r="O157" i="4"/>
  <c r="O146" i="4"/>
  <c r="O150" i="4"/>
  <c r="O155" i="4"/>
  <c r="N53" i="5" l="1"/>
  <c r="D53" i="5"/>
  <c r="F53" i="5" s="1"/>
  <c r="H53" i="5" s="1"/>
  <c r="N52" i="5"/>
  <c r="D52" i="5"/>
  <c r="F52" i="5" s="1"/>
  <c r="H52" i="5" s="1"/>
  <c r="O52" i="5" l="1"/>
  <c r="O53" i="5"/>
  <c r="N145" i="4" l="1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N142" i="4"/>
  <c r="D142" i="4"/>
  <c r="F142" i="4" s="1"/>
  <c r="H142" i="4" s="1"/>
  <c r="N141" i="4"/>
  <c r="D141" i="4"/>
  <c r="F141" i="4" s="1"/>
  <c r="H141" i="4" s="1"/>
  <c r="N140" i="4"/>
  <c r="D140" i="4"/>
  <c r="F140" i="4" s="1"/>
  <c r="H140" i="4" s="1"/>
  <c r="O143" i="4" l="1"/>
  <c r="O140" i="4"/>
  <c r="O144" i="4"/>
  <c r="O142" i="4"/>
  <c r="O141" i="4"/>
  <c r="O145" i="4"/>
  <c r="D48" i="5" l="1"/>
  <c r="F48" i="5" s="1"/>
  <c r="H48" i="5" s="1"/>
  <c r="N48" i="5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49" i="5" l="1"/>
  <c r="O50" i="5"/>
  <c r="O48" i="5"/>
  <c r="O51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N17" i="6"/>
  <c r="D17" i="6"/>
  <c r="F17" i="6" s="1"/>
  <c r="H17" i="6" s="1"/>
  <c r="N47" i="5"/>
  <c r="D47" i="5"/>
  <c r="F47" i="5" s="1"/>
  <c r="H47" i="5" s="1"/>
  <c r="O17" i="6" l="1"/>
  <c r="O18" i="6"/>
  <c r="O47" i="5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63" i="4" l="1"/>
  <c r="O123" i="4"/>
  <c r="O124" i="4"/>
  <c r="O71" i="4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<sst xmlns="http://schemas.openxmlformats.org/spreadsheetml/2006/main" count="258" uniqueCount="90">
  <si>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</si>
  <si>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</si>
  <si>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</si>
  <si>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</si>
  <si>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</si>
  <si>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</si>
  <si>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</si>
  <si>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</si>
  <si>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</si>
  <si>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</si>
  <si>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</si>
  <si>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</si>
  <si>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</si>
  <si>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</si>
  <si>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</si>
  <si>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</si>
  <si>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</si>
  <si>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</si>
  <si>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</si>
  <si>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</si>
  <si>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</si>
  <si>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</si>
  <si>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</si>
  <si>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</si>
  <si>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</si>
  <si>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</si>
  <si>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</si>
  <si>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</si>
  <si>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</si>
  <si>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</si>
  <si>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</si>
  <si>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</si>
  <si>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</si>
  <si>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</si>
  <si>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</si>
  <si>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</si>
  <si>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</si>
  <si>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</si>
  <si>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</si>
  <si>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</si>
  <si>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</si>
  <si>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</si>
  <si>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</si>
  <si>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</si>
  <si>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</si>
  <si>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</si>
  <si>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</si>
  <si>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</si>
  <si>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</si>
  <si>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</si>
  <si>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</si>
  <si>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</si>
  <si>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</si>
  <si>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</si>
  <si>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r>
      <t>Janv-22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</si>
  <si>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</si>
  <si>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</si>
  <si>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</si>
  <si>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</si>
  <si>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</si>
  <si>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</si>
  <si>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          Août-22</t>
    </r>
    <r>
      <rPr>
        <vertAlign val="superscript"/>
        <sz val="12"/>
        <rFont val="Cambria"/>
        <family val="1"/>
      </rPr>
      <t>(p)</t>
    </r>
  </si>
  <si>
    <r>
      <t xml:space="preserve"> Sept-22</t>
    </r>
    <r>
      <rPr>
        <vertAlign val="superscript"/>
        <sz val="12"/>
        <rFont val="Cambria"/>
        <family val="1"/>
      </rPr>
      <t>(p)</t>
    </r>
  </si>
  <si>
    <r>
      <t xml:space="preserve">   Sept-22</t>
    </r>
    <r>
      <rPr>
        <vertAlign val="superscript"/>
        <sz val="12"/>
        <rFont val="Cambria"/>
        <family val="1"/>
      </rPr>
      <t>(p)</t>
    </r>
  </si>
  <si>
    <r>
      <t xml:space="preserve">   Oct-22</t>
    </r>
    <r>
      <rPr>
        <vertAlign val="superscript"/>
        <sz val="12"/>
        <rFont val="Cambria"/>
        <family val="1"/>
      </rPr>
      <t>(p)</t>
    </r>
  </si>
  <si>
    <r>
      <t xml:space="preserve">   Nov-22</t>
    </r>
    <r>
      <rPr>
        <vertAlign val="superscript"/>
        <sz val="12"/>
        <rFont val="Cambria"/>
        <family val="1"/>
      </rPr>
      <t>(p)</t>
    </r>
  </si>
  <si>
    <r>
      <t xml:space="preserve">   Déc-22</t>
    </r>
    <r>
      <rPr>
        <vertAlign val="superscript"/>
        <sz val="12"/>
        <rFont val="Cambria"/>
        <family val="1"/>
      </rPr>
      <t>(p)</t>
    </r>
  </si>
  <si>
    <r>
      <t xml:space="preserve"> Déc-22</t>
    </r>
    <r>
      <rPr>
        <vertAlign val="superscript"/>
        <sz val="12"/>
        <rFont val="Cambria"/>
        <family val="1"/>
      </rPr>
      <t>(p)</t>
    </r>
  </si>
  <si>
    <t>2022(p)</t>
  </si>
  <si>
    <r>
      <t xml:space="preserve">   Jan-23</t>
    </r>
    <r>
      <rPr>
        <vertAlign val="superscript"/>
        <sz val="12"/>
        <rFont val="Cambria"/>
        <family val="1"/>
      </rPr>
      <t>(p)</t>
    </r>
  </si>
  <si>
    <r>
      <t xml:space="preserve">   Fév-23</t>
    </r>
    <r>
      <rPr>
        <vertAlign val="superscript"/>
        <sz val="12"/>
        <rFont val="Cambria"/>
        <family val="1"/>
      </rPr>
      <t>(p)</t>
    </r>
  </si>
  <si>
    <r>
      <t xml:space="preserve">   Mars-23</t>
    </r>
    <r>
      <rPr>
        <vertAlign val="superscript"/>
        <sz val="12"/>
        <rFont val="Cambria"/>
        <family val="1"/>
      </rPr>
      <t>(p)</t>
    </r>
  </si>
  <si>
    <r>
      <t xml:space="preserve"> Mars-23</t>
    </r>
    <r>
      <rPr>
        <vertAlign val="superscript"/>
        <sz val="12"/>
        <rFont val="Cambria"/>
        <family val="1"/>
      </rPr>
      <t>(p)</t>
    </r>
  </si>
  <si>
    <r>
      <t xml:space="preserve">   Avril-23</t>
    </r>
    <r>
      <rPr>
        <vertAlign val="superscript"/>
        <sz val="12"/>
        <rFont val="Cambria"/>
        <family val="1"/>
      </rPr>
      <t>(p)</t>
    </r>
  </si>
  <si>
    <r>
      <t xml:space="preserve">   Mai-23</t>
    </r>
    <r>
      <rPr>
        <vertAlign val="superscript"/>
        <sz val="12"/>
        <rFont val="Cambria"/>
        <family val="1"/>
      </rPr>
      <t>(p)</t>
    </r>
  </si>
  <si>
    <r>
      <t xml:space="preserve">   Juin-23</t>
    </r>
    <r>
      <rPr>
        <vertAlign val="superscript"/>
        <sz val="12"/>
        <rFont val="Cambria"/>
        <family val="1"/>
      </rPr>
      <t>(p)</t>
    </r>
  </si>
  <si>
    <r>
      <t xml:space="preserve"> Juin-23</t>
    </r>
    <r>
      <rPr>
        <vertAlign val="superscript"/>
        <sz val="12"/>
        <rFont val="Cambria"/>
        <family val="1"/>
      </rPr>
      <t>(p)</t>
    </r>
  </si>
  <si>
    <r>
      <t xml:space="preserve">   Juillet-23</t>
    </r>
    <r>
      <rPr>
        <vertAlign val="superscript"/>
        <sz val="12"/>
        <rFont val="Cambria"/>
        <family val="1"/>
      </rPr>
      <t>(p)</t>
    </r>
  </si>
  <si>
    <r>
      <t xml:space="preserve">   Aout-23</t>
    </r>
    <r>
      <rPr>
        <vertAlign val="superscript"/>
        <sz val="12"/>
        <rFont val="Cambria"/>
        <family val="1"/>
      </rPr>
      <t>(p)</t>
    </r>
  </si>
  <si>
    <r>
      <t xml:space="preserve">   Sept-23</t>
    </r>
    <r>
      <rPr>
        <vertAlign val="superscript"/>
        <sz val="12"/>
        <rFont val="Cambria"/>
        <family val="1"/>
      </rPr>
      <t>(p)</t>
    </r>
  </si>
  <si>
    <r>
      <t xml:space="preserve"> Sept-23</t>
    </r>
    <r>
      <rPr>
        <vertAlign val="superscript"/>
        <sz val="12"/>
        <rFont val="Cambria"/>
        <family val="1"/>
      </rPr>
      <t>(p)</t>
    </r>
  </si>
  <si>
    <r>
      <t xml:space="preserve">   Oct-23</t>
    </r>
    <r>
      <rPr>
        <vertAlign val="superscript"/>
        <sz val="12"/>
        <rFont val="Cambria"/>
        <family val="1"/>
      </rPr>
      <t>(p)</t>
    </r>
  </si>
  <si>
    <r>
      <t xml:space="preserve">   Nov-23</t>
    </r>
    <r>
      <rPr>
        <vertAlign val="superscript"/>
        <sz val="12"/>
        <rFont val="Cambria"/>
        <family val="1"/>
      </rPr>
      <t>(p)</t>
    </r>
  </si>
  <si>
    <t>2023</t>
  </si>
  <si>
    <r>
      <t xml:space="preserve">   Déc-23</t>
    </r>
    <r>
      <rPr>
        <vertAlign val="superscript"/>
        <sz val="12"/>
        <rFont val="Cambria"/>
        <family val="1"/>
      </rPr>
      <t>(p)</t>
    </r>
  </si>
  <si>
    <t>2023(p)</t>
  </si>
  <si>
    <r>
      <t xml:space="preserve">   jan-24</t>
    </r>
    <r>
      <rPr>
        <vertAlign val="superscript"/>
        <sz val="12"/>
        <rFont val="Cambria"/>
        <family val="1"/>
      </rPr>
      <t>(p)</t>
    </r>
  </si>
  <si>
    <r>
      <t xml:space="preserve">   Fév-24</t>
    </r>
    <r>
      <rPr>
        <vertAlign val="superscript"/>
        <sz val="12"/>
        <rFont val="Cambria"/>
        <family val="1"/>
      </rPr>
      <t>(p)</t>
    </r>
  </si>
  <si>
    <t>Q1-2024</t>
  </si>
  <si>
    <r>
      <t xml:space="preserve">   Mars-24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</si>
</sst>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3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1" workbookViewId="0">
      <selection activeCell="E17" sqref="E17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45352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88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83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04"/>
  <sheetViews>
    <sheetView zoomScale="80" zoomScaleNormal="80" workbookViewId="0">
      <pane xSplit="1" ySplit="7" topLeftCell="L189" activePane="bottomRight" state="frozen"/>
      <selection pane="topRight" activeCell="B1" sqref="B1"/>
      <selection pane="bottomLeft" activeCell="A8" sqref="A8"/>
      <selection pane="bottomRight" activeCell="A202" sqref="A202:XFD202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39" si="0">SUM(B8:C8)</f>
        <v>236399.1</v>
      </c>
      <c r="E8" s="48">
        <v>85963.499999999985</v>
      </c>
      <c r="F8" s="49">
        <f t="shared" ref="F8:F39" si="1">D8+E8</f>
        <v>322362.59999999998</v>
      </c>
      <c r="G8" s="48">
        <v>43197.2</v>
      </c>
      <c r="H8" s="48">
        <f t="shared" ref="H8:H39" si="2"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 t="shared" ref="N8:N39" si="3">SUM(I8:M8)</f>
        <v>119597.70000000001</v>
      </c>
      <c r="O8" s="49">
        <f t="shared" ref="O8:O39" si="4"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si="2"/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si="3"/>
        <v>122044.40000000001</v>
      </c>
      <c r="O9" s="49">
        <f t="shared" si="4"/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ref="D40:D71" si="5">SUM(B40:C40)</f>
        <v>413974.60000000003</v>
      </c>
      <c r="E40" s="48">
        <v>135496.70000000004</v>
      </c>
      <c r="F40" s="49">
        <f t="shared" ref="F40:F71" si="6">D40+E40</f>
        <v>549471.30000000005</v>
      </c>
      <c r="G40" s="48">
        <v>87672.000000000015</v>
      </c>
      <c r="H40" s="48">
        <f t="shared" ref="H40:H71" si="7">F40+G40</f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ref="N40:N71" si="8">SUM(I40:M40)</f>
        <v>172352.6</v>
      </c>
      <c r="O40" s="49">
        <f t="shared" ref="O40:O71" si="9">H40+N40</f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5"/>
        <v>403165.7</v>
      </c>
      <c r="E41" s="48">
        <v>139284.1</v>
      </c>
      <c r="F41" s="49">
        <f t="shared" si="6"/>
        <v>542449.80000000005</v>
      </c>
      <c r="G41" s="48">
        <v>85605.500000000044</v>
      </c>
      <c r="H41" s="48">
        <f t="shared" si="7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8"/>
        <v>179316.09999999998</v>
      </c>
      <c r="O41" s="49">
        <f t="shared" si="9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5"/>
        <v>414448.609</v>
      </c>
      <c r="E42" s="48">
        <v>137014.20000000001</v>
      </c>
      <c r="F42" s="49">
        <f t="shared" si="6"/>
        <v>551462.80900000001</v>
      </c>
      <c r="G42" s="48">
        <v>88872.999999999985</v>
      </c>
      <c r="H42" s="48">
        <f t="shared" si="7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8"/>
        <v>187254.30000000002</v>
      </c>
      <c r="O42" s="49">
        <f t="shared" si="9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5"/>
        <v>463701.31550299999</v>
      </c>
      <c r="E43" s="48">
        <v>153042.70000000001</v>
      </c>
      <c r="F43" s="49">
        <f t="shared" si="6"/>
        <v>616744.015503</v>
      </c>
      <c r="G43" s="48">
        <v>89619.9</v>
      </c>
      <c r="H43" s="48">
        <f t="shared" si="7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8"/>
        <v>227812.28449699999</v>
      </c>
      <c r="O43" s="49">
        <f t="shared" si="9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5"/>
        <v>448049.02323466667</v>
      </c>
      <c r="E44" s="48">
        <v>150168.05833333332</v>
      </c>
      <c r="F44" s="49">
        <f t="shared" si="6"/>
        <v>598217.08156800002</v>
      </c>
      <c r="G44" s="48">
        <v>72765.499999999985</v>
      </c>
      <c r="H44" s="48">
        <f t="shared" si="7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8"/>
        <v>221745.16843199998</v>
      </c>
      <c r="O44" s="49">
        <f t="shared" si="9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5"/>
        <v>445884.08333333331</v>
      </c>
      <c r="E45" s="48">
        <v>149917.31666666665</v>
      </c>
      <c r="F45" s="49">
        <f t="shared" si="6"/>
        <v>595801.39999999991</v>
      </c>
      <c r="G45" s="48">
        <v>76040.800000000003</v>
      </c>
      <c r="H45" s="48">
        <f t="shared" si="7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8"/>
        <v>227445.70000000004</v>
      </c>
      <c r="O45" s="49">
        <f t="shared" si="9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5"/>
        <v>463744.64128799998</v>
      </c>
      <c r="E46" s="48">
        <v>155211.87500000003</v>
      </c>
      <c r="F46" s="49">
        <f t="shared" si="6"/>
        <v>618956.51628800004</v>
      </c>
      <c r="G46" s="48">
        <v>73827.799999999945</v>
      </c>
      <c r="H46" s="48">
        <f t="shared" si="7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8"/>
        <v>231069.033712</v>
      </c>
      <c r="O46" s="49">
        <f t="shared" si="9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5"/>
        <v>471431.76666666672</v>
      </c>
      <c r="E47" s="48">
        <v>154394.43333333332</v>
      </c>
      <c r="F47" s="49">
        <f t="shared" si="6"/>
        <v>625826.20000000007</v>
      </c>
      <c r="G47" s="48">
        <v>73478.800000000017</v>
      </c>
      <c r="H47" s="48">
        <f t="shared" si="7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8"/>
        <v>229358.70000000004</v>
      </c>
      <c r="O47" s="49">
        <f t="shared" si="9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5"/>
        <v>473179.32462133327</v>
      </c>
      <c r="E48" s="48">
        <v>159246.79166666666</v>
      </c>
      <c r="F48" s="49">
        <f t="shared" si="6"/>
        <v>632426.1162879999</v>
      </c>
      <c r="G48" s="48">
        <v>72494.000000000044</v>
      </c>
      <c r="H48" s="48">
        <f t="shared" si="7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8"/>
        <v>235989.73371199999</v>
      </c>
      <c r="O48" s="49">
        <f t="shared" si="9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5"/>
        <v>482888.05872500007</v>
      </c>
      <c r="E49" s="48">
        <v>168226.65</v>
      </c>
      <c r="F49" s="49">
        <f t="shared" si="6"/>
        <v>651114.70872500003</v>
      </c>
      <c r="G49" s="48">
        <v>77501.099999999991</v>
      </c>
      <c r="H49" s="48">
        <f t="shared" si="7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8"/>
        <v>239674.69127500002</v>
      </c>
      <c r="O49" s="49">
        <f t="shared" si="9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5"/>
        <v>498054.8334201111</v>
      </c>
      <c r="E50" s="48">
        <v>173919.77499999997</v>
      </c>
      <c r="F50" s="49">
        <f t="shared" si="6"/>
        <v>671974.60842011101</v>
      </c>
      <c r="G50" s="48">
        <v>91419.6</v>
      </c>
      <c r="H50" s="48">
        <f t="shared" si="7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8"/>
        <v>240452.15824655548</v>
      </c>
      <c r="O50" s="49">
        <f t="shared" si="9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5"/>
        <v>489525.03914122214</v>
      </c>
      <c r="E51" s="48">
        <v>181143.89999999997</v>
      </c>
      <c r="F51" s="49">
        <f t="shared" si="6"/>
        <v>670668.93914122204</v>
      </c>
      <c r="G51" s="48">
        <v>86927.2</v>
      </c>
      <c r="H51" s="48">
        <f t="shared" si="7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8"/>
        <v>234071.09419211111</v>
      </c>
      <c r="O51" s="49">
        <f t="shared" si="9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5"/>
        <v>459799.95833333337</v>
      </c>
      <c r="E52" s="48">
        <v>183595.02499999999</v>
      </c>
      <c r="F52" s="49">
        <f t="shared" si="6"/>
        <v>643394.9833333334</v>
      </c>
      <c r="G52" s="48">
        <v>83265.499999999985</v>
      </c>
      <c r="H52" s="48">
        <f t="shared" si="7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8"/>
        <v>244526.01666666666</v>
      </c>
      <c r="O52" s="49">
        <f t="shared" si="9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5"/>
        <v>464227.2708424445</v>
      </c>
      <c r="E53" s="48">
        <v>183185.05</v>
      </c>
      <c r="F53" s="49">
        <f t="shared" si="6"/>
        <v>647412.32084244443</v>
      </c>
      <c r="G53" s="48">
        <v>83821.999999999985</v>
      </c>
      <c r="H53" s="48">
        <f t="shared" si="7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8"/>
        <v>251139.54582422221</v>
      </c>
      <c r="O53" s="49">
        <f t="shared" si="9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5"/>
        <v>442921.93733955559</v>
      </c>
      <c r="E54" s="48">
        <v>187912.07500000004</v>
      </c>
      <c r="F54" s="49">
        <f t="shared" si="6"/>
        <v>630834.01233955566</v>
      </c>
      <c r="G54" s="48">
        <v>85913.599999999977</v>
      </c>
      <c r="H54" s="48">
        <f t="shared" si="7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8"/>
        <v>252931.42099377778</v>
      </c>
      <c r="O54" s="49">
        <f t="shared" si="9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5"/>
        <v>476297.7666666666</v>
      </c>
      <c r="E55" s="48">
        <v>190372.39999999997</v>
      </c>
      <c r="F55" s="49">
        <f t="shared" si="6"/>
        <v>666670.16666666651</v>
      </c>
      <c r="G55" s="48">
        <v>89131.400000000009</v>
      </c>
      <c r="H55" s="48">
        <f t="shared" si="7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8"/>
        <v>298410.43333333329</v>
      </c>
      <c r="O55" s="49">
        <f t="shared" si="9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5"/>
        <v>472874.74227011122</v>
      </c>
      <c r="E56" s="48">
        <v>181288.71666666667</v>
      </c>
      <c r="F56" s="49">
        <f t="shared" si="6"/>
        <v>654163.4589367779</v>
      </c>
      <c r="G56" s="48">
        <v>96951.400000000009</v>
      </c>
      <c r="H56" s="48">
        <f t="shared" si="7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8"/>
        <v>264726.3910632222</v>
      </c>
      <c r="O56" s="49">
        <f t="shared" si="9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5"/>
        <v>471014.99353155564</v>
      </c>
      <c r="E57" s="48">
        <v>180391.83333333334</v>
      </c>
      <c r="F57" s="49">
        <f t="shared" si="6"/>
        <v>651406.82686488901</v>
      </c>
      <c r="G57" s="48">
        <v>100600.69999999998</v>
      </c>
      <c r="H57" s="48">
        <f t="shared" si="7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8"/>
        <v>259282.37313511109</v>
      </c>
      <c r="O57" s="49">
        <f t="shared" si="9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5"/>
        <v>461998.1</v>
      </c>
      <c r="E58" s="48">
        <v>187065.34999999998</v>
      </c>
      <c r="F58" s="49">
        <f t="shared" si="6"/>
        <v>649063.44999999995</v>
      </c>
      <c r="G58" s="48">
        <v>93410.300000000017</v>
      </c>
      <c r="H58" s="48">
        <f t="shared" si="7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8"/>
        <v>240215.80000000002</v>
      </c>
      <c r="O58" s="49">
        <f t="shared" si="9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5"/>
        <v>467816.16214544442</v>
      </c>
      <c r="E59" s="48">
        <v>189442.46666666665</v>
      </c>
      <c r="F59" s="49">
        <f t="shared" si="6"/>
        <v>657258.6288121111</v>
      </c>
      <c r="G59" s="48">
        <v>96942.5</v>
      </c>
      <c r="H59" s="48">
        <f t="shared" si="7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8"/>
        <v>239635.07118788891</v>
      </c>
      <c r="O59" s="49">
        <f t="shared" si="9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5"/>
        <v>463415.72357688891</v>
      </c>
      <c r="E60" s="48">
        <v>183271.18333333332</v>
      </c>
      <c r="F60" s="49">
        <f t="shared" si="6"/>
        <v>646686.90691022226</v>
      </c>
      <c r="G60" s="48">
        <v>97288.099999999919</v>
      </c>
      <c r="H60" s="48">
        <f t="shared" si="7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8"/>
        <v>258804.04308977781</v>
      </c>
      <c r="O60" s="49">
        <f t="shared" si="9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5"/>
        <v>476019.46951733332</v>
      </c>
      <c r="E61" s="48">
        <v>188046.3</v>
      </c>
      <c r="F61" s="49">
        <f t="shared" si="6"/>
        <v>664065.76951733325</v>
      </c>
      <c r="G61" s="48">
        <v>101671.69999999997</v>
      </c>
      <c r="H61" s="48">
        <f t="shared" si="7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8"/>
        <v>265096.03048266674</v>
      </c>
      <c r="O61" s="49">
        <f t="shared" si="9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5"/>
        <v>485292.61390044453</v>
      </c>
      <c r="E62" s="48">
        <v>189548.30000000002</v>
      </c>
      <c r="F62" s="49">
        <f t="shared" si="6"/>
        <v>674840.91390044452</v>
      </c>
      <c r="G62" s="48">
        <v>111616.51666666666</v>
      </c>
      <c r="H62" s="48">
        <f t="shared" si="7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8"/>
        <v>270800.43609955558</v>
      </c>
      <c r="O62" s="49">
        <f t="shared" si="9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5"/>
        <v>499573.00198755553</v>
      </c>
      <c r="E63" s="48">
        <v>192805.49999999997</v>
      </c>
      <c r="F63" s="49">
        <f t="shared" si="6"/>
        <v>692378.50198755553</v>
      </c>
      <c r="G63" s="48">
        <v>125589.13333333326</v>
      </c>
      <c r="H63" s="48">
        <f t="shared" si="7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8"/>
        <v>263935.39801244449</v>
      </c>
      <c r="O63" s="49">
        <f t="shared" si="9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5"/>
        <v>486465.01666666678</v>
      </c>
      <c r="E64" s="48">
        <v>192660.69999999998</v>
      </c>
      <c r="F64" s="49">
        <f t="shared" si="6"/>
        <v>679125.71666666679</v>
      </c>
      <c r="G64" s="48">
        <v>129937.04999999999</v>
      </c>
      <c r="H64" s="48">
        <f t="shared" si="7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8"/>
        <v>265891.33333333343</v>
      </c>
      <c r="O64" s="49">
        <f t="shared" si="9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5"/>
        <v>487118.77777777775</v>
      </c>
      <c r="E65" s="48">
        <v>200122.9</v>
      </c>
      <c r="F65" s="49">
        <f t="shared" si="6"/>
        <v>687241.67777777778</v>
      </c>
      <c r="G65" s="48">
        <v>128862.66666666676</v>
      </c>
      <c r="H65" s="48">
        <f t="shared" si="7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8"/>
        <v>262442.22222222219</v>
      </c>
      <c r="O65" s="49">
        <f t="shared" si="9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5"/>
        <v>491257.43888888886</v>
      </c>
      <c r="E66" s="48">
        <v>210908.7</v>
      </c>
      <c r="F66" s="49">
        <f t="shared" si="6"/>
        <v>702166.13888888888</v>
      </c>
      <c r="G66" s="48">
        <v>125255.48333333332</v>
      </c>
      <c r="H66" s="48">
        <f t="shared" si="7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8"/>
        <v>285515.81111111114</v>
      </c>
      <c r="O66" s="49">
        <f t="shared" si="9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5"/>
        <v>522209.30000000005</v>
      </c>
      <c r="E67" s="48">
        <v>221036.7</v>
      </c>
      <c r="F67" s="49">
        <f t="shared" si="6"/>
        <v>743246</v>
      </c>
      <c r="G67" s="48">
        <v>134007.29999999999</v>
      </c>
      <c r="H67" s="48">
        <f t="shared" si="7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8"/>
        <v>304423.40000000002</v>
      </c>
      <c r="O67" s="49">
        <f t="shared" si="9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5"/>
        <v>507183.7666666666</v>
      </c>
      <c r="E68" s="48">
        <v>224320.2416666667</v>
      </c>
      <c r="F68" s="49">
        <f t="shared" si="6"/>
        <v>731504.0083333333</v>
      </c>
      <c r="G68" s="48">
        <v>138829.68333333329</v>
      </c>
      <c r="H68" s="48">
        <f t="shared" si="7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8"/>
        <v>293985.55833333329</v>
      </c>
      <c r="O68" s="49">
        <f t="shared" si="9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5"/>
        <v>519432.23333333328</v>
      </c>
      <c r="E69" s="48">
        <v>223071.08333333331</v>
      </c>
      <c r="F69" s="49">
        <f t="shared" si="6"/>
        <v>742503.31666666665</v>
      </c>
      <c r="G69" s="48">
        <v>152444.16666666666</v>
      </c>
      <c r="H69" s="48">
        <f t="shared" si="7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8"/>
        <v>308655.41666666663</v>
      </c>
      <c r="O69" s="49">
        <f t="shared" si="9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5"/>
        <v>520524.80000000005</v>
      </c>
      <c r="E70" s="48">
        <v>231016.72499999998</v>
      </c>
      <c r="F70" s="49">
        <f t="shared" si="6"/>
        <v>751541.52500000002</v>
      </c>
      <c r="G70" s="48">
        <v>142356.44999999995</v>
      </c>
      <c r="H70" s="48">
        <f t="shared" si="7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8"/>
        <v>294252.97500000003</v>
      </c>
      <c r="O70" s="49">
        <f t="shared" si="9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5"/>
        <v>533325.16666666663</v>
      </c>
      <c r="E71" s="48">
        <v>242554.36666666664</v>
      </c>
      <c r="F71" s="49">
        <f t="shared" si="6"/>
        <v>775879.53333333321</v>
      </c>
      <c r="G71" s="48">
        <v>147719.23333333334</v>
      </c>
      <c r="H71" s="48">
        <f t="shared" si="7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8"/>
        <v>294713.19333333336</v>
      </c>
      <c r="O71" s="49">
        <f t="shared" si="9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03" si="10">SUM(B72:C72)</f>
        <v>545111.93333333335</v>
      </c>
      <c r="E72" s="48">
        <v>243067.40833333333</v>
      </c>
      <c r="F72" s="49">
        <f t="shared" ref="F72:F103" si="11">D72+E72</f>
        <v>788179.34166666667</v>
      </c>
      <c r="G72" s="48">
        <v>140115.01666666669</v>
      </c>
      <c r="H72" s="48">
        <f t="shared" ref="H72:H103" si="12">F72+G72</f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ref="N72:N103" si="13">SUM(I72:M72)</f>
        <v>280053.4916666667</v>
      </c>
      <c r="O72" s="49">
        <f t="shared" ref="O72:O103" si="14">H72+N72</f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10"/>
        <v>547543.49999999977</v>
      </c>
      <c r="E73" s="48">
        <v>244693.94999999995</v>
      </c>
      <c r="F73" s="49">
        <f t="shared" si="11"/>
        <v>792237.44999999972</v>
      </c>
      <c r="G73" s="48">
        <v>135685.39999999997</v>
      </c>
      <c r="H73" s="48">
        <f t="shared" si="12"/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si="13"/>
        <v>272809.65000000002</v>
      </c>
      <c r="O73" s="49">
        <f t="shared" si="14"/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10"/>
        <v>550902.03333333344</v>
      </c>
      <c r="E74" s="48">
        <v>242371.37500000006</v>
      </c>
      <c r="F74" s="49">
        <f t="shared" si="11"/>
        <v>793273.40833333344</v>
      </c>
      <c r="G74" s="48">
        <v>140233.5</v>
      </c>
      <c r="H74" s="48">
        <f t="shared" si="12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13"/>
        <v>284577.60833333334</v>
      </c>
      <c r="O74" s="49">
        <f t="shared" si="14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10"/>
        <v>572549.76666666672</v>
      </c>
      <c r="E75" s="48">
        <v>249054.70000000004</v>
      </c>
      <c r="F75" s="49">
        <f t="shared" si="11"/>
        <v>821604.46666666679</v>
      </c>
      <c r="G75" s="48">
        <v>134871.90000000002</v>
      </c>
      <c r="H75" s="48">
        <f t="shared" si="12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13"/>
        <v>297743.96666666667</v>
      </c>
      <c r="O75" s="49">
        <f t="shared" si="14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10"/>
        <v>565501.9</v>
      </c>
      <c r="E76" s="48">
        <v>256838.42499999999</v>
      </c>
      <c r="F76" s="49">
        <f t="shared" si="11"/>
        <v>822340.32499999995</v>
      </c>
      <c r="G76" s="48">
        <v>134125.99999999997</v>
      </c>
      <c r="H76" s="48">
        <f t="shared" si="12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13"/>
        <v>295897.52499999997</v>
      </c>
      <c r="O76" s="49">
        <f t="shared" si="14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10"/>
        <v>566315.83333333337</v>
      </c>
      <c r="E77" s="48">
        <v>257215.35</v>
      </c>
      <c r="F77" s="49">
        <f t="shared" si="11"/>
        <v>823531.18333333335</v>
      </c>
      <c r="G77" s="48">
        <v>137073.29999999987</v>
      </c>
      <c r="H77" s="48">
        <f t="shared" si="12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13"/>
        <v>312929.88333333336</v>
      </c>
      <c r="O77" s="49">
        <f t="shared" si="14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10"/>
        <v>565912.56666666653</v>
      </c>
      <c r="E78" s="48">
        <v>263747.67500000005</v>
      </c>
      <c r="F78" s="49">
        <f t="shared" si="11"/>
        <v>829660.24166666658</v>
      </c>
      <c r="G78" s="48">
        <v>133771.29999999993</v>
      </c>
      <c r="H78" s="48">
        <f t="shared" si="12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13"/>
        <v>305742.84166666662</v>
      </c>
      <c r="O78" s="49">
        <f t="shared" si="14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10"/>
        <v>586629.30000000005</v>
      </c>
      <c r="E79" s="48">
        <v>264023.3</v>
      </c>
      <c r="F79" s="49">
        <f t="shared" si="11"/>
        <v>850652.60000000009</v>
      </c>
      <c r="G79" s="48">
        <v>136096.19999999998</v>
      </c>
      <c r="H79" s="48">
        <f t="shared" si="12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13"/>
        <v>297987.5</v>
      </c>
      <c r="O79" s="49">
        <f t="shared" si="14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10"/>
        <v>558368.73333333328</v>
      </c>
      <c r="E80" s="48">
        <v>268695.15000000002</v>
      </c>
      <c r="F80" s="49">
        <f t="shared" si="11"/>
        <v>827063.8833333333</v>
      </c>
      <c r="G80" s="48">
        <v>138141.69999999998</v>
      </c>
      <c r="H80" s="48">
        <f t="shared" si="12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13"/>
        <v>301729.66666666669</v>
      </c>
      <c r="O80" s="49">
        <f t="shared" si="14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10"/>
        <v>543982.56666666688</v>
      </c>
      <c r="E81" s="48">
        <v>284420.69999999995</v>
      </c>
      <c r="F81" s="49">
        <f t="shared" si="11"/>
        <v>828403.26666666684</v>
      </c>
      <c r="G81" s="48">
        <v>148341.19999999995</v>
      </c>
      <c r="H81" s="48">
        <f t="shared" si="12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13"/>
        <v>307933.43333333335</v>
      </c>
      <c r="O81" s="49">
        <f t="shared" si="14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10"/>
        <v>552560.29999999993</v>
      </c>
      <c r="E82" s="48">
        <v>285613.15000000002</v>
      </c>
      <c r="F82" s="49">
        <f t="shared" si="11"/>
        <v>838173.45</v>
      </c>
      <c r="G82" s="48">
        <v>150060.39999999991</v>
      </c>
      <c r="H82" s="48">
        <f t="shared" si="12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13"/>
        <v>287404.59999999998</v>
      </c>
      <c r="O82" s="49">
        <f t="shared" si="14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10"/>
        <v>580831.73333333316</v>
      </c>
      <c r="E83" s="48">
        <v>290666.89999999997</v>
      </c>
      <c r="F83" s="49">
        <f t="shared" si="11"/>
        <v>871498.63333333307</v>
      </c>
      <c r="G83" s="48">
        <v>162426.70000000001</v>
      </c>
      <c r="H83" s="48">
        <f t="shared" si="12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13"/>
        <v>298083.76666666666</v>
      </c>
      <c r="O83" s="49">
        <f t="shared" si="14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10"/>
        <v>582636.96666666656</v>
      </c>
      <c r="E84" s="48">
        <v>293128.25</v>
      </c>
      <c r="F84" s="49">
        <f t="shared" si="11"/>
        <v>875765.21666666656</v>
      </c>
      <c r="G84" s="48">
        <v>148292.10000000006</v>
      </c>
      <c r="H84" s="48">
        <f t="shared" si="12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13"/>
        <v>295727.1333333333</v>
      </c>
      <c r="O84" s="49">
        <f t="shared" si="14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10"/>
        <v>614295.69999999995</v>
      </c>
      <c r="E85" s="48">
        <v>290332</v>
      </c>
      <c r="F85" s="49">
        <f t="shared" si="11"/>
        <v>904627.7</v>
      </c>
      <c r="G85" s="48">
        <v>145971.70000000001</v>
      </c>
      <c r="H85" s="48">
        <f t="shared" si="12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13"/>
        <v>305514.39999999991</v>
      </c>
      <c r="O85" s="49">
        <f t="shared" si="14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10"/>
        <v>633760.91666666651</v>
      </c>
      <c r="E86" s="48">
        <v>298699.95</v>
      </c>
      <c r="F86" s="49">
        <f t="shared" si="11"/>
        <v>932460.86666666646</v>
      </c>
      <c r="G86" s="48">
        <v>168220.39999999997</v>
      </c>
      <c r="H86" s="48">
        <f t="shared" si="12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13"/>
        <v>301749.24999999994</v>
      </c>
      <c r="O86" s="49">
        <f t="shared" si="14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10"/>
        <v>634100.81111111119</v>
      </c>
      <c r="E87" s="48">
        <v>299287.24444444443</v>
      </c>
      <c r="F87" s="49">
        <f t="shared" si="11"/>
        <v>933388.05555555562</v>
      </c>
      <c r="G87" s="48">
        <v>159633.69999999995</v>
      </c>
      <c r="H87" s="48">
        <f t="shared" si="12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13"/>
        <v>301405.53333333333</v>
      </c>
      <c r="O87" s="49">
        <f t="shared" si="14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10"/>
        <v>616860.8444444444</v>
      </c>
      <c r="E88" s="48">
        <v>286361.9611111111</v>
      </c>
      <c r="F88" s="49">
        <f t="shared" si="11"/>
        <v>903222.8055555555</v>
      </c>
      <c r="G88" s="48">
        <v>149361.39999999991</v>
      </c>
      <c r="H88" s="48">
        <f t="shared" si="12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13"/>
        <v>285297.78333333344</v>
      </c>
      <c r="O88" s="49">
        <f t="shared" si="14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10"/>
        <v>647777.53703703708</v>
      </c>
      <c r="E89" s="48">
        <v>285775.12592592591</v>
      </c>
      <c r="F89" s="49">
        <f t="shared" si="11"/>
        <v>933552.66296296299</v>
      </c>
      <c r="G89" s="48">
        <v>155538.2999999999</v>
      </c>
      <c r="H89" s="48">
        <f t="shared" si="12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13"/>
        <v>312216.34444444446</v>
      </c>
      <c r="O89" s="49">
        <f t="shared" si="14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10"/>
        <v>625252.66913580243</v>
      </c>
      <c r="E90" s="48">
        <v>284658.78950617282</v>
      </c>
      <c r="F90" s="49">
        <f t="shared" si="11"/>
        <v>909911.45864197519</v>
      </c>
      <c r="G90" s="48">
        <v>146703.70000000001</v>
      </c>
      <c r="H90" s="48">
        <f t="shared" si="12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13"/>
        <v>308732.61296296283</v>
      </c>
      <c r="O90" s="49">
        <f t="shared" si="14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10"/>
        <v>653868.4</v>
      </c>
      <c r="E91" s="48">
        <v>288594.30000000005</v>
      </c>
      <c r="F91" s="49">
        <f t="shared" si="11"/>
        <v>942462.70000000007</v>
      </c>
      <c r="G91" s="48">
        <v>164626.70000000004</v>
      </c>
      <c r="H91" s="48">
        <f t="shared" si="12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13"/>
        <v>315524.8</v>
      </c>
      <c r="O91" s="49">
        <f t="shared" si="14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10"/>
        <v>629235.5166666666</v>
      </c>
      <c r="E92" s="48">
        <v>290786.46666666667</v>
      </c>
      <c r="F92" s="49">
        <f t="shared" si="11"/>
        <v>920021.98333333328</v>
      </c>
      <c r="G92" s="48">
        <v>159142.59999999998</v>
      </c>
      <c r="H92" s="48">
        <f t="shared" si="12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13"/>
        <v>311745.74999999994</v>
      </c>
      <c r="O92" s="49">
        <f t="shared" si="14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10"/>
        <v>636106.73333333316</v>
      </c>
      <c r="E93" s="48">
        <v>298579.03333333333</v>
      </c>
      <c r="F93" s="49">
        <f t="shared" si="11"/>
        <v>934685.76666666649</v>
      </c>
      <c r="G93" s="48">
        <v>155071.29999999996</v>
      </c>
      <c r="H93" s="48">
        <f t="shared" si="12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13"/>
        <v>301478.19999999995</v>
      </c>
      <c r="O93" s="49">
        <f t="shared" si="14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10"/>
        <v>608657.94999999995</v>
      </c>
      <c r="E94" s="48">
        <v>306019.20000000007</v>
      </c>
      <c r="F94" s="49">
        <f t="shared" si="11"/>
        <v>914677.15</v>
      </c>
      <c r="G94" s="48">
        <v>149561.5</v>
      </c>
      <c r="H94" s="48">
        <f t="shared" si="12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13"/>
        <v>287395.14999999991</v>
      </c>
      <c r="O94" s="49">
        <f t="shared" si="14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10"/>
        <v>643070.96666666679</v>
      </c>
      <c r="E95" s="48">
        <v>308794.56666666665</v>
      </c>
      <c r="F95" s="49">
        <f t="shared" si="11"/>
        <v>951865.53333333344</v>
      </c>
      <c r="G95" s="48">
        <v>157049.1</v>
      </c>
      <c r="H95" s="48">
        <f t="shared" si="12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13"/>
        <v>282243.20000000001</v>
      </c>
      <c r="O95" s="49">
        <f t="shared" si="14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10"/>
        <v>674591.08333333337</v>
      </c>
      <c r="E96" s="48">
        <v>310340.2333333334</v>
      </c>
      <c r="F96" s="49">
        <f t="shared" si="11"/>
        <v>984931.31666666677</v>
      </c>
      <c r="G96" s="48">
        <v>142910.29999999999</v>
      </c>
      <c r="H96" s="48">
        <f t="shared" si="12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13"/>
        <v>304136.55</v>
      </c>
      <c r="O96" s="49">
        <f t="shared" si="14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10"/>
        <v>652771.59999999986</v>
      </c>
      <c r="E97" s="48">
        <v>315064.59999999986</v>
      </c>
      <c r="F97" s="49">
        <f t="shared" si="11"/>
        <v>967836.19999999972</v>
      </c>
      <c r="G97" s="48">
        <v>136241.59999999995</v>
      </c>
      <c r="H97" s="48">
        <f t="shared" si="12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13"/>
        <v>295568.90000000008</v>
      </c>
      <c r="O97" s="49">
        <f t="shared" si="14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10"/>
        <v>637721.75</v>
      </c>
      <c r="E98" s="48">
        <v>320969.44999999995</v>
      </c>
      <c r="F98" s="49">
        <f t="shared" si="11"/>
        <v>958691.2</v>
      </c>
      <c r="G98" s="48">
        <v>143632.79999999996</v>
      </c>
      <c r="H98" s="48">
        <f t="shared" si="12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13"/>
        <v>304174.05</v>
      </c>
      <c r="O98" s="49">
        <f t="shared" si="14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10"/>
        <v>642910.52777777775</v>
      </c>
      <c r="E99" s="48">
        <v>318740.45000000007</v>
      </c>
      <c r="F99" s="49">
        <f t="shared" si="11"/>
        <v>961650.97777777782</v>
      </c>
      <c r="G99" s="48">
        <v>149115.59999999992</v>
      </c>
      <c r="H99" s="48">
        <f t="shared" si="12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13"/>
        <v>310343.05555555568</v>
      </c>
      <c r="O99" s="49">
        <f t="shared" si="14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10"/>
        <v>644415.8194444445</v>
      </c>
      <c r="E100" s="48">
        <v>322042.07499999995</v>
      </c>
      <c r="F100" s="49">
        <f t="shared" si="11"/>
        <v>966457.89444444445</v>
      </c>
      <c r="G100" s="48">
        <v>140695.09999999992</v>
      </c>
      <c r="H100" s="48">
        <f t="shared" si="12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13"/>
        <v>310336.23888888891</v>
      </c>
      <c r="O100" s="49">
        <f t="shared" si="14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10"/>
        <v>683159.58703703701</v>
      </c>
      <c r="E101" s="48">
        <v>327870.18333333335</v>
      </c>
      <c r="F101" s="49">
        <f t="shared" si="11"/>
        <v>1011029.7703703704</v>
      </c>
      <c r="G101" s="48">
        <v>135132.39999999991</v>
      </c>
      <c r="H101" s="48">
        <f t="shared" si="12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13"/>
        <v>334715.87407407403</v>
      </c>
      <c r="O101" s="49">
        <f t="shared" si="14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10"/>
        <v>625483.50524691364</v>
      </c>
      <c r="E102" s="48">
        <v>320876.08055555559</v>
      </c>
      <c r="F102" s="49">
        <f t="shared" si="11"/>
        <v>946359.58580246917</v>
      </c>
      <c r="G102" s="48">
        <v>142135.9</v>
      </c>
      <c r="H102" s="48">
        <f t="shared" si="12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13"/>
        <v>325124.21049382712</v>
      </c>
      <c r="O102" s="49">
        <f t="shared" si="14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10"/>
        <v>643739.59999999986</v>
      </c>
      <c r="E103" s="48">
        <v>327388.60000000003</v>
      </c>
      <c r="F103" s="49">
        <f t="shared" si="11"/>
        <v>971128.2</v>
      </c>
      <c r="G103" s="48">
        <v>135251.80000000002</v>
      </c>
      <c r="H103" s="48">
        <f t="shared" si="12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13"/>
        <v>324137.69999999995</v>
      </c>
      <c r="O103" s="49">
        <f t="shared" si="14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ref="D104:D135" si="15">SUM(B104:C104)</f>
        <v>640442.16666666674</v>
      </c>
      <c r="E104" s="48">
        <v>316502.8</v>
      </c>
      <c r="F104" s="49">
        <f t="shared" ref="F104:F135" si="16">D104+E104</f>
        <v>956944.96666666679</v>
      </c>
      <c r="G104" s="48">
        <v>134869.09999999998</v>
      </c>
      <c r="H104" s="48">
        <f t="shared" ref="H104:H135" si="17">F104+G104</f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ref="N104:N135" si="18">SUM(I104:M104)</f>
        <v>314805.69166666665</v>
      </c>
      <c r="O104" s="49">
        <f t="shared" ref="O104:O135" si="19">H104+N104</f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15"/>
        <v>669890.6333333333</v>
      </c>
      <c r="E105" s="48">
        <v>302678.29999999993</v>
      </c>
      <c r="F105" s="49">
        <f t="shared" si="16"/>
        <v>972568.93333333323</v>
      </c>
      <c r="G105" s="48">
        <v>135795.70000000001</v>
      </c>
      <c r="H105" s="48">
        <f t="shared" si="1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18"/>
        <v>328266.18333333329</v>
      </c>
      <c r="O105" s="49">
        <f t="shared" si="1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15"/>
        <v>652518.80000000005</v>
      </c>
      <c r="E106" s="48">
        <v>308660.29999999993</v>
      </c>
      <c r="F106" s="49">
        <f t="shared" si="16"/>
        <v>961179.1</v>
      </c>
      <c r="G106" s="48">
        <v>118414.49999999997</v>
      </c>
      <c r="H106" s="48">
        <f t="shared" si="1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18"/>
        <v>318951.67499999993</v>
      </c>
      <c r="O106" s="49">
        <f t="shared" si="1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15"/>
        <v>679440.26666666649</v>
      </c>
      <c r="E107" s="48">
        <v>302618.10000000003</v>
      </c>
      <c r="F107" s="49">
        <f t="shared" si="16"/>
        <v>982058.36666666646</v>
      </c>
      <c r="G107" s="48">
        <v>123085.9</v>
      </c>
      <c r="H107" s="48">
        <f t="shared" si="1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18"/>
        <v>326509.26666666666</v>
      </c>
      <c r="O107" s="49">
        <f t="shared" si="1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15"/>
        <v>688786.83333333337</v>
      </c>
      <c r="E108" s="48">
        <v>303996.30000000005</v>
      </c>
      <c r="F108" s="49">
        <f t="shared" si="16"/>
        <v>992783.13333333342</v>
      </c>
      <c r="G108" s="48">
        <v>111803.4</v>
      </c>
      <c r="H108" s="48">
        <f t="shared" si="1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18"/>
        <v>328644.15833333333</v>
      </c>
      <c r="O108" s="49">
        <f t="shared" si="1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15"/>
        <v>718104.79999999993</v>
      </c>
      <c r="E109" s="48">
        <v>290293.49999999994</v>
      </c>
      <c r="F109" s="49">
        <f t="shared" si="16"/>
        <v>1008398.2999999998</v>
      </c>
      <c r="G109" s="48">
        <v>113982</v>
      </c>
      <c r="H109" s="48">
        <f t="shared" si="1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18"/>
        <v>364320.74999999994</v>
      </c>
      <c r="O109" s="49">
        <f t="shared" si="1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15"/>
        <v>733392.16666666663</v>
      </c>
      <c r="E110" s="48">
        <v>282694.53333333344</v>
      </c>
      <c r="F110" s="49">
        <f t="shared" si="16"/>
        <v>1016086.7000000001</v>
      </c>
      <c r="G110" s="48">
        <v>108234.3</v>
      </c>
      <c r="H110" s="48">
        <f t="shared" si="1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18"/>
        <v>357347.57500000007</v>
      </c>
      <c r="O110" s="49">
        <f t="shared" si="1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15"/>
        <v>751410.43320033327</v>
      </c>
      <c r="E111" s="48">
        <v>280354.3666666667</v>
      </c>
      <c r="F111" s="49">
        <f t="shared" si="16"/>
        <v>1031764.799867</v>
      </c>
      <c r="G111" s="48">
        <v>102164.00013299998</v>
      </c>
      <c r="H111" s="48">
        <f t="shared" si="1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18"/>
        <v>364574.1</v>
      </c>
      <c r="O111" s="49">
        <f t="shared" si="1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15"/>
        <v>741596.7</v>
      </c>
      <c r="E112" s="48">
        <v>288204.5</v>
      </c>
      <c r="F112" s="49">
        <f t="shared" si="16"/>
        <v>1029801.2</v>
      </c>
      <c r="G112" s="48">
        <v>107052.3</v>
      </c>
      <c r="H112" s="48">
        <f t="shared" si="1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18"/>
        <v>381034.125</v>
      </c>
      <c r="O112" s="49">
        <f t="shared" si="1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15"/>
        <v>747103.6</v>
      </c>
      <c r="E113" s="48">
        <v>292835.8666666667</v>
      </c>
      <c r="F113" s="49">
        <f t="shared" si="16"/>
        <v>1039939.4666666667</v>
      </c>
      <c r="G113" s="48">
        <v>102534.99999999999</v>
      </c>
      <c r="H113" s="48">
        <f t="shared" si="1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18"/>
        <v>390102.01666666672</v>
      </c>
      <c r="O113" s="49">
        <f t="shared" si="1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15"/>
        <v>773989.43333333323</v>
      </c>
      <c r="E114" s="48">
        <v>287258.6555555556</v>
      </c>
      <c r="F114" s="49">
        <f t="shared" si="16"/>
        <v>1061248.0888888887</v>
      </c>
      <c r="G114" s="48">
        <v>101467.69999999998</v>
      </c>
      <c r="H114" s="48">
        <f t="shared" si="1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18"/>
        <v>411013.97500000003</v>
      </c>
      <c r="O114" s="49">
        <f t="shared" si="1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15"/>
        <v>810347.19986500009</v>
      </c>
      <c r="E115" s="48">
        <v>282784.59999999998</v>
      </c>
      <c r="F115" s="49">
        <f t="shared" si="16"/>
        <v>1093131.7998649999</v>
      </c>
      <c r="G115" s="48">
        <v>93970.000135000024</v>
      </c>
      <c r="H115" s="48">
        <f t="shared" si="1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18"/>
        <v>403497.49999999994</v>
      </c>
      <c r="O115" s="49">
        <f t="shared" si="1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15"/>
        <v>810051.74999999988</v>
      </c>
      <c r="E116" s="48">
        <v>299463.21666666662</v>
      </c>
      <c r="F116" s="49">
        <f t="shared" si="16"/>
        <v>1109514.9666666666</v>
      </c>
      <c r="G116" s="48">
        <v>116668.1</v>
      </c>
      <c r="H116" s="48">
        <f t="shared" si="1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18"/>
        <v>379806.78333333338</v>
      </c>
      <c r="O116" s="49">
        <f t="shared" si="1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15"/>
        <v>841400.89999999979</v>
      </c>
      <c r="E117" s="48">
        <v>293998.7333333334</v>
      </c>
      <c r="F117" s="49">
        <f t="shared" si="16"/>
        <v>1135399.6333333333</v>
      </c>
      <c r="G117" s="48">
        <v>118137.20000000001</v>
      </c>
      <c r="H117" s="48">
        <f t="shared" si="1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18"/>
        <v>349148.76666666649</v>
      </c>
      <c r="O117" s="49">
        <f t="shared" si="1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15"/>
        <v>871647.75</v>
      </c>
      <c r="E118" s="48">
        <v>306584.55</v>
      </c>
      <c r="F118" s="49">
        <f t="shared" si="16"/>
        <v>1178232.3</v>
      </c>
      <c r="G118" s="48">
        <v>121247.4</v>
      </c>
      <c r="H118" s="48">
        <f t="shared" si="1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18"/>
        <v>334672.34999999998</v>
      </c>
      <c r="O118" s="49">
        <f t="shared" si="1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15"/>
        <v>909439.16666666663</v>
      </c>
      <c r="E119" s="48">
        <v>298083.83333333331</v>
      </c>
      <c r="F119" s="49">
        <f t="shared" si="16"/>
        <v>1207523</v>
      </c>
      <c r="G119" s="48">
        <v>126976.79999999999</v>
      </c>
      <c r="H119" s="48">
        <f t="shared" si="1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18"/>
        <v>310376.53333333333</v>
      </c>
      <c r="O119" s="49">
        <f t="shared" si="1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15"/>
        <v>934375.68333333323</v>
      </c>
      <c r="E120" s="48">
        <v>299602.61666666664</v>
      </c>
      <c r="F120" s="49">
        <f t="shared" si="16"/>
        <v>1233978.2999999998</v>
      </c>
      <c r="G120" s="48">
        <v>138755.20000000001</v>
      </c>
      <c r="H120" s="48">
        <f t="shared" si="1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18"/>
        <v>316513.61666666676</v>
      </c>
      <c r="O120" s="49">
        <f t="shared" si="1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15"/>
        <v>967140.60000000009</v>
      </c>
      <c r="E121" s="48">
        <v>309096.69999999995</v>
      </c>
      <c r="F121" s="49">
        <f t="shared" si="16"/>
        <v>1276237.3</v>
      </c>
      <c r="G121" s="48">
        <v>140815.79999999999</v>
      </c>
      <c r="H121" s="48">
        <f t="shared" si="1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18"/>
        <v>311308.80000000005</v>
      </c>
      <c r="O121" s="49">
        <f t="shared" si="1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15"/>
        <v>950521.18333333335</v>
      </c>
      <c r="E122" s="48">
        <v>321596.1333333333</v>
      </c>
      <c r="F122" s="49">
        <f t="shared" si="16"/>
        <v>1272117.3166666667</v>
      </c>
      <c r="G122" s="48">
        <v>148294.1</v>
      </c>
      <c r="H122" s="48">
        <f t="shared" si="1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18"/>
        <v>312907.26666666672</v>
      </c>
      <c r="O122" s="49">
        <f t="shared" si="1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15"/>
        <v>969760.16666666674</v>
      </c>
      <c r="E123" s="48">
        <v>320970.7666666666</v>
      </c>
      <c r="F123" s="49">
        <f t="shared" si="16"/>
        <v>1290730.9333333333</v>
      </c>
      <c r="G123" s="48">
        <v>145778.09999999998</v>
      </c>
      <c r="H123" s="48">
        <f t="shared" si="1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18"/>
        <v>323294.83333333337</v>
      </c>
      <c r="O123" s="49">
        <f t="shared" si="1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15"/>
        <v>963763.45000000019</v>
      </c>
      <c r="E124" s="48">
        <v>322085.59999999998</v>
      </c>
      <c r="F124" s="49">
        <f t="shared" si="16"/>
        <v>1285849.0500000003</v>
      </c>
      <c r="G124" s="48">
        <v>142228.70000000001</v>
      </c>
      <c r="H124" s="48">
        <f t="shared" si="1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18"/>
        <v>353776.7</v>
      </c>
      <c r="O124" s="49">
        <f t="shared" si="1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15"/>
        <v>948294.83333333326</v>
      </c>
      <c r="E125" s="48">
        <v>341517.8</v>
      </c>
      <c r="F125" s="49">
        <f t="shared" si="16"/>
        <v>1289812.6333333333</v>
      </c>
      <c r="G125" s="48">
        <v>159175.19999999998</v>
      </c>
      <c r="H125" s="48">
        <f t="shared" si="1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18"/>
        <v>365019.00000000012</v>
      </c>
      <c r="O125" s="49">
        <f t="shared" si="1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15"/>
        <v>949899.7</v>
      </c>
      <c r="E126" s="48">
        <v>348418.9</v>
      </c>
      <c r="F126" s="49">
        <f t="shared" si="16"/>
        <v>1298318.6000000001</v>
      </c>
      <c r="G126" s="48">
        <v>167242.79999999999</v>
      </c>
      <c r="H126" s="48">
        <f t="shared" si="1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18"/>
        <v>372272.29999999993</v>
      </c>
      <c r="O126" s="49">
        <f t="shared" si="1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si="15"/>
        <v>995743</v>
      </c>
      <c r="E127" s="48">
        <v>345183.6</v>
      </c>
      <c r="F127" s="49">
        <f t="shared" si="16"/>
        <v>1340926.6000000001</v>
      </c>
      <c r="G127" s="48">
        <v>158586.29999999999</v>
      </c>
      <c r="H127" s="48">
        <f t="shared" si="1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si="18"/>
        <v>351053.3</v>
      </c>
      <c r="O127" s="49">
        <f t="shared" si="1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5"/>
        <v>1004640.7</v>
      </c>
      <c r="E128" s="48">
        <v>355783.3</v>
      </c>
      <c r="F128" s="49">
        <f t="shared" si="16"/>
        <v>1360424</v>
      </c>
      <c r="G128" s="48">
        <v>157979.9</v>
      </c>
      <c r="H128" s="48">
        <f t="shared" si="1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8"/>
        <v>305946.23333333328</v>
      </c>
      <c r="O128" s="49">
        <f t="shared" si="1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5"/>
        <v>1019321.6</v>
      </c>
      <c r="E129" s="48">
        <v>365905.8</v>
      </c>
      <c r="F129" s="49">
        <f t="shared" si="16"/>
        <v>1385227.4</v>
      </c>
      <c r="G129" s="48">
        <v>166017</v>
      </c>
      <c r="H129" s="48">
        <f t="shared" si="1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8"/>
        <v>375389.46666666656</v>
      </c>
      <c r="O129" s="49">
        <f t="shared" si="1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5"/>
        <v>1038269.9999999999</v>
      </c>
      <c r="E130" s="48">
        <v>366927.89999999991</v>
      </c>
      <c r="F130" s="49">
        <f t="shared" si="16"/>
        <v>1405197.9</v>
      </c>
      <c r="G130" s="48">
        <v>171240.60000000003</v>
      </c>
      <c r="H130" s="48">
        <f t="shared" si="1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8"/>
        <v>309373.19999999995</v>
      </c>
      <c r="O130" s="49">
        <f t="shared" si="1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5"/>
        <v>1038352.6000000001</v>
      </c>
      <c r="E131" s="48">
        <v>365251.69999999995</v>
      </c>
      <c r="F131" s="49">
        <f t="shared" si="16"/>
        <v>1403604.3</v>
      </c>
      <c r="G131" s="48">
        <v>169605.7</v>
      </c>
      <c r="H131" s="48">
        <f t="shared" si="1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8"/>
        <v>325395.36666666676</v>
      </c>
      <c r="O131" s="49">
        <f t="shared" si="1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5"/>
        <v>1045917.5000000003</v>
      </c>
      <c r="E132" s="48">
        <v>383033.5</v>
      </c>
      <c r="F132" s="49">
        <f t="shared" si="16"/>
        <v>1428951.0000000005</v>
      </c>
      <c r="G132" s="48">
        <v>158470.30000000002</v>
      </c>
      <c r="H132" s="48">
        <f t="shared" si="1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8"/>
        <v>313725.2333333334</v>
      </c>
      <c r="O132" s="49">
        <f t="shared" si="1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5"/>
        <v>1080750.3</v>
      </c>
      <c r="E133" s="48">
        <v>382070.9</v>
      </c>
      <c r="F133" s="49">
        <f t="shared" si="16"/>
        <v>1462821.2000000002</v>
      </c>
      <c r="G133" s="48">
        <v>157640.1</v>
      </c>
      <c r="H133" s="48">
        <f t="shared" si="1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8"/>
        <v>338237.3</v>
      </c>
      <c r="O133" s="49">
        <f t="shared" si="1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5"/>
        <v>1083926.2000000002</v>
      </c>
      <c r="E134" s="48">
        <v>392491</v>
      </c>
      <c r="F134" s="49">
        <f t="shared" si="16"/>
        <v>1476417.2000000002</v>
      </c>
      <c r="G134" s="48">
        <v>175661.30000000002</v>
      </c>
      <c r="H134" s="48">
        <f t="shared" si="1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8"/>
        <v>362593.5</v>
      </c>
      <c r="O134" s="49">
        <f t="shared" si="1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5"/>
        <v>1124551.3</v>
      </c>
      <c r="E135" s="48">
        <v>393580.5</v>
      </c>
      <c r="F135" s="49">
        <f t="shared" si="16"/>
        <v>1518131.8</v>
      </c>
      <c r="G135" s="48">
        <v>178725.8</v>
      </c>
      <c r="H135" s="48">
        <f t="shared" si="1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8"/>
        <v>339835.6</v>
      </c>
      <c r="O135" s="49">
        <f t="shared" si="1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ref="D136:D167" si="20">SUM(B136:C136)</f>
        <v>1102125.1000000001</v>
      </c>
      <c r="E136" s="48">
        <v>409943.79999999993</v>
      </c>
      <c r="F136" s="49">
        <f t="shared" ref="F136:F163" si="21">D136+E136</f>
        <v>1512068.9</v>
      </c>
      <c r="G136" s="48">
        <v>176854.19999999998</v>
      </c>
      <c r="H136" s="48">
        <f t="shared" ref="H136:H167" si="22">F136+G136</f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ref="N136:N167" si="23">SUM(I136:M136)</f>
        <v>359041</v>
      </c>
      <c r="O136" s="49">
        <f t="shared" ref="O136:O167" si="24">H136+N136</f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20"/>
        <v>1154788.3999999999</v>
      </c>
      <c r="E137" s="48">
        <v>414604.2</v>
      </c>
      <c r="F137" s="49">
        <f t="shared" si="21"/>
        <v>1569392.5999999999</v>
      </c>
      <c r="G137" s="48">
        <v>169361.69999999995</v>
      </c>
      <c r="H137" s="48">
        <f t="shared" si="22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23"/>
        <v>385124.40000000014</v>
      </c>
      <c r="O137" s="49">
        <f t="shared" si="24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20"/>
        <v>1170010.3999999999</v>
      </c>
      <c r="E138" s="48">
        <v>412892.7</v>
      </c>
      <c r="F138" s="49">
        <f t="shared" si="21"/>
        <v>1582903.0999999999</v>
      </c>
      <c r="G138" s="48">
        <v>173770.60000000003</v>
      </c>
      <c r="H138" s="48">
        <f t="shared" si="22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23"/>
        <v>426066.59999999992</v>
      </c>
      <c r="O138" s="49">
        <f t="shared" si="24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20"/>
        <v>1210240.6000000001</v>
      </c>
      <c r="E139" s="48">
        <v>415718.1</v>
      </c>
      <c r="F139" s="49">
        <f t="shared" si="21"/>
        <v>1625958.7000000002</v>
      </c>
      <c r="G139" s="48">
        <v>171510.19999999998</v>
      </c>
      <c r="H139" s="48">
        <f t="shared" si="22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23"/>
        <v>368815.70000000007</v>
      </c>
      <c r="O139" s="49">
        <f t="shared" si="24"/>
        <v>2166284.6</v>
      </c>
      <c r="P139" s="53"/>
      <c r="Q139" s="53"/>
    </row>
    <row r="140" spans="1:17" s="52" customFormat="1" x14ac:dyDescent="0.25">
      <c r="A140" s="47">
        <v>43466</v>
      </c>
      <c r="B140" s="48">
        <v>271268.59999999998</v>
      </c>
      <c r="C140" s="48">
        <v>963575.86666666681</v>
      </c>
      <c r="D140" s="49">
        <f t="shared" si="20"/>
        <v>1234844.4666666668</v>
      </c>
      <c r="E140" s="48">
        <v>424822</v>
      </c>
      <c r="F140" s="49">
        <f t="shared" si="21"/>
        <v>1659666.4666666668</v>
      </c>
      <c r="G140" s="48">
        <v>172774.39999999999</v>
      </c>
      <c r="H140" s="48">
        <f t="shared" si="22"/>
        <v>1832440.8666666667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si="23"/>
        <v>297038.13333333342</v>
      </c>
      <c r="O140" s="49">
        <f t="shared" si="24"/>
        <v>2129479</v>
      </c>
      <c r="P140" s="53"/>
      <c r="Q140" s="53"/>
    </row>
    <row r="141" spans="1:17" s="52" customFormat="1" x14ac:dyDescent="0.25">
      <c r="A141" s="47">
        <v>43524</v>
      </c>
      <c r="B141" s="48">
        <v>274733.7</v>
      </c>
      <c r="C141" s="48">
        <v>977272.03333333309</v>
      </c>
      <c r="D141" s="49">
        <f t="shared" si="20"/>
        <v>1252005.7333333332</v>
      </c>
      <c r="E141" s="48">
        <v>418300.6</v>
      </c>
      <c r="F141" s="49">
        <f t="shared" si="21"/>
        <v>1670306.333333333</v>
      </c>
      <c r="G141" s="48">
        <v>182328.2</v>
      </c>
      <c r="H141" s="48">
        <f t="shared" si="22"/>
        <v>1852634.533333333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23"/>
        <v>369491.10000000021</v>
      </c>
      <c r="O141" s="49">
        <f t="shared" si="24"/>
        <v>2222125.6333333333</v>
      </c>
      <c r="P141" s="53"/>
      <c r="Q141" s="53"/>
    </row>
    <row r="142" spans="1:17" s="52" customFormat="1" x14ac:dyDescent="0.25">
      <c r="A142" s="47">
        <v>43555</v>
      </c>
      <c r="B142" s="48">
        <v>275569.39999999997</v>
      </c>
      <c r="C142" s="48">
        <v>1001634.5999999999</v>
      </c>
      <c r="D142" s="49">
        <f t="shared" si="20"/>
        <v>1277203.9999999998</v>
      </c>
      <c r="E142" s="48">
        <v>422729.69999999984</v>
      </c>
      <c r="F142" s="49">
        <f t="shared" si="21"/>
        <v>1699933.6999999997</v>
      </c>
      <c r="G142" s="48">
        <v>185301.5</v>
      </c>
      <c r="H142" s="48">
        <f t="shared" si="22"/>
        <v>1885235.1999999997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23"/>
        <v>341805.89999999979</v>
      </c>
      <c r="O142" s="49">
        <f t="shared" si="24"/>
        <v>2227041.0999999996</v>
      </c>
      <c r="P142" s="53"/>
      <c r="Q142" s="53"/>
    </row>
    <row r="143" spans="1:17" s="52" customFormat="1" x14ac:dyDescent="0.25">
      <c r="A143" s="47">
        <v>43585</v>
      </c>
      <c r="B143" s="48">
        <v>284746.5</v>
      </c>
      <c r="C143" s="48">
        <v>1012509.5333333332</v>
      </c>
      <c r="D143" s="49">
        <f t="shared" si="20"/>
        <v>1297256.0333333332</v>
      </c>
      <c r="E143" s="48">
        <v>427716.5</v>
      </c>
      <c r="F143" s="49">
        <f t="shared" si="21"/>
        <v>1724972.5333333332</v>
      </c>
      <c r="G143" s="48">
        <v>176055.30000000002</v>
      </c>
      <c r="H143" s="48">
        <f t="shared" si="22"/>
        <v>1901027.8333333333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23"/>
        <v>351088.03333333333</v>
      </c>
      <c r="O143" s="49">
        <f t="shared" si="24"/>
        <v>2252115.8666666667</v>
      </c>
      <c r="P143" s="53"/>
      <c r="Q143" s="53"/>
    </row>
    <row r="144" spans="1:17" s="52" customFormat="1" x14ac:dyDescent="0.25">
      <c r="A144" s="47">
        <v>43616</v>
      </c>
      <c r="B144" s="48">
        <v>298010.09999999998</v>
      </c>
      <c r="C144" s="48">
        <v>1047055.766666667</v>
      </c>
      <c r="D144" s="49">
        <f t="shared" si="20"/>
        <v>1345065.8666666669</v>
      </c>
      <c r="E144" s="48">
        <v>439645.1</v>
      </c>
      <c r="F144" s="49">
        <f t="shared" si="21"/>
        <v>1784710.9666666668</v>
      </c>
      <c r="G144" s="48">
        <v>169993.60000000001</v>
      </c>
      <c r="H144" s="48">
        <f t="shared" si="22"/>
        <v>1954704.5666666669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23"/>
        <v>350586.66666666674</v>
      </c>
      <c r="O144" s="49">
        <f t="shared" si="24"/>
        <v>2305291.2333333334</v>
      </c>
      <c r="P144" s="53"/>
      <c r="Q144" s="53"/>
    </row>
    <row r="145" spans="1:17" s="52" customFormat="1" x14ac:dyDescent="0.25">
      <c r="A145" s="47">
        <v>43646</v>
      </c>
      <c r="B145" s="48">
        <v>318404.59999999998</v>
      </c>
      <c r="C145" s="48">
        <v>1074559.1000000001</v>
      </c>
      <c r="D145" s="49">
        <f t="shared" si="20"/>
        <v>1392963.7000000002</v>
      </c>
      <c r="E145" s="48">
        <v>458268.4</v>
      </c>
      <c r="F145" s="49">
        <f t="shared" si="21"/>
        <v>1851232.1</v>
      </c>
      <c r="G145" s="48">
        <v>178256.6</v>
      </c>
      <c r="H145" s="48">
        <f t="shared" si="22"/>
        <v>2029488.7000000002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23"/>
        <v>354584.39999999991</v>
      </c>
      <c r="O145" s="49">
        <f t="shared" si="24"/>
        <v>2384073.1</v>
      </c>
      <c r="P145" s="53"/>
      <c r="Q145" s="53"/>
    </row>
    <row r="146" spans="1:17" s="52" customFormat="1" x14ac:dyDescent="0.25">
      <c r="A146" s="47">
        <v>43677</v>
      </c>
      <c r="B146" s="48">
        <v>317003.46666666667</v>
      </c>
      <c r="C146" s="48">
        <v>1089702.6333333333</v>
      </c>
      <c r="D146" s="49">
        <f t="shared" si="20"/>
        <v>1406706.1</v>
      </c>
      <c r="E146" s="48">
        <v>453810.73333333334</v>
      </c>
      <c r="F146" s="49">
        <f t="shared" si="21"/>
        <v>1860516.8333333335</v>
      </c>
      <c r="G146" s="48">
        <v>181531.50000000003</v>
      </c>
      <c r="H146" s="48">
        <f t="shared" si="22"/>
        <v>2042048.3333333335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si="23"/>
        <v>340154.3000000001</v>
      </c>
      <c r="O146" s="49">
        <f t="shared" si="24"/>
        <v>2382202.6333333338</v>
      </c>
      <c r="P146" s="53"/>
      <c r="Q146" s="53"/>
    </row>
    <row r="147" spans="1:17" s="52" customFormat="1" x14ac:dyDescent="0.25">
      <c r="A147" s="47">
        <v>43708</v>
      </c>
      <c r="B147" s="48">
        <v>328754.43333333335</v>
      </c>
      <c r="C147" s="48">
        <v>1108837.1666666667</v>
      </c>
      <c r="D147" s="49">
        <f t="shared" si="20"/>
        <v>1437591.6</v>
      </c>
      <c r="E147" s="48">
        <v>459121.96666666667</v>
      </c>
      <c r="F147" s="49">
        <f t="shared" si="21"/>
        <v>1896713.5666666669</v>
      </c>
      <c r="G147" s="48">
        <v>179118.5</v>
      </c>
      <c r="H147" s="48">
        <f t="shared" si="22"/>
        <v>2075832.0666666669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23"/>
        <v>322582.49999999988</v>
      </c>
      <c r="O147" s="49">
        <f t="shared" si="24"/>
        <v>2398414.5666666669</v>
      </c>
      <c r="P147" s="53"/>
      <c r="Q147" s="53"/>
    </row>
    <row r="148" spans="1:17" s="52" customFormat="1" x14ac:dyDescent="0.25">
      <c r="A148" s="47">
        <v>43738</v>
      </c>
      <c r="B148" s="48">
        <v>317565.40000000002</v>
      </c>
      <c r="C148" s="48">
        <v>1118003.3</v>
      </c>
      <c r="D148" s="49">
        <f t="shared" si="20"/>
        <v>1435568.7000000002</v>
      </c>
      <c r="E148" s="48">
        <v>454128</v>
      </c>
      <c r="F148" s="49">
        <f t="shared" si="21"/>
        <v>1889696.7000000002</v>
      </c>
      <c r="G148" s="48">
        <v>185112.4</v>
      </c>
      <c r="H148" s="48">
        <f t="shared" si="22"/>
        <v>2074809.1</v>
      </c>
      <c r="I148" s="48">
        <v>29487.1</v>
      </c>
      <c r="J148" s="48">
        <v>543514.79999999993</v>
      </c>
      <c r="K148" s="50">
        <v>-8815.6</v>
      </c>
      <c r="L148" s="49"/>
      <c r="M148" s="49">
        <f>2696.8-186865.4</f>
        <v>-184168.6</v>
      </c>
      <c r="N148" s="49">
        <f t="shared" si="23"/>
        <v>380017.69999999995</v>
      </c>
      <c r="O148" s="49">
        <f t="shared" si="24"/>
        <v>2454826.7999999998</v>
      </c>
      <c r="P148" s="53"/>
      <c r="Q148" s="53"/>
    </row>
    <row r="149" spans="1:17" s="52" customFormat="1" x14ac:dyDescent="0.25">
      <c r="A149" s="47">
        <v>43769</v>
      </c>
      <c r="B149" s="48">
        <v>326378.83333333331</v>
      </c>
      <c r="C149" s="48">
        <v>1092664.4000000001</v>
      </c>
      <c r="D149" s="49">
        <f t="shared" si="20"/>
        <v>1419043.2333333334</v>
      </c>
      <c r="E149" s="48">
        <v>476498.96666666673</v>
      </c>
      <c r="F149" s="49">
        <f t="shared" si="21"/>
        <v>1895542.2000000002</v>
      </c>
      <c r="G149" s="48">
        <v>182921.19999999995</v>
      </c>
      <c r="H149" s="48">
        <f t="shared" si="22"/>
        <v>2078463.4000000001</v>
      </c>
      <c r="I149" s="48">
        <v>25297.100000000002</v>
      </c>
      <c r="J149" s="48">
        <v>542546.30000000005</v>
      </c>
      <c r="K149" s="50">
        <v>13355.266666666721</v>
      </c>
      <c r="L149" s="49"/>
      <c r="M149" s="49">
        <v>-183539.26666666669</v>
      </c>
      <c r="N149" s="49">
        <f t="shared" si="23"/>
        <v>397659.4</v>
      </c>
      <c r="O149" s="49">
        <f t="shared" si="24"/>
        <v>2476122.8000000003</v>
      </c>
      <c r="P149" s="53"/>
      <c r="Q149" s="53"/>
    </row>
    <row r="150" spans="1:17" s="52" customFormat="1" x14ac:dyDescent="0.25">
      <c r="A150" s="47">
        <v>43799</v>
      </c>
      <c r="B150" s="48">
        <v>331951.86666666664</v>
      </c>
      <c r="C150" s="48">
        <v>1028720.2</v>
      </c>
      <c r="D150" s="49">
        <f t="shared" si="20"/>
        <v>1360672.0666666667</v>
      </c>
      <c r="E150" s="48">
        <v>559743.83333333326</v>
      </c>
      <c r="F150" s="49">
        <f t="shared" si="21"/>
        <v>1920415.9</v>
      </c>
      <c r="G150" s="48">
        <v>190110.90000000002</v>
      </c>
      <c r="H150" s="48">
        <f t="shared" si="22"/>
        <v>2110526.7999999998</v>
      </c>
      <c r="I150" s="48">
        <v>25043.600000000002</v>
      </c>
      <c r="J150" s="48">
        <v>550309.4</v>
      </c>
      <c r="K150" s="50">
        <v>32035.833333333256</v>
      </c>
      <c r="L150" s="49"/>
      <c r="M150" s="49">
        <v>-195394.13333333333</v>
      </c>
      <c r="N150" s="49">
        <f t="shared" si="23"/>
        <v>411994.69999999995</v>
      </c>
      <c r="O150" s="49">
        <f t="shared" si="24"/>
        <v>2522521.5</v>
      </c>
      <c r="P150" s="53"/>
      <c r="Q150" s="53"/>
    </row>
    <row r="151" spans="1:17" s="52" customFormat="1" x14ac:dyDescent="0.25">
      <c r="A151" s="47">
        <v>43830</v>
      </c>
      <c r="B151" s="48">
        <v>359960.00000000006</v>
      </c>
      <c r="C151" s="48">
        <v>1070136.7999999998</v>
      </c>
      <c r="D151" s="49">
        <f t="shared" si="20"/>
        <v>1430096.7999999998</v>
      </c>
      <c r="E151" s="48">
        <v>584633</v>
      </c>
      <c r="F151" s="49">
        <f t="shared" si="21"/>
        <v>2014729.7999999998</v>
      </c>
      <c r="G151" s="48">
        <v>188088.8</v>
      </c>
      <c r="H151" s="48">
        <f t="shared" si="22"/>
        <v>2202818.5999999996</v>
      </c>
      <c r="I151" s="48">
        <v>59688.299999999996</v>
      </c>
      <c r="J151" s="48">
        <v>572483.4</v>
      </c>
      <c r="K151" s="50">
        <v>12335.5</v>
      </c>
      <c r="L151" s="49"/>
      <c r="M151" s="49">
        <f>1902.6-227983.4</f>
        <v>-226080.8</v>
      </c>
      <c r="N151" s="49">
        <f t="shared" si="23"/>
        <v>418426.40000000008</v>
      </c>
      <c r="O151" s="49">
        <f t="shared" si="24"/>
        <v>2621244.9999999995</v>
      </c>
      <c r="P151" s="53"/>
      <c r="Q151" s="53"/>
    </row>
    <row r="152" spans="1:17" s="52" customFormat="1" x14ac:dyDescent="0.25">
      <c r="A152" s="47">
        <v>43861</v>
      </c>
      <c r="B152" s="48">
        <v>338501.96666666667</v>
      </c>
      <c r="C152" s="48">
        <v>1074330.9333333336</v>
      </c>
      <c r="D152" s="49">
        <f t="shared" si="20"/>
        <v>1412832.9000000004</v>
      </c>
      <c r="E152" s="48">
        <v>593099.96666666656</v>
      </c>
      <c r="F152" s="49">
        <f t="shared" si="21"/>
        <v>2005932.8666666669</v>
      </c>
      <c r="G152" s="48">
        <v>190696.59999999998</v>
      </c>
      <c r="H152" s="48">
        <f t="shared" si="22"/>
        <v>2196629.4666666668</v>
      </c>
      <c r="I152" s="48">
        <v>57649.5</v>
      </c>
      <c r="J152" s="48">
        <v>582312.76666666672</v>
      </c>
      <c r="K152" s="50">
        <v>8383.8666666667559</v>
      </c>
      <c r="L152" s="49"/>
      <c r="M152" s="49">
        <f>2092.9-226945.9</f>
        <v>-224853</v>
      </c>
      <c r="N152" s="49">
        <f t="shared" si="23"/>
        <v>423493.13333333354</v>
      </c>
      <c r="O152" s="49">
        <f t="shared" si="24"/>
        <v>2620122.6000000006</v>
      </c>
      <c r="P152" s="53"/>
      <c r="Q152" s="53"/>
    </row>
    <row r="153" spans="1:17" s="52" customFormat="1" x14ac:dyDescent="0.25">
      <c r="A153" s="47">
        <v>43890</v>
      </c>
      <c r="B153" s="48">
        <v>334751.1333333333</v>
      </c>
      <c r="C153" s="48">
        <v>1095272.9666666666</v>
      </c>
      <c r="D153" s="49">
        <f t="shared" si="20"/>
        <v>1430024.0999999999</v>
      </c>
      <c r="E153" s="48">
        <v>608829.43333333347</v>
      </c>
      <c r="F153" s="49">
        <f t="shared" si="21"/>
        <v>2038853.5333333332</v>
      </c>
      <c r="G153" s="48">
        <v>192620.2</v>
      </c>
      <c r="H153" s="48">
        <f t="shared" si="22"/>
        <v>2231473.7333333334</v>
      </c>
      <c r="I153" s="48">
        <v>58145.599999999999</v>
      </c>
      <c r="J153" s="48">
        <v>595363.6333333333</v>
      </c>
      <c r="K153" s="50">
        <v>30103.333333333314</v>
      </c>
      <c r="L153" s="49"/>
      <c r="M153" s="49">
        <f>2283.2-242369</f>
        <v>-240085.8</v>
      </c>
      <c r="N153" s="49">
        <f t="shared" si="23"/>
        <v>443526.76666666666</v>
      </c>
      <c r="O153" s="49">
        <f t="shared" si="24"/>
        <v>2675000.5</v>
      </c>
      <c r="P153" s="53"/>
      <c r="Q153" s="53"/>
    </row>
    <row r="154" spans="1:17" s="52" customFormat="1" x14ac:dyDescent="0.25">
      <c r="A154" s="47">
        <v>43921</v>
      </c>
      <c r="B154" s="48">
        <v>330762.59999999998</v>
      </c>
      <c r="C154" s="48">
        <v>1082118.7</v>
      </c>
      <c r="D154" s="49">
        <f t="shared" si="20"/>
        <v>1412881.2999999998</v>
      </c>
      <c r="E154" s="48">
        <v>609190.6</v>
      </c>
      <c r="F154" s="49">
        <f t="shared" si="21"/>
        <v>2022071.9</v>
      </c>
      <c r="G154" s="48">
        <v>190685.09999999998</v>
      </c>
      <c r="H154" s="48">
        <f t="shared" si="22"/>
        <v>2212757</v>
      </c>
      <c r="I154" s="48">
        <v>58131.8</v>
      </c>
      <c r="J154" s="48">
        <v>579611.4</v>
      </c>
      <c r="K154" s="50">
        <v>17868.499999999884</v>
      </c>
      <c r="L154" s="49"/>
      <c r="M154" s="49">
        <f>2473.5-247249.6</f>
        <v>-244776.1</v>
      </c>
      <c r="N154" s="49">
        <f t="shared" si="23"/>
        <v>410835.6</v>
      </c>
      <c r="O154" s="49">
        <f t="shared" si="24"/>
        <v>2623592.6</v>
      </c>
      <c r="P154" s="53"/>
      <c r="Q154" s="53"/>
    </row>
    <row r="155" spans="1:17" s="52" customFormat="1" x14ac:dyDescent="0.25">
      <c r="A155" s="47">
        <v>43951</v>
      </c>
      <c r="B155" s="48">
        <v>341669.3666666667</v>
      </c>
      <c r="C155" s="48">
        <v>1098907.7</v>
      </c>
      <c r="D155" s="49">
        <f t="shared" si="20"/>
        <v>1440577.0666666667</v>
      </c>
      <c r="E155" s="48">
        <v>622889.10000000009</v>
      </c>
      <c r="F155" s="49">
        <f t="shared" si="21"/>
        <v>2063466.1666666667</v>
      </c>
      <c r="G155" s="48">
        <v>193470.40000000002</v>
      </c>
      <c r="H155" s="48">
        <f t="shared" si="22"/>
        <v>2256936.5666666669</v>
      </c>
      <c r="I155" s="48">
        <v>53990.1</v>
      </c>
      <c r="J155" s="48">
        <v>592472.83333333326</v>
      </c>
      <c r="K155" s="50">
        <v>4267.9333333332906</v>
      </c>
      <c r="L155" s="49"/>
      <c r="M155" s="49">
        <f>2358.9-263196.3</f>
        <v>-260837.4</v>
      </c>
      <c r="N155" s="49">
        <f t="shared" si="23"/>
        <v>389893.46666666644</v>
      </c>
      <c r="O155" s="49">
        <f t="shared" si="24"/>
        <v>2646830.0333333332</v>
      </c>
      <c r="P155" s="53"/>
      <c r="Q155" s="53"/>
    </row>
    <row r="156" spans="1:17" s="52" customFormat="1" x14ac:dyDescent="0.25">
      <c r="A156" s="47">
        <v>43982</v>
      </c>
      <c r="B156" s="48">
        <v>352276.43333333335</v>
      </c>
      <c r="C156" s="48">
        <v>1089509.2000000002</v>
      </c>
      <c r="D156" s="49">
        <f t="shared" si="20"/>
        <v>1441785.6333333335</v>
      </c>
      <c r="E156" s="48">
        <v>632402.19999999995</v>
      </c>
      <c r="F156" s="49">
        <f t="shared" si="21"/>
        <v>2074187.8333333335</v>
      </c>
      <c r="G156" s="48">
        <v>192666.99999999997</v>
      </c>
      <c r="H156" s="48">
        <f t="shared" si="22"/>
        <v>2266854.8333333335</v>
      </c>
      <c r="I156" s="48">
        <v>50618.299999999996</v>
      </c>
      <c r="J156" s="48">
        <v>604066.46666666667</v>
      </c>
      <c r="K156" s="50">
        <v>12544.366666666698</v>
      </c>
      <c r="L156" s="49"/>
      <c r="M156" s="49">
        <f>2244.3-275180.9</f>
        <v>-272936.60000000003</v>
      </c>
      <c r="N156" s="49">
        <f t="shared" si="23"/>
        <v>394292.53333333338</v>
      </c>
      <c r="O156" s="49">
        <f t="shared" si="24"/>
        <v>2661147.3666666667</v>
      </c>
      <c r="P156" s="53"/>
      <c r="Q156" s="53"/>
    </row>
    <row r="157" spans="1:17" s="52" customFormat="1" x14ac:dyDescent="0.25">
      <c r="A157" s="47">
        <v>44012</v>
      </c>
      <c r="B157" s="48">
        <v>378103.8</v>
      </c>
      <c r="C157" s="48">
        <v>1180168.2999999998</v>
      </c>
      <c r="D157" s="49">
        <f t="shared" si="20"/>
        <v>1558272.0999999999</v>
      </c>
      <c r="E157" s="48">
        <v>642361.4</v>
      </c>
      <c r="F157" s="49">
        <f t="shared" si="21"/>
        <v>2200633.5</v>
      </c>
      <c r="G157" s="48">
        <v>200919</v>
      </c>
      <c r="H157" s="48">
        <f t="shared" si="22"/>
        <v>2401552.5</v>
      </c>
      <c r="I157" s="48">
        <v>55808.9</v>
      </c>
      <c r="J157" s="48">
        <v>623208.19999999995</v>
      </c>
      <c r="K157" s="50">
        <v>14942.699999999837</v>
      </c>
      <c r="L157" s="49"/>
      <c r="M157" s="49">
        <f>2129.7-325618.6</f>
        <v>-323488.89999999997</v>
      </c>
      <c r="N157" s="49">
        <f t="shared" si="23"/>
        <v>370470.89999999985</v>
      </c>
      <c r="O157" s="49">
        <f t="shared" si="24"/>
        <v>2772023.4</v>
      </c>
      <c r="P157" s="53"/>
      <c r="Q157" s="53"/>
    </row>
    <row r="158" spans="1:17" s="52" customFormat="1" x14ac:dyDescent="0.25">
      <c r="A158" s="47">
        <v>44043</v>
      </c>
      <c r="B158" s="48">
        <v>389511.8</v>
      </c>
      <c r="C158" s="48">
        <v>1147270.2</v>
      </c>
      <c r="D158" s="49">
        <f t="shared" si="20"/>
        <v>1536782</v>
      </c>
      <c r="E158" s="48">
        <v>696045.6333333333</v>
      </c>
      <c r="F158" s="49">
        <f t="shared" si="21"/>
        <v>2232827.6333333333</v>
      </c>
      <c r="G158" s="48">
        <v>213647.3</v>
      </c>
      <c r="H158" s="48">
        <f t="shared" si="22"/>
        <v>2446474.9333333331</v>
      </c>
      <c r="I158" s="48">
        <v>56940</v>
      </c>
      <c r="J158" s="48">
        <v>638432.3666666667</v>
      </c>
      <c r="K158" s="50">
        <v>20249.266666666663</v>
      </c>
      <c r="L158" s="49"/>
      <c r="M158" s="49">
        <f>2166.5-325443.5</f>
        <v>-323277</v>
      </c>
      <c r="N158" s="49">
        <f t="shared" si="23"/>
        <v>392344.6333333333</v>
      </c>
      <c r="O158" s="49">
        <f t="shared" si="24"/>
        <v>2838819.5666666664</v>
      </c>
      <c r="P158" s="53"/>
      <c r="Q158" s="53"/>
    </row>
    <row r="159" spans="1:17" s="52" customFormat="1" x14ac:dyDescent="0.25">
      <c r="A159" s="47">
        <v>44074</v>
      </c>
      <c r="B159" s="48">
        <v>398942.49999999994</v>
      </c>
      <c r="C159" s="48">
        <v>1182206.3</v>
      </c>
      <c r="D159" s="49">
        <f t="shared" si="20"/>
        <v>1581148.8</v>
      </c>
      <c r="E159" s="48">
        <v>705981.7666666666</v>
      </c>
      <c r="F159" s="49">
        <f t="shared" si="21"/>
        <v>2287130.5666666664</v>
      </c>
      <c r="G159" s="48">
        <v>211594.8</v>
      </c>
      <c r="H159" s="48">
        <f t="shared" si="22"/>
        <v>2498725.3666666662</v>
      </c>
      <c r="I159" s="48">
        <v>60606</v>
      </c>
      <c r="J159" s="48">
        <v>616904.6333333333</v>
      </c>
      <c r="K159" s="50">
        <v>24845.033333333151</v>
      </c>
      <c r="L159" s="49"/>
      <c r="M159" s="49">
        <f>2203.4-310512.1</f>
        <v>-308308.69999999995</v>
      </c>
      <c r="N159" s="49">
        <f t="shared" si="23"/>
        <v>394046.96666666656</v>
      </c>
      <c r="O159" s="49">
        <f t="shared" si="24"/>
        <v>2892772.333333333</v>
      </c>
      <c r="P159" s="53"/>
      <c r="Q159" s="53"/>
    </row>
    <row r="160" spans="1:17" s="52" customFormat="1" x14ac:dyDescent="0.25">
      <c r="A160" s="47">
        <v>44104</v>
      </c>
      <c r="B160" s="48">
        <v>389406.69999999995</v>
      </c>
      <c r="C160" s="48">
        <v>1295715.9000000001</v>
      </c>
      <c r="D160" s="49">
        <f t="shared" si="20"/>
        <v>1685122.6</v>
      </c>
      <c r="E160" s="48">
        <v>678223.39999999991</v>
      </c>
      <c r="F160" s="49">
        <f t="shared" si="21"/>
        <v>2363346</v>
      </c>
      <c r="G160" s="48">
        <v>214148.39999999997</v>
      </c>
      <c r="H160" s="48">
        <f t="shared" si="22"/>
        <v>2577494.4</v>
      </c>
      <c r="I160" s="48">
        <v>65861.7</v>
      </c>
      <c r="J160" s="48">
        <v>648725.4</v>
      </c>
      <c r="K160" s="50">
        <v>27836.800000000047</v>
      </c>
      <c r="L160" s="49"/>
      <c r="M160" s="49">
        <f>2240.2-198051.8</f>
        <v>-195811.59999999998</v>
      </c>
      <c r="N160" s="49">
        <f t="shared" si="23"/>
        <v>546612.30000000005</v>
      </c>
      <c r="O160" s="49">
        <f t="shared" si="24"/>
        <v>3124106.7</v>
      </c>
      <c r="P160" s="53"/>
      <c r="Q160" s="53"/>
    </row>
    <row r="161" spans="1:17" s="52" customFormat="1" x14ac:dyDescent="0.25">
      <c r="A161" s="47">
        <v>44135</v>
      </c>
      <c r="B161" s="48">
        <v>387230.36666666664</v>
      </c>
      <c r="C161" s="48">
        <v>1288080.2</v>
      </c>
      <c r="D161" s="49">
        <f t="shared" si="20"/>
        <v>1675310.5666666667</v>
      </c>
      <c r="E161" s="48">
        <v>694771.8666666667</v>
      </c>
      <c r="F161" s="49">
        <f t="shared" si="21"/>
        <v>2370082.4333333336</v>
      </c>
      <c r="G161" s="48">
        <v>212334.90000000002</v>
      </c>
      <c r="H161" s="48">
        <f t="shared" si="22"/>
        <v>2582417.3333333335</v>
      </c>
      <c r="I161" s="48">
        <v>61430.1</v>
      </c>
      <c r="J161" s="48">
        <v>660664.93333333347</v>
      </c>
      <c r="K161" s="50">
        <v>16517.566666666709</v>
      </c>
      <c r="L161" s="49"/>
      <c r="M161" s="49">
        <f>2063-214618.6</f>
        <v>-212555.6</v>
      </c>
      <c r="N161" s="49">
        <f t="shared" si="23"/>
        <v>526057.00000000012</v>
      </c>
      <c r="O161" s="49">
        <f t="shared" si="24"/>
        <v>3108474.3333333335</v>
      </c>
      <c r="P161" s="53"/>
      <c r="Q161" s="53"/>
    </row>
    <row r="162" spans="1:17" s="52" customFormat="1" x14ac:dyDescent="0.25">
      <c r="A162" s="47">
        <v>44165</v>
      </c>
      <c r="B162" s="48">
        <v>392088.33333333337</v>
      </c>
      <c r="C162" s="48">
        <v>1340015.3999999999</v>
      </c>
      <c r="D162" s="49">
        <f t="shared" si="20"/>
        <v>1732103.7333333334</v>
      </c>
      <c r="E162" s="48">
        <v>711189.33333333326</v>
      </c>
      <c r="F162" s="49">
        <f t="shared" si="21"/>
        <v>2443293.0666666664</v>
      </c>
      <c r="G162" s="48">
        <v>217309.30000000002</v>
      </c>
      <c r="H162" s="48">
        <f t="shared" si="22"/>
        <v>2660602.3666666662</v>
      </c>
      <c r="I162" s="48">
        <v>58995.199999999997</v>
      </c>
      <c r="J162" s="48">
        <v>670968.86666666658</v>
      </c>
      <c r="K162" s="50">
        <v>-11123.166666666686</v>
      </c>
      <c r="L162" s="49"/>
      <c r="M162" s="49">
        <f>1885.7-239110.9</f>
        <v>-237225.19999999998</v>
      </c>
      <c r="N162" s="49">
        <f t="shared" si="23"/>
        <v>481615.69999999995</v>
      </c>
      <c r="O162" s="49">
        <f t="shared" si="24"/>
        <v>3142218.0666666664</v>
      </c>
      <c r="P162" s="53"/>
      <c r="Q162" s="53"/>
    </row>
    <row r="163" spans="1:17" s="52" customFormat="1" x14ac:dyDescent="0.25">
      <c r="A163" s="47">
        <v>44166</v>
      </c>
      <c r="B163" s="48">
        <v>433279.2</v>
      </c>
      <c r="C163" s="48">
        <v>1369841.3000000003</v>
      </c>
      <c r="D163" s="49">
        <f t="shared" si="20"/>
        <v>1803120.5000000002</v>
      </c>
      <c r="E163" s="48">
        <v>723397.99999999988</v>
      </c>
      <c r="F163" s="49">
        <f t="shared" si="21"/>
        <v>2526518.5</v>
      </c>
      <c r="G163" s="48">
        <v>207328.49999999997</v>
      </c>
      <c r="H163" s="48">
        <f t="shared" si="22"/>
        <v>2733847</v>
      </c>
      <c r="I163" s="48">
        <v>63218.3</v>
      </c>
      <c r="J163" s="48">
        <v>656262.9</v>
      </c>
      <c r="K163" s="50">
        <v>25423.799999999988</v>
      </c>
      <c r="L163" s="49"/>
      <c r="M163" s="49">
        <f>2040.4-222775.8</f>
        <v>-220735.4</v>
      </c>
      <c r="N163" s="49">
        <f t="shared" si="23"/>
        <v>524169.6</v>
      </c>
      <c r="O163" s="49">
        <f t="shared" si="24"/>
        <v>3258016.6</v>
      </c>
      <c r="P163" s="53"/>
      <c r="Q163" s="53"/>
    </row>
    <row r="164" spans="1:17" s="52" customFormat="1" x14ac:dyDescent="0.25">
      <c r="A164" s="47">
        <v>44227</v>
      </c>
      <c r="B164" s="48">
        <v>404990.10000000003</v>
      </c>
      <c r="C164" s="48">
        <v>1418337.1666666665</v>
      </c>
      <c r="D164" s="49">
        <f t="shared" si="20"/>
        <v>1823327.2666666666</v>
      </c>
      <c r="E164" s="48">
        <v>727016.46666666679</v>
      </c>
      <c r="F164" s="49">
        <v>2550343.7333333334</v>
      </c>
      <c r="G164" s="48">
        <v>221420.39999999997</v>
      </c>
      <c r="H164" s="48">
        <f t="shared" si="22"/>
        <v>2771764.1333333333</v>
      </c>
      <c r="I164" s="48">
        <v>64791.399999999994</v>
      </c>
      <c r="J164" s="48">
        <v>669591.30000000005</v>
      </c>
      <c r="K164" s="50">
        <v>10612.099999999977</v>
      </c>
      <c r="L164" s="49"/>
      <c r="M164" s="49">
        <v>-244680.6667</v>
      </c>
      <c r="N164" s="49">
        <f t="shared" si="23"/>
        <v>500314.13330000004</v>
      </c>
      <c r="O164" s="49">
        <f t="shared" si="24"/>
        <v>3272078.2666333332</v>
      </c>
      <c r="P164" s="53"/>
      <c r="Q164" s="53"/>
    </row>
    <row r="165" spans="1:17" s="52" customFormat="1" x14ac:dyDescent="0.25">
      <c r="A165" s="47">
        <v>44255</v>
      </c>
      <c r="B165" s="48">
        <v>397492.80000000005</v>
      </c>
      <c r="C165" s="48">
        <v>1440559.6333333333</v>
      </c>
      <c r="D165" s="49">
        <f t="shared" si="20"/>
        <v>1838052.4333333333</v>
      </c>
      <c r="E165" s="48">
        <v>750924.83333333337</v>
      </c>
      <c r="F165" s="49">
        <v>2588977.2666666666</v>
      </c>
      <c r="G165" s="48">
        <v>223798.89999999997</v>
      </c>
      <c r="H165" s="48">
        <f t="shared" si="22"/>
        <v>2812776.1666666665</v>
      </c>
      <c r="I165" s="48">
        <v>66010.299999999988</v>
      </c>
      <c r="J165" s="48">
        <v>694135.89999999991</v>
      </c>
      <c r="K165" s="50">
        <v>8835.3000000000466</v>
      </c>
      <c r="L165" s="49"/>
      <c r="M165" s="49">
        <v>-247825.5</v>
      </c>
      <c r="N165" s="49">
        <f t="shared" si="23"/>
        <v>521156</v>
      </c>
      <c r="O165" s="49">
        <f t="shared" si="24"/>
        <v>3333932.1666666665</v>
      </c>
      <c r="P165" s="53"/>
      <c r="Q165" s="53"/>
    </row>
    <row r="166" spans="1:17" s="52" customFormat="1" x14ac:dyDescent="0.25">
      <c r="A166" s="47">
        <v>44286</v>
      </c>
      <c r="B166" s="48">
        <v>396465.3</v>
      </c>
      <c r="C166" s="48">
        <v>1445542.8999999997</v>
      </c>
      <c r="D166" s="49">
        <f t="shared" si="20"/>
        <v>1842008.1999999997</v>
      </c>
      <c r="E166" s="48">
        <v>773663.29999999993</v>
      </c>
      <c r="F166" s="49">
        <v>2615671.4999999995</v>
      </c>
      <c r="G166" s="48">
        <v>224018.69999999992</v>
      </c>
      <c r="H166" s="48">
        <f t="shared" si="22"/>
        <v>2839690.1999999993</v>
      </c>
      <c r="I166" s="48">
        <v>64851.1</v>
      </c>
      <c r="J166" s="48">
        <v>674743.89999999991</v>
      </c>
      <c r="K166" s="50">
        <v>38659.599999999948</v>
      </c>
      <c r="L166" s="49"/>
      <c r="M166" s="49">
        <v>-260608.2</v>
      </c>
      <c r="N166" s="49">
        <f t="shared" si="23"/>
        <v>517646.39999999985</v>
      </c>
      <c r="O166" s="49">
        <f t="shared" si="24"/>
        <v>3357336.5999999992</v>
      </c>
      <c r="P166" s="53"/>
      <c r="Q166" s="53"/>
    </row>
    <row r="167" spans="1:17" s="52" customFormat="1" x14ac:dyDescent="0.25">
      <c r="A167" s="47">
        <v>44316</v>
      </c>
      <c r="B167" s="48">
        <v>407868.6</v>
      </c>
      <c r="C167" s="48">
        <v>1434653.5999999999</v>
      </c>
      <c r="D167" s="49">
        <f t="shared" si="20"/>
        <v>1842522.1999999997</v>
      </c>
      <c r="E167" s="48">
        <v>780328.79999999993</v>
      </c>
      <c r="F167" s="49">
        <v>2622850.9999999995</v>
      </c>
      <c r="G167" s="48">
        <v>212953.90000000002</v>
      </c>
      <c r="H167" s="48">
        <f t="shared" si="22"/>
        <v>2835804.8999999994</v>
      </c>
      <c r="I167" s="48">
        <v>59833.200000000004</v>
      </c>
      <c r="J167" s="48">
        <v>675252.9</v>
      </c>
      <c r="K167" s="50">
        <v>38882.500000000087</v>
      </c>
      <c r="L167" s="49"/>
      <c r="M167" s="49">
        <v>-267671.3</v>
      </c>
      <c r="N167" s="49">
        <f t="shared" si="23"/>
        <v>506297.3000000001</v>
      </c>
      <c r="O167" s="49">
        <f t="shared" si="24"/>
        <v>3342102.1999999997</v>
      </c>
      <c r="P167" s="53"/>
      <c r="Q167" s="53"/>
    </row>
    <row r="168" spans="1:17" s="52" customFormat="1" x14ac:dyDescent="0.25">
      <c r="A168" s="47">
        <v>44347</v>
      </c>
      <c r="B168" s="48">
        <v>420022.29999999993</v>
      </c>
      <c r="C168" s="48">
        <v>1515725.2000000002</v>
      </c>
      <c r="D168" s="49">
        <f t="shared" ref="D168:D187" si="25">SUM(B168:C168)</f>
        <v>1935747.5</v>
      </c>
      <c r="E168" s="48">
        <v>775326.40000000014</v>
      </c>
      <c r="F168" s="49">
        <v>2711073.9000000004</v>
      </c>
      <c r="G168" s="48">
        <v>215416.59999999998</v>
      </c>
      <c r="H168" s="48">
        <f t="shared" ref="H168:H193" si="26">F168+G168</f>
        <v>2926490.5000000005</v>
      </c>
      <c r="I168" s="48">
        <v>59255.3</v>
      </c>
      <c r="J168" s="48">
        <v>688164</v>
      </c>
      <c r="K168" s="50">
        <v>25663.499999999942</v>
      </c>
      <c r="L168" s="49"/>
      <c r="M168" s="49">
        <v>-283078</v>
      </c>
      <c r="N168" s="49">
        <f t="shared" ref="N168:N200" si="27">SUM(I168:M168)</f>
        <v>490004.80000000005</v>
      </c>
      <c r="O168" s="49">
        <f t="shared" ref="O168:O187" si="28">H168+N168</f>
        <v>3416495.3000000007</v>
      </c>
      <c r="P168" s="53"/>
      <c r="Q168" s="53"/>
    </row>
    <row r="169" spans="1:17" s="52" customFormat="1" x14ac:dyDescent="0.25">
      <c r="A169" s="47">
        <v>44377</v>
      </c>
      <c r="B169" s="48">
        <v>458296.4</v>
      </c>
      <c r="C169" s="48">
        <v>1589876.0300000003</v>
      </c>
      <c r="D169" s="49">
        <f t="shared" si="25"/>
        <v>2048172.4300000002</v>
      </c>
      <c r="E169" s="48">
        <v>821663.4</v>
      </c>
      <c r="F169" s="49">
        <v>2869835.83</v>
      </c>
      <c r="G169" s="48">
        <v>225156.69999999995</v>
      </c>
      <c r="H169" s="48">
        <f t="shared" si="26"/>
        <v>3094992.5300000003</v>
      </c>
      <c r="I169" s="48">
        <v>65638.100000000006</v>
      </c>
      <c r="J169" s="48">
        <v>693492.5</v>
      </c>
      <c r="K169" s="50">
        <v>-14995.100000000006</v>
      </c>
      <c r="L169" s="49"/>
      <c r="M169" s="49">
        <v>-272523</v>
      </c>
      <c r="N169" s="49">
        <f t="shared" si="27"/>
        <v>471612.5</v>
      </c>
      <c r="O169" s="49">
        <f t="shared" si="28"/>
        <v>3566605.0300000003</v>
      </c>
      <c r="P169" s="53"/>
      <c r="Q169" s="53"/>
    </row>
    <row r="170" spans="1:17" s="52" customFormat="1" x14ac:dyDescent="0.25">
      <c r="A170" s="47">
        <v>44378</v>
      </c>
      <c r="B170" s="48">
        <v>467369.8</v>
      </c>
      <c r="C170" s="48">
        <v>1653985.9</v>
      </c>
      <c r="D170" s="49">
        <f t="shared" si="25"/>
        <v>2121355.6999999997</v>
      </c>
      <c r="E170" s="48">
        <v>831070.5</v>
      </c>
      <c r="F170" s="49">
        <v>2952426.1999999997</v>
      </c>
      <c r="G170" s="48">
        <v>226194.40000000002</v>
      </c>
      <c r="H170" s="48">
        <f t="shared" si="26"/>
        <v>3178620.5999999996</v>
      </c>
      <c r="I170" s="48">
        <v>64846.5</v>
      </c>
      <c r="J170" s="48">
        <v>714830</v>
      </c>
      <c r="K170" s="50">
        <v>16366.5</v>
      </c>
      <c r="L170" s="49"/>
      <c r="M170" s="49">
        <v>-340379.89999999997</v>
      </c>
      <c r="N170" s="49">
        <f t="shared" si="27"/>
        <v>455663.10000000003</v>
      </c>
      <c r="O170" s="49">
        <f t="shared" si="28"/>
        <v>3634283.6999999997</v>
      </c>
      <c r="P170" s="53"/>
      <c r="Q170" s="53"/>
    </row>
    <row r="171" spans="1:17" s="52" customFormat="1" x14ac:dyDescent="0.25">
      <c r="A171" s="47">
        <v>44410</v>
      </c>
      <c r="B171" s="48">
        <v>464646.46666666673</v>
      </c>
      <c r="C171" s="48">
        <v>1688957.3666666667</v>
      </c>
      <c r="D171" s="49">
        <f t="shared" si="25"/>
        <v>2153603.8333333335</v>
      </c>
      <c r="E171" s="48">
        <v>873637.36666666681</v>
      </c>
      <c r="F171" s="49">
        <v>3027241.2</v>
      </c>
      <c r="G171" s="48">
        <v>221551.40000000002</v>
      </c>
      <c r="H171" s="48">
        <f t="shared" si="26"/>
        <v>3248792.6</v>
      </c>
      <c r="I171" s="48">
        <v>62211.199999999997</v>
      </c>
      <c r="J171" s="48">
        <v>736598.83333333326</v>
      </c>
      <c r="K171" s="50">
        <v>-31370.866666666756</v>
      </c>
      <c r="L171" s="49"/>
      <c r="M171" s="49">
        <v>-337221.6</v>
      </c>
      <c r="N171" s="49">
        <f t="shared" si="27"/>
        <v>430217.56666666653</v>
      </c>
      <c r="O171" s="49">
        <f t="shared" si="28"/>
        <v>3679010.1666666665</v>
      </c>
      <c r="P171" s="53"/>
      <c r="Q171" s="53"/>
    </row>
    <row r="172" spans="1:17" s="52" customFormat="1" x14ac:dyDescent="0.25">
      <c r="A172" s="47">
        <v>44442</v>
      </c>
      <c r="B172" s="48">
        <v>452797.99999999994</v>
      </c>
      <c r="C172" s="48">
        <v>1675444.2</v>
      </c>
      <c r="D172" s="49">
        <f t="shared" si="25"/>
        <v>2128242.1999999997</v>
      </c>
      <c r="E172" s="48">
        <v>964342.7</v>
      </c>
      <c r="F172" s="49">
        <v>3092584.8999999994</v>
      </c>
      <c r="G172" s="48">
        <v>234167.69999999998</v>
      </c>
      <c r="H172" s="48">
        <f t="shared" si="26"/>
        <v>3326752.5999999996</v>
      </c>
      <c r="I172" s="48">
        <v>56628.299999999996</v>
      </c>
      <c r="J172" s="48">
        <v>790867.4</v>
      </c>
      <c r="K172" s="50">
        <v>-24869.199999999953</v>
      </c>
      <c r="L172" s="49"/>
      <c r="M172" s="49">
        <v>-245299.3</v>
      </c>
      <c r="N172" s="49">
        <f t="shared" si="27"/>
        <v>577327.20000000019</v>
      </c>
      <c r="O172" s="49">
        <f t="shared" si="28"/>
        <v>3904079.8</v>
      </c>
      <c r="P172" s="53"/>
      <c r="Q172" s="53"/>
    </row>
    <row r="173" spans="1:17" s="52" customFormat="1" x14ac:dyDescent="0.25">
      <c r="A173" s="47">
        <v>44473</v>
      </c>
      <c r="B173" s="48">
        <v>446126.6</v>
      </c>
      <c r="C173" s="48">
        <v>1673106.666666667</v>
      </c>
      <c r="D173" s="49">
        <f t="shared" si="25"/>
        <v>2119233.2666666671</v>
      </c>
      <c r="E173" s="48">
        <v>960232.16666666674</v>
      </c>
      <c r="F173" s="49">
        <v>3079465.4333333336</v>
      </c>
      <c r="G173" s="48">
        <v>256977.09999999995</v>
      </c>
      <c r="H173" s="48">
        <f t="shared" si="26"/>
        <v>3336442.5333333337</v>
      </c>
      <c r="I173" s="48">
        <v>56167.700000000004</v>
      </c>
      <c r="J173" s="48">
        <v>809373.2</v>
      </c>
      <c r="K173" s="50">
        <v>-11042.1</v>
      </c>
      <c r="L173" s="49"/>
      <c r="M173" s="49">
        <v>-259236.90000000002</v>
      </c>
      <c r="N173" s="49">
        <f t="shared" si="27"/>
        <v>595261.89999999991</v>
      </c>
      <c r="O173" s="49">
        <f t="shared" si="28"/>
        <v>3931704.4333333336</v>
      </c>
      <c r="P173" s="53"/>
      <c r="Q173" s="53"/>
    </row>
    <row r="174" spans="1:17" s="52" customFormat="1" x14ac:dyDescent="0.25">
      <c r="A174" s="47">
        <v>44505</v>
      </c>
      <c r="B174" s="48">
        <v>450663.6</v>
      </c>
      <c r="C174" s="48">
        <v>1612604.4333333331</v>
      </c>
      <c r="D174" s="49">
        <f t="shared" si="25"/>
        <v>2063268.0333333332</v>
      </c>
      <c r="E174" s="48">
        <v>974650.63333333342</v>
      </c>
      <c r="F174" s="49">
        <v>3037918.6666666665</v>
      </c>
      <c r="G174" s="48">
        <v>258218.69999999998</v>
      </c>
      <c r="H174" s="48">
        <f t="shared" si="26"/>
        <v>3296137.3666666667</v>
      </c>
      <c r="I174" s="48">
        <v>61852.1</v>
      </c>
      <c r="J174" s="48">
        <v>831252.50000000012</v>
      </c>
      <c r="K174" s="50">
        <v>8600.1</v>
      </c>
      <c r="L174" s="49"/>
      <c r="M174" s="49">
        <v>-230901.6</v>
      </c>
      <c r="N174" s="49">
        <f t="shared" si="27"/>
        <v>670803.10000000009</v>
      </c>
      <c r="O174" s="49">
        <f t="shared" si="28"/>
        <v>3966940.4666666668</v>
      </c>
      <c r="P174" s="53"/>
      <c r="Q174" s="53"/>
    </row>
    <row r="175" spans="1:17" s="52" customFormat="1" x14ac:dyDescent="0.25">
      <c r="A175" s="47">
        <v>44536</v>
      </c>
      <c r="B175" s="48">
        <v>478831.7</v>
      </c>
      <c r="C175" s="48">
        <v>1569167.3999999997</v>
      </c>
      <c r="D175" s="49">
        <f t="shared" si="25"/>
        <v>2047999.0999999996</v>
      </c>
      <c r="E175" s="48">
        <v>987235.6</v>
      </c>
      <c r="F175" s="49">
        <v>3035234.6999999997</v>
      </c>
      <c r="G175" s="48">
        <v>254710.69999999998</v>
      </c>
      <c r="H175" s="48">
        <f t="shared" si="26"/>
        <v>3289945.4</v>
      </c>
      <c r="I175" s="48">
        <v>56884.399999999994</v>
      </c>
      <c r="J175" s="48">
        <v>844856.1</v>
      </c>
      <c r="K175" s="50">
        <v>20100.100000000035</v>
      </c>
      <c r="L175" s="49"/>
      <c r="M175" s="49">
        <v>-226463.90000000002</v>
      </c>
      <c r="N175" s="49">
        <f t="shared" si="27"/>
        <v>695376.70000000007</v>
      </c>
      <c r="O175" s="49">
        <f t="shared" si="28"/>
        <v>3985322.1</v>
      </c>
      <c r="P175" s="53"/>
      <c r="Q175" s="53"/>
    </row>
    <row r="176" spans="1:17" s="52" customFormat="1" ht="18" x14ac:dyDescent="0.25">
      <c r="A176" s="47" t="s">
        <v>54</v>
      </c>
      <c r="B176" s="48">
        <v>450673.13333333336</v>
      </c>
      <c r="C176" s="48">
        <v>1746322.1666666663</v>
      </c>
      <c r="D176" s="49">
        <f t="shared" si="25"/>
        <v>2196995.2999999998</v>
      </c>
      <c r="E176" s="48">
        <v>981140.56666666653</v>
      </c>
      <c r="F176" s="49">
        <v>3178135.8666666662</v>
      </c>
      <c r="G176" s="48">
        <v>252261.50000000003</v>
      </c>
      <c r="H176" s="48">
        <f t="shared" si="26"/>
        <v>3430397.3666666662</v>
      </c>
      <c r="I176" s="48">
        <v>55379.399999999994</v>
      </c>
      <c r="J176" s="48">
        <v>860279.03333333333</v>
      </c>
      <c r="K176" s="50">
        <v>18995.966666666514</v>
      </c>
      <c r="L176" s="49"/>
      <c r="M176" s="49">
        <v>-227126.69999999998</v>
      </c>
      <c r="N176" s="49">
        <f t="shared" si="27"/>
        <v>707527.7</v>
      </c>
      <c r="O176" s="49">
        <f t="shared" si="28"/>
        <v>4137925.0666666664</v>
      </c>
      <c r="P176" s="53"/>
      <c r="Q176" s="53"/>
    </row>
    <row r="177" spans="1:17" s="52" customFormat="1" ht="18" x14ac:dyDescent="0.25">
      <c r="A177" s="47" t="s">
        <v>55</v>
      </c>
      <c r="B177" s="48">
        <v>442606.56666666671</v>
      </c>
      <c r="C177" s="48">
        <v>1694055.1333333328</v>
      </c>
      <c r="D177" s="49">
        <f t="shared" si="25"/>
        <v>2136661.6999999997</v>
      </c>
      <c r="E177" s="48">
        <v>1022650.2333333335</v>
      </c>
      <c r="F177" s="49">
        <v>3159311.9333333331</v>
      </c>
      <c r="G177" s="48">
        <v>289165.90000000002</v>
      </c>
      <c r="H177" s="48">
        <f t="shared" si="26"/>
        <v>3448477.833333333</v>
      </c>
      <c r="I177" s="48">
        <v>55379.399999999994</v>
      </c>
      <c r="J177" s="48">
        <v>883764.66666666674</v>
      </c>
      <c r="K177" s="50">
        <v>66060.133333333448</v>
      </c>
      <c r="L177" s="49"/>
      <c r="M177" s="49">
        <v>-225457.4</v>
      </c>
      <c r="N177" s="49">
        <f t="shared" si="27"/>
        <v>779746.80000000016</v>
      </c>
      <c r="O177" s="49">
        <f t="shared" si="28"/>
        <v>4228224.6333333328</v>
      </c>
      <c r="P177" s="53"/>
      <c r="Q177" s="53"/>
    </row>
    <row r="178" spans="1:17" s="52" customFormat="1" ht="18" x14ac:dyDescent="0.25">
      <c r="A178" s="47" t="s">
        <v>56</v>
      </c>
      <c r="B178" s="48">
        <v>449058.3</v>
      </c>
      <c r="C178" s="48">
        <v>1688455.5999999999</v>
      </c>
      <c r="D178" s="49">
        <f t="shared" si="25"/>
        <v>2137513.9</v>
      </c>
      <c r="E178" s="48">
        <v>1035025.2999999999</v>
      </c>
      <c r="F178" s="49">
        <v>3172539.1999999997</v>
      </c>
      <c r="G178" s="48">
        <v>287866.70000000007</v>
      </c>
      <c r="H178" s="48">
        <f t="shared" si="26"/>
        <v>3460405.9</v>
      </c>
      <c r="I178" s="48">
        <v>68013.899999999994</v>
      </c>
      <c r="J178" s="48">
        <v>871231.10000000009</v>
      </c>
      <c r="K178" s="50">
        <v>-15648.200000000012</v>
      </c>
      <c r="L178" s="49"/>
      <c r="M178" s="49">
        <v>-214595.9</v>
      </c>
      <c r="N178" s="49">
        <f t="shared" si="27"/>
        <v>709000.9</v>
      </c>
      <c r="O178" s="49">
        <f t="shared" si="28"/>
        <v>4169406.8</v>
      </c>
      <c r="P178" s="53"/>
      <c r="Q178" s="53"/>
    </row>
    <row r="179" spans="1:17" s="52" customFormat="1" ht="18" x14ac:dyDescent="0.25">
      <c r="A179" s="47" t="s">
        <v>57</v>
      </c>
      <c r="B179" s="48">
        <v>452452.1333333333</v>
      </c>
      <c r="C179" s="48">
        <v>1797904.5999999999</v>
      </c>
      <c r="D179" s="49">
        <f t="shared" si="25"/>
        <v>2250356.7333333334</v>
      </c>
      <c r="E179" s="48">
        <v>1041490.3999999999</v>
      </c>
      <c r="F179" s="49">
        <v>3291847.1333333333</v>
      </c>
      <c r="G179" s="48">
        <v>266070.3</v>
      </c>
      <c r="H179" s="48">
        <f t="shared" si="26"/>
        <v>3557917.4333333331</v>
      </c>
      <c r="I179" s="48">
        <v>68013.899999999994</v>
      </c>
      <c r="J179" s="48">
        <v>888631.79999999993</v>
      </c>
      <c r="K179" s="50">
        <v>14849.9</v>
      </c>
      <c r="L179" s="49"/>
      <c r="M179" s="49">
        <v>-221443.4</v>
      </c>
      <c r="N179" s="49">
        <f t="shared" si="27"/>
        <v>750052.2</v>
      </c>
      <c r="O179" s="49">
        <f t="shared" si="28"/>
        <v>4307969.6333333328</v>
      </c>
      <c r="P179" s="53"/>
      <c r="Q179" s="53"/>
    </row>
    <row r="180" spans="1:17" s="52" customFormat="1" ht="18" x14ac:dyDescent="0.25">
      <c r="A180" s="47" t="s">
        <v>58</v>
      </c>
      <c r="B180" s="48">
        <v>450262.06666666665</v>
      </c>
      <c r="C180" s="48">
        <v>1850212.7000000002</v>
      </c>
      <c r="D180" s="49">
        <f t="shared" si="25"/>
        <v>2300474.7666666666</v>
      </c>
      <c r="E180" s="48">
        <v>1044218.3</v>
      </c>
      <c r="F180" s="49">
        <v>3344693.0666666664</v>
      </c>
      <c r="G180" s="48">
        <v>292367.09999999998</v>
      </c>
      <c r="H180" s="48">
        <f t="shared" si="26"/>
        <v>3637060.1666666665</v>
      </c>
      <c r="I180" s="48">
        <v>68013.899999999994</v>
      </c>
      <c r="J180" s="48">
        <v>905224.39999999991</v>
      </c>
      <c r="K180" s="50">
        <v>-3194.9</v>
      </c>
      <c r="L180" s="49"/>
      <c r="M180" s="49">
        <v>-206359.2</v>
      </c>
      <c r="N180" s="49">
        <f t="shared" si="27"/>
        <v>763684.2</v>
      </c>
      <c r="O180" s="49">
        <f t="shared" si="28"/>
        <v>4400744.3666666662</v>
      </c>
      <c r="P180" s="53"/>
      <c r="Q180" s="53"/>
    </row>
    <row r="181" spans="1:17" s="52" customFormat="1" ht="18" x14ac:dyDescent="0.25">
      <c r="A181" s="47" t="s">
        <v>59</v>
      </c>
      <c r="B181" s="48">
        <v>519257.59999999998</v>
      </c>
      <c r="C181" s="48">
        <v>1917479.9999999998</v>
      </c>
      <c r="D181" s="49">
        <f t="shared" si="25"/>
        <v>2436737.5999999996</v>
      </c>
      <c r="E181" s="48">
        <v>1025782.5</v>
      </c>
      <c r="F181" s="49">
        <v>3462520.0999999996</v>
      </c>
      <c r="G181" s="48">
        <v>272594.40000000002</v>
      </c>
      <c r="H181" s="48">
        <f t="shared" si="26"/>
        <v>3735114.4999999995</v>
      </c>
      <c r="I181" s="48">
        <v>53079.899999999994</v>
      </c>
      <c r="J181" s="48">
        <v>953857.79999999981</v>
      </c>
      <c r="K181" s="50">
        <v>57377.20000000007</v>
      </c>
      <c r="L181" s="49"/>
      <c r="M181" s="49">
        <v>-79219.100000000006</v>
      </c>
      <c r="N181" s="49">
        <f t="shared" si="27"/>
        <v>985095.79999999993</v>
      </c>
      <c r="O181" s="49">
        <f t="shared" si="28"/>
        <v>4720210.3</v>
      </c>
      <c r="P181" s="53"/>
      <c r="Q181" s="53"/>
    </row>
    <row r="182" spans="1:17" s="52" customFormat="1" ht="18" x14ac:dyDescent="0.25">
      <c r="A182" s="47" t="s">
        <v>60</v>
      </c>
      <c r="B182" s="48">
        <v>528938.6</v>
      </c>
      <c r="C182" s="48">
        <v>2230476.7333333329</v>
      </c>
      <c r="D182" s="49">
        <f t="shared" si="25"/>
        <v>2759415.333333333</v>
      </c>
      <c r="E182" s="48">
        <v>1007540.5333333333</v>
      </c>
      <c r="F182" s="49">
        <v>3766955.8666666662</v>
      </c>
      <c r="G182" s="48">
        <v>297850.3</v>
      </c>
      <c r="H182" s="48">
        <f t="shared" si="26"/>
        <v>4064806.166666666</v>
      </c>
      <c r="I182" s="48">
        <v>58993.7</v>
      </c>
      <c r="J182" s="48">
        <v>974967.56666666665</v>
      </c>
      <c r="K182" s="50">
        <v>65274</v>
      </c>
      <c r="L182" s="49"/>
      <c r="M182" s="49">
        <v>-197268.5</v>
      </c>
      <c r="N182" s="49">
        <f t="shared" si="27"/>
        <v>901966.7666666666</v>
      </c>
      <c r="O182" s="49">
        <f t="shared" si="28"/>
        <v>4966772.9333333327</v>
      </c>
      <c r="P182" s="53"/>
      <c r="Q182" s="53"/>
    </row>
    <row r="183" spans="1:17" s="52" customFormat="1" ht="18" x14ac:dyDescent="0.25">
      <c r="A183" s="47" t="s">
        <v>61</v>
      </c>
      <c r="B183" s="48">
        <v>545356.49999999988</v>
      </c>
      <c r="C183" s="48">
        <v>2186294.1666666665</v>
      </c>
      <c r="D183" s="49">
        <f t="shared" si="25"/>
        <v>2731650.6666666665</v>
      </c>
      <c r="E183" s="48">
        <v>1037796.1666666665</v>
      </c>
      <c r="F183" s="49">
        <v>3769446.833333333</v>
      </c>
      <c r="G183" s="48">
        <v>285856.40000000002</v>
      </c>
      <c r="H183" s="48">
        <f t="shared" si="26"/>
        <v>4055303.2333333329</v>
      </c>
      <c r="I183" s="48">
        <v>65393.3</v>
      </c>
      <c r="J183" s="48">
        <v>1000388.3333333333</v>
      </c>
      <c r="K183" s="50">
        <v>84272.1</v>
      </c>
      <c r="L183" s="49"/>
      <c r="M183" s="49">
        <v>-80876.899999999994</v>
      </c>
      <c r="N183" s="49">
        <f t="shared" si="27"/>
        <v>1069176.8333333335</v>
      </c>
      <c r="O183" s="49">
        <f t="shared" si="28"/>
        <v>5124480.0666666664</v>
      </c>
      <c r="P183" s="53"/>
      <c r="Q183" s="53"/>
    </row>
    <row r="184" spans="1:17" s="52" customFormat="1" ht="18" x14ac:dyDescent="0.25">
      <c r="A184" s="47" t="s">
        <v>63</v>
      </c>
      <c r="B184" s="48">
        <v>524394.80000000005</v>
      </c>
      <c r="C184" s="48">
        <v>2187680.2999999998</v>
      </c>
      <c r="D184" s="49">
        <f t="shared" si="25"/>
        <v>2712075.0999999996</v>
      </c>
      <c r="E184" s="48">
        <v>1122699.0999999999</v>
      </c>
      <c r="F184" s="49">
        <v>3834774.1999999993</v>
      </c>
      <c r="G184" s="48">
        <v>278710.39999999997</v>
      </c>
      <c r="H184" s="48">
        <f t="shared" si="26"/>
        <v>4113484.5999999992</v>
      </c>
      <c r="I184" s="48">
        <v>63262.399999999994</v>
      </c>
      <c r="J184" s="48">
        <v>1024613</v>
      </c>
      <c r="K184" s="50">
        <v>105928.30000000013</v>
      </c>
      <c r="L184" s="49"/>
      <c r="M184" s="49">
        <v>-124472.5</v>
      </c>
      <c r="N184" s="49">
        <f t="shared" si="27"/>
        <v>1069331.2</v>
      </c>
      <c r="O184" s="49">
        <f t="shared" si="28"/>
        <v>5182815.7999999989</v>
      </c>
      <c r="P184" s="53"/>
      <c r="Q184" s="53"/>
    </row>
    <row r="185" spans="1:17" s="52" customFormat="1" ht="18" x14ac:dyDescent="0.25">
      <c r="A185" s="47" t="s">
        <v>64</v>
      </c>
      <c r="B185" s="48">
        <v>519211.36666666658</v>
      </c>
      <c r="C185" s="48">
        <v>2254491.8666666662</v>
      </c>
      <c r="D185" s="49">
        <f t="shared" si="25"/>
        <v>2773703.2333333329</v>
      </c>
      <c r="E185" s="48">
        <v>1143106.333333333</v>
      </c>
      <c r="F185" s="49">
        <v>3916809.566666666</v>
      </c>
      <c r="G185" s="48">
        <v>289615.30000000005</v>
      </c>
      <c r="H185" s="48">
        <f t="shared" si="26"/>
        <v>4206424.8666666662</v>
      </c>
      <c r="I185" s="48">
        <v>73848.299999999988</v>
      </c>
      <c r="J185" s="48">
        <v>1024958.8333333335</v>
      </c>
      <c r="K185" s="50">
        <v>113342.89999999989</v>
      </c>
      <c r="L185" s="49"/>
      <c r="M185" s="49">
        <v>-146151.70000000016</v>
      </c>
      <c r="N185" s="49">
        <f t="shared" si="27"/>
        <v>1065998.3333333333</v>
      </c>
      <c r="O185" s="49">
        <f t="shared" si="28"/>
        <v>5272423.1999999993</v>
      </c>
      <c r="P185" s="53"/>
      <c r="Q185" s="53"/>
    </row>
    <row r="186" spans="1:17" s="52" customFormat="1" ht="18" x14ac:dyDescent="0.25">
      <c r="A186" s="47" t="s">
        <v>65</v>
      </c>
      <c r="B186" s="48">
        <v>522797.23333333334</v>
      </c>
      <c r="C186" s="48">
        <v>2297591.4333333336</v>
      </c>
      <c r="D186" s="49">
        <f t="shared" si="25"/>
        <v>2820388.666666667</v>
      </c>
      <c r="E186" s="48">
        <v>1181724.3666666667</v>
      </c>
      <c r="F186" s="49">
        <v>4002113.0333333337</v>
      </c>
      <c r="G186" s="48">
        <v>298352.60000000003</v>
      </c>
      <c r="H186" s="48">
        <f t="shared" si="26"/>
        <v>4300465.6333333338</v>
      </c>
      <c r="I186" s="48">
        <v>77245.700000000012</v>
      </c>
      <c r="J186" s="48">
        <v>977532.46666666656</v>
      </c>
      <c r="K186" s="50">
        <v>28186.799999999883</v>
      </c>
      <c r="L186" s="49"/>
      <c r="M186" s="49">
        <v>-109999.9999999999</v>
      </c>
      <c r="N186" s="49">
        <f t="shared" si="27"/>
        <v>972964.96666666644</v>
      </c>
      <c r="O186" s="49">
        <f t="shared" si="28"/>
        <v>5273430.6000000006</v>
      </c>
      <c r="P186" s="53"/>
      <c r="Q186" s="53"/>
    </row>
    <row r="187" spans="1:17" s="52" customFormat="1" ht="18" x14ac:dyDescent="0.25">
      <c r="A187" s="47" t="s">
        <v>66</v>
      </c>
      <c r="B187" s="48">
        <v>565046.5</v>
      </c>
      <c r="C187" s="48">
        <v>2411608.6</v>
      </c>
      <c r="D187" s="49">
        <f t="shared" si="25"/>
        <v>2976655.1</v>
      </c>
      <c r="E187" s="48">
        <v>1235637.5000000002</v>
      </c>
      <c r="F187" s="49">
        <v>4212292.6000000006</v>
      </c>
      <c r="G187" s="48">
        <v>300212.10000000009</v>
      </c>
      <c r="H187" s="48">
        <f t="shared" si="26"/>
        <v>4512504.7000000011</v>
      </c>
      <c r="I187" s="48">
        <v>86450.8</v>
      </c>
      <c r="J187" s="48">
        <v>1043229.7000000002</v>
      </c>
      <c r="K187" s="50">
        <v>-48915.199999999852</v>
      </c>
      <c r="L187" s="49"/>
      <c r="M187" s="49">
        <v>-210271.59999999998</v>
      </c>
      <c r="N187" s="49">
        <f t="shared" si="27"/>
        <v>870493.7000000003</v>
      </c>
      <c r="O187" s="49">
        <f t="shared" si="28"/>
        <v>5382998.4000000013</v>
      </c>
      <c r="P187" s="53"/>
      <c r="Q187" s="53"/>
    </row>
    <row r="188" spans="1:17" s="52" customFormat="1" ht="18" x14ac:dyDescent="0.25">
      <c r="A188" s="47" t="s">
        <v>69</v>
      </c>
      <c r="B188" s="48">
        <v>533128.13333333342</v>
      </c>
      <c r="C188" s="48">
        <v>2450426.5999999996</v>
      </c>
      <c r="D188" s="49">
        <f t="shared" ref="D188:D192" si="29">SUM(B188:C188)</f>
        <v>2983554.7333333329</v>
      </c>
      <c r="E188" s="48">
        <v>1248933.9000000001</v>
      </c>
      <c r="F188" s="49">
        <f t="shared" ref="F188:F201" si="30">D188+E188</f>
        <v>4232488.6333333328</v>
      </c>
      <c r="G188" s="48">
        <v>308168.5</v>
      </c>
      <c r="H188" s="48">
        <f t="shared" si="26"/>
        <v>4540657.1333333328</v>
      </c>
      <c r="I188" s="48">
        <v>87086</v>
      </c>
      <c r="J188" s="48">
        <v>1108029.3999999999</v>
      </c>
      <c r="K188" s="50">
        <v>23496.233333333381</v>
      </c>
      <c r="L188" s="49"/>
      <c r="M188" s="49">
        <f>1019.5-219764.4</f>
        <v>-218744.9</v>
      </c>
      <c r="N188" s="49">
        <f t="shared" si="27"/>
        <v>999866.73333333328</v>
      </c>
      <c r="O188" s="49">
        <f>H188+N188</f>
        <v>5540523.8666666662</v>
      </c>
      <c r="P188" s="53"/>
      <c r="Q188" s="53"/>
    </row>
    <row r="189" spans="1:17" s="52" customFormat="1" ht="18" x14ac:dyDescent="0.25">
      <c r="A189" s="47" t="s">
        <v>70</v>
      </c>
      <c r="B189" s="48">
        <v>561514.7666666666</v>
      </c>
      <c r="C189" s="48">
        <v>2441642.4</v>
      </c>
      <c r="D189" s="49">
        <f t="shared" si="29"/>
        <v>3003157.1666666665</v>
      </c>
      <c r="E189" s="48">
        <v>1240688.6999999997</v>
      </c>
      <c r="F189" s="49">
        <f t="shared" si="30"/>
        <v>4243845.8666666662</v>
      </c>
      <c r="G189" s="48">
        <v>288305.19999999995</v>
      </c>
      <c r="H189" s="48">
        <f t="shared" si="26"/>
        <v>4532151.0666666664</v>
      </c>
      <c r="I189" s="48">
        <v>84607.4</v>
      </c>
      <c r="J189" s="48">
        <v>1069150.2</v>
      </c>
      <c r="K189" s="50">
        <v>61423.766666666452</v>
      </c>
      <c r="L189" s="49"/>
      <c r="M189" s="49">
        <f>1279.6-159305.8</f>
        <v>-158026.19999999998</v>
      </c>
      <c r="N189" s="49">
        <f t="shared" si="27"/>
        <v>1057155.1666666663</v>
      </c>
      <c r="O189" s="49">
        <f t="shared" ref="O189:O201" si="31">H189+N189</f>
        <v>5589306.2333333325</v>
      </c>
      <c r="P189" s="53"/>
      <c r="Q189" s="53"/>
    </row>
    <row r="190" spans="1:17" s="52" customFormat="1" ht="18" x14ac:dyDescent="0.25">
      <c r="A190" s="47" t="s">
        <v>71</v>
      </c>
      <c r="B190" s="48">
        <v>577685.30000000005</v>
      </c>
      <c r="C190" s="48">
        <v>2312277.2999999998</v>
      </c>
      <c r="D190" s="49">
        <f>SUM(B190:C190)</f>
        <v>2889962.5999999996</v>
      </c>
      <c r="E190" s="48">
        <v>1237861.6999999995</v>
      </c>
      <c r="F190" s="49">
        <f>D190+E190</f>
        <v>4127824.2999999989</v>
      </c>
      <c r="G190" s="48">
        <v>358218.3</v>
      </c>
      <c r="H190" s="48">
        <f t="shared" si="26"/>
        <v>4486042.5999999987</v>
      </c>
      <c r="I190" s="48">
        <v>82625.5</v>
      </c>
      <c r="J190" s="48">
        <v>1029361</v>
      </c>
      <c r="K190" s="50">
        <v>68160.599999999788</v>
      </c>
      <c r="L190" s="49"/>
      <c r="M190" s="49">
        <f>1539.6-125027.8</f>
        <v>-123488.2</v>
      </c>
      <c r="N190" s="49">
        <f t="shared" si="27"/>
        <v>1056658.8999999999</v>
      </c>
      <c r="O190" s="49">
        <f t="shared" si="31"/>
        <v>5542701.4999999981</v>
      </c>
      <c r="P190" s="53"/>
      <c r="Q190" s="53"/>
    </row>
    <row r="191" spans="1:17" s="52" customFormat="1" ht="18" x14ac:dyDescent="0.25">
      <c r="A191" s="47" t="s">
        <v>73</v>
      </c>
      <c r="B191" s="48">
        <v>584962.7333333334</v>
      </c>
      <c r="C191" s="48">
        <v>2539467.5666666664</v>
      </c>
      <c r="D191" s="49">
        <f t="shared" si="29"/>
        <v>3124430.3</v>
      </c>
      <c r="E191" s="48">
        <v>1256288.7666666666</v>
      </c>
      <c r="F191" s="49">
        <f t="shared" si="30"/>
        <v>4380719.0666666664</v>
      </c>
      <c r="G191" s="48">
        <v>295820.39999999997</v>
      </c>
      <c r="H191" s="48">
        <f t="shared" si="26"/>
        <v>4676539.4666666668</v>
      </c>
      <c r="I191" s="48">
        <v>84900.800000000003</v>
      </c>
      <c r="J191" s="48">
        <v>1038090.5666666667</v>
      </c>
      <c r="K191" s="50">
        <v>7846.3000000001484</v>
      </c>
      <c r="L191" s="49"/>
      <c r="M191" s="49">
        <f>907.1-202234.2</f>
        <v>-201327.1</v>
      </c>
      <c r="N191" s="49">
        <f t="shared" si="27"/>
        <v>929510.56666666677</v>
      </c>
      <c r="O191" s="49">
        <f t="shared" si="31"/>
        <v>5606050.0333333332</v>
      </c>
      <c r="P191" s="53"/>
      <c r="Q191" s="53"/>
    </row>
    <row r="192" spans="1:17" s="52" customFormat="1" ht="18" x14ac:dyDescent="0.25">
      <c r="A192" s="47" t="s">
        <v>74</v>
      </c>
      <c r="B192" s="48">
        <v>585020.2666666666</v>
      </c>
      <c r="C192" s="48">
        <v>2532721.7333333329</v>
      </c>
      <c r="D192" s="49">
        <f t="shared" si="29"/>
        <v>3117741.9999999995</v>
      </c>
      <c r="E192" s="48">
        <v>1314113.2333333336</v>
      </c>
      <c r="F192" s="49">
        <f t="shared" si="30"/>
        <v>4431855.2333333334</v>
      </c>
      <c r="G192" s="48">
        <v>393729.4</v>
      </c>
      <c r="H192" s="48">
        <f t="shared" si="26"/>
        <v>4825584.6333333338</v>
      </c>
      <c r="I192" s="48">
        <v>111398.09999999999</v>
      </c>
      <c r="J192" s="48">
        <v>726621.6333333333</v>
      </c>
      <c r="K192" s="50">
        <v>-80186.400000000111</v>
      </c>
      <c r="L192" s="49"/>
      <c r="M192" s="49">
        <f>274.5-193231.9</f>
        <v>-192957.4</v>
      </c>
      <c r="N192" s="49">
        <f t="shared" si="27"/>
        <v>564875.93333333312</v>
      </c>
      <c r="O192" s="49">
        <f>H192+N192</f>
        <v>5390460.5666666664</v>
      </c>
      <c r="P192" s="53"/>
      <c r="Q192" s="53"/>
    </row>
    <row r="193" spans="1:17" s="52" customFormat="1" ht="18" x14ac:dyDescent="0.25">
      <c r="A193" s="47" t="s">
        <v>75</v>
      </c>
      <c r="B193" s="48">
        <v>472167.1</v>
      </c>
      <c r="C193" s="48">
        <v>2670783.2999999993</v>
      </c>
      <c r="D193" s="49">
        <f>SUM(B193:C193)</f>
        <v>3142950.3999999994</v>
      </c>
      <c r="E193" s="48">
        <v>1326273.2000000002</v>
      </c>
      <c r="F193" s="49">
        <f t="shared" si="30"/>
        <v>4469223.5999999996</v>
      </c>
      <c r="G193" s="48">
        <v>452243.1</v>
      </c>
      <c r="H193" s="48">
        <f t="shared" si="26"/>
        <v>4921466.6999999993</v>
      </c>
      <c r="I193" s="48">
        <v>112475</v>
      </c>
      <c r="J193" s="48">
        <v>600111.09999999986</v>
      </c>
      <c r="K193" s="50">
        <v>-1292.3999999998487</v>
      </c>
      <c r="L193" s="49"/>
      <c r="M193" s="49">
        <f>-358-58277.5</f>
        <v>-58635.5</v>
      </c>
      <c r="N193" s="49">
        <f t="shared" si="27"/>
        <v>652658.19999999995</v>
      </c>
      <c r="O193" s="49">
        <f t="shared" si="31"/>
        <v>5574124.8999999994</v>
      </c>
      <c r="P193" s="53"/>
      <c r="Q193" s="53"/>
    </row>
    <row r="194" spans="1:17" s="52" customFormat="1" ht="18" x14ac:dyDescent="0.25">
      <c r="A194" s="47" t="s">
        <v>77</v>
      </c>
      <c r="B194" s="48">
        <v>568440.6</v>
      </c>
      <c r="C194" s="48">
        <v>2571798.6666666665</v>
      </c>
      <c r="D194" s="49">
        <f>SUM(B194:C194)</f>
        <v>3140239.2666666666</v>
      </c>
      <c r="E194" s="48">
        <v>1341233.2999999998</v>
      </c>
      <c r="F194" s="49">
        <f t="shared" si="30"/>
        <v>4481472.5666666664</v>
      </c>
      <c r="G194" s="48">
        <v>461199.79999999993</v>
      </c>
      <c r="H194" s="48">
        <f>F194+G194</f>
        <v>4942672.3666666662</v>
      </c>
      <c r="I194" s="48">
        <v>108347.4</v>
      </c>
      <c r="J194" s="48">
        <v>634776.83333333326</v>
      </c>
      <c r="K194" s="50">
        <v>-35528.466666666965</v>
      </c>
      <c r="L194" s="49"/>
      <c r="M194" s="49">
        <f>796.9-126664.3</f>
        <v>-125867.40000000001</v>
      </c>
      <c r="N194" s="49">
        <f t="shared" si="27"/>
        <v>581728.36666666635</v>
      </c>
      <c r="O194" s="49">
        <f t="shared" si="31"/>
        <v>5524400.7333333325</v>
      </c>
      <c r="P194" s="53"/>
      <c r="Q194" s="53"/>
    </row>
    <row r="195" spans="1:17" s="52" customFormat="1" ht="18" x14ac:dyDescent="0.25">
      <c r="A195" s="47" t="s">
        <v>78</v>
      </c>
      <c r="B195" s="48">
        <v>576477.60000000009</v>
      </c>
      <c r="C195" s="48">
        <v>2564247.6333333333</v>
      </c>
      <c r="D195" s="49">
        <f t="shared" ref="D195:D199" si="32">SUM(B195:C195)</f>
        <v>3140725.2333333334</v>
      </c>
      <c r="E195" s="48">
        <v>1323734.5</v>
      </c>
      <c r="F195" s="49">
        <f t="shared" si="30"/>
        <v>4464459.7333333334</v>
      </c>
      <c r="G195" s="48">
        <v>455324.4</v>
      </c>
      <c r="H195" s="48">
        <f t="shared" ref="H195:H202" si="33">F195+G195</f>
        <v>4919784.1333333338</v>
      </c>
      <c r="I195" s="48">
        <v>114661.9</v>
      </c>
      <c r="J195" s="48">
        <v>693673.66666666674</v>
      </c>
      <c r="K195" s="50">
        <v>-6097.7333333333045</v>
      </c>
      <c r="L195" s="49"/>
      <c r="M195" s="49">
        <f>1951.7-138602.5</f>
        <v>-136650.79999999999</v>
      </c>
      <c r="N195" s="49">
        <f t="shared" si="27"/>
        <v>665587.03333333344</v>
      </c>
      <c r="O195" s="49">
        <f t="shared" si="31"/>
        <v>5585371.166666667</v>
      </c>
      <c r="P195" s="53"/>
      <c r="Q195" s="53"/>
    </row>
    <row r="196" spans="1:17" s="52" customFormat="1" ht="18" x14ac:dyDescent="0.25">
      <c r="A196" s="47" t="s">
        <v>79</v>
      </c>
      <c r="B196" s="48">
        <v>561625.39999999991</v>
      </c>
      <c r="C196" s="48">
        <v>2556627.1000000006</v>
      </c>
      <c r="D196" s="49">
        <f t="shared" si="32"/>
        <v>3118252.5000000005</v>
      </c>
      <c r="E196" s="48">
        <v>1365140.5999999999</v>
      </c>
      <c r="F196" s="49">
        <f t="shared" si="30"/>
        <v>4483393.1000000006</v>
      </c>
      <c r="G196" s="48">
        <v>577986.19999999995</v>
      </c>
      <c r="H196" s="48">
        <f t="shared" si="33"/>
        <v>5061379.3000000007</v>
      </c>
      <c r="I196" s="48">
        <v>109347.5</v>
      </c>
      <c r="J196" s="48">
        <v>751202.60000000009</v>
      </c>
      <c r="K196" s="50">
        <v>30859.300000000254</v>
      </c>
      <c r="L196" s="49"/>
      <c r="M196" s="49">
        <f>3106.6-9154.2</f>
        <v>-6047.6</v>
      </c>
      <c r="N196" s="49">
        <f t="shared" si="27"/>
        <v>885361.8000000004</v>
      </c>
      <c r="O196" s="49">
        <f t="shared" si="31"/>
        <v>5946741.1000000015</v>
      </c>
      <c r="P196" s="53"/>
      <c r="Q196" s="53"/>
    </row>
    <row r="197" spans="1:17" s="52" customFormat="1" ht="18" x14ac:dyDescent="0.25">
      <c r="A197" s="47" t="s">
        <v>81</v>
      </c>
      <c r="B197" s="48">
        <v>582658.69999999995</v>
      </c>
      <c r="C197" s="48">
        <v>2637551.6999999993</v>
      </c>
      <c r="D197" s="49">
        <f t="shared" si="32"/>
        <v>3220210.3999999994</v>
      </c>
      <c r="E197" s="48">
        <v>1383373.8</v>
      </c>
      <c r="F197" s="49">
        <f t="shared" si="30"/>
        <v>4603584.1999999993</v>
      </c>
      <c r="G197" s="48">
        <v>571696.79999999993</v>
      </c>
      <c r="H197" s="48">
        <f t="shared" si="33"/>
        <v>5175280.9999999991</v>
      </c>
      <c r="I197" s="48">
        <v>102560.79999999999</v>
      </c>
      <c r="J197" s="48">
        <v>633306.80000000005</v>
      </c>
      <c r="K197" s="50">
        <v>76925.699999999808</v>
      </c>
      <c r="L197" s="49"/>
      <c r="M197" s="49">
        <f>3106.6+44114.7</f>
        <v>47221.299999999996</v>
      </c>
      <c r="N197" s="49">
        <f t="shared" si="27"/>
        <v>860014.6</v>
      </c>
      <c r="O197" s="49">
        <f t="shared" si="31"/>
        <v>6035295.5999999987</v>
      </c>
      <c r="P197" s="53"/>
      <c r="Q197" s="53"/>
    </row>
    <row r="198" spans="1:17" s="52" customFormat="1" ht="18" x14ac:dyDescent="0.25">
      <c r="A198" s="47" t="s">
        <v>82</v>
      </c>
      <c r="B198" s="48">
        <v>582138</v>
      </c>
      <c r="C198" s="48">
        <v>2582844.8000000007</v>
      </c>
      <c r="D198" s="49">
        <f t="shared" si="32"/>
        <v>3164982.8000000007</v>
      </c>
      <c r="E198" s="48">
        <v>1394283.2999999998</v>
      </c>
      <c r="F198" s="49">
        <f t="shared" si="30"/>
        <v>4559266.1000000006</v>
      </c>
      <c r="G198" s="48">
        <v>561365.49999999988</v>
      </c>
      <c r="H198" s="48">
        <f t="shared" si="33"/>
        <v>5120631.6000000006</v>
      </c>
      <c r="I198" s="48">
        <v>80535.599999999991</v>
      </c>
      <c r="J198" s="48">
        <v>829926.8</v>
      </c>
      <c r="K198" s="50">
        <v>66129.200000000157</v>
      </c>
      <c r="L198" s="49"/>
      <c r="M198" s="49">
        <f>3106.6-77403.8</f>
        <v>-74297.2</v>
      </c>
      <c r="N198" s="49">
        <f t="shared" si="27"/>
        <v>902294.40000000026</v>
      </c>
      <c r="O198" s="49">
        <f t="shared" si="31"/>
        <v>6022926.0000000009</v>
      </c>
      <c r="P198" s="53"/>
      <c r="Q198" s="53"/>
    </row>
    <row r="199" spans="1:17" s="52" customFormat="1" ht="18" x14ac:dyDescent="0.25">
      <c r="A199" s="47" t="s">
        <v>84</v>
      </c>
      <c r="B199" s="48">
        <v>631174.9</v>
      </c>
      <c r="C199" s="48">
        <v>2602453.5999999996</v>
      </c>
      <c r="D199" s="49">
        <f t="shared" si="32"/>
        <v>3233628.4999999995</v>
      </c>
      <c r="E199" s="48">
        <v>1384221.8999999997</v>
      </c>
      <c r="F199" s="49">
        <f t="shared" si="30"/>
        <v>4617850.3999999994</v>
      </c>
      <c r="G199" s="48">
        <v>591931.5</v>
      </c>
      <c r="H199" s="48">
        <f t="shared" si="33"/>
        <v>5209781.8999999994</v>
      </c>
      <c r="I199" s="48">
        <v>71131.799999999988</v>
      </c>
      <c r="J199" s="48">
        <v>975131.50000000023</v>
      </c>
      <c r="K199" s="50">
        <v>83812.50000000048</v>
      </c>
      <c r="L199" s="49"/>
      <c r="M199" s="49">
        <f>3106.6-12471.5</f>
        <v>-9364.9</v>
      </c>
      <c r="N199" s="49">
        <f t="shared" si="27"/>
        <v>1120710.9000000008</v>
      </c>
      <c r="O199" s="49">
        <f t="shared" si="31"/>
        <v>6330492.8000000007</v>
      </c>
      <c r="P199" s="53"/>
      <c r="Q199" s="53"/>
    </row>
    <row r="200" spans="1:17" s="52" customFormat="1" ht="18" x14ac:dyDescent="0.25">
      <c r="A200" s="47" t="s">
        <v>86</v>
      </c>
      <c r="B200" s="48">
        <v>600849.6</v>
      </c>
      <c r="C200" s="48">
        <v>2598124.3999999994</v>
      </c>
      <c r="D200" s="49">
        <f>SUM(B200:C200)</f>
        <v>3198973.9999999995</v>
      </c>
      <c r="E200" s="48">
        <v>1435439.4000000001</v>
      </c>
      <c r="F200" s="49">
        <f t="shared" si="30"/>
        <v>4634413.3999999994</v>
      </c>
      <c r="G200" s="48">
        <v>534204.1</v>
      </c>
      <c r="H200" s="48">
        <f t="shared" si="33"/>
        <v>5168617.4999999991</v>
      </c>
      <c r="I200" s="48">
        <v>50547.1</v>
      </c>
      <c r="J200" s="48">
        <v>966825.20000000007</v>
      </c>
      <c r="K200" s="50">
        <v>10602.199999999808</v>
      </c>
      <c r="L200" s="49"/>
      <c r="M200" s="49">
        <f>3106.6-29492.1</f>
        <v>-26385.5</v>
      </c>
      <c r="N200" s="49">
        <f t="shared" si="27"/>
        <v>1001588.9999999999</v>
      </c>
      <c r="O200" s="49">
        <f t="shared" si="31"/>
        <v>6170206.4999999991</v>
      </c>
      <c r="P200" s="53"/>
      <c r="Q200" s="53"/>
    </row>
    <row r="201" spans="1:17" s="52" customFormat="1" ht="18" x14ac:dyDescent="0.25">
      <c r="A201" s="47" t="s">
        <v>87</v>
      </c>
      <c r="B201" s="48">
        <v>611581.19999999995</v>
      </c>
      <c r="C201" s="48">
        <v>2591543.3999999994</v>
      </c>
      <c r="D201" s="49">
        <f t="shared" ref="D201" si="34">SUM(B201:C201)</f>
        <v>3203124.5999999996</v>
      </c>
      <c r="E201" s="48">
        <v>1445001.3</v>
      </c>
      <c r="F201" s="49">
        <v>4648125.8999999994</v>
      </c>
      <c r="G201" s="48">
        <v>539191.80000000005</v>
      </c>
      <c r="H201" s="48">
        <f t="shared" si="33"/>
        <v>5187317.6999999993</v>
      </c>
      <c r="I201" s="48">
        <v>50553.200000000004</v>
      </c>
      <c r="J201" s="48">
        <v>970239.80000000016</v>
      </c>
      <c r="K201" s="50">
        <v>30553.9</v>
      </c>
      <c r="L201" s="49"/>
      <c r="M201" s="49">
        <v>-74424.5</v>
      </c>
      <c r="N201" s="49">
        <f t="shared" ref="N201" si="35">SUM(I201:M201)</f>
        <v>976922.40000000014</v>
      </c>
      <c r="O201" s="49">
        <f t="shared" si="31"/>
        <v>6164240.0999999996</v>
      </c>
      <c r="P201" s="53"/>
      <c r="Q201" s="53"/>
    </row>
    <row r="202" spans="1:17" s="52" customFormat="1" ht="18" x14ac:dyDescent="0.25">
      <c r="A202" s="47" t="s">
        <v>89</v>
      </c>
      <c r="B202" s="48">
        <v>638843.69999999995</v>
      </c>
      <c r="C202" s="48">
        <v>2518983.6000000006</v>
      </c>
      <c r="D202" s="49">
        <f t="shared" ref="D202" si="36">SUM(B202:C202)</f>
        <v>3157827.3000000007</v>
      </c>
      <c r="E202" s="48">
        <v>1456058.7999999998</v>
      </c>
      <c r="F202" s="49">
        <v>4613886.1000000006</v>
      </c>
      <c r="G202" s="48">
        <v>602428.20000000007</v>
      </c>
      <c r="H202" s="48">
        <f t="shared" si="33"/>
        <v>5216314.3000000007</v>
      </c>
      <c r="I202" s="48">
        <v>31890.100000000002</v>
      </c>
      <c r="J202" s="48">
        <v>921236.90000000014</v>
      </c>
      <c r="K202" s="50">
        <v>59461.000000000051</v>
      </c>
      <c r="L202" s="49"/>
      <c r="M202" s="49">
        <v>22697.599999999999</v>
      </c>
      <c r="N202" s="49">
        <f t="shared" ref="N202" si="37">SUM(I202:M202)</f>
        <v>1035285.6000000001</v>
      </c>
      <c r="O202" s="49">
        <f t="shared" ref="O201:O202" si="38">H202+N202</f>
        <v>6251599.9000000004</v>
      </c>
      <c r="P202" s="53"/>
      <c r="Q202" s="53"/>
    </row>
    <row r="203" spans="1:17" s="53" customFormat="1" x14ac:dyDescent="0.25">
      <c r="A203" s="55" t="s">
        <v>46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7"/>
    </row>
    <row r="204" spans="1:17" s="52" customFormat="1" x14ac:dyDescent="0.25">
      <c r="A204" s="58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60"/>
    </row>
  </sheetData>
  <mergeCells count="15">
    <mergeCell ref="A203:O204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74"/>
  <sheetViews>
    <sheetView tabSelected="1" workbookViewId="0">
      <pane xSplit="1" ySplit="7" topLeftCell="B69" activePane="bottomRight" state="frozen"/>
      <selection pane="topRight" activeCell="B1" sqref="B1"/>
      <selection pane="bottomLeft" activeCell="A8" sqref="A8"/>
      <selection pane="bottomRight" activeCell="C78" sqref="C78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9" si="7">D37+E37</f>
        <v>967836.19999999972</v>
      </c>
      <c r="G37" s="48">
        <v>136241.59999999995</v>
      </c>
      <c r="H37" s="48">
        <f t="shared" ref="H37:H59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9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1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1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x14ac:dyDescent="0.25">
      <c r="A52" s="47">
        <v>43555</v>
      </c>
      <c r="B52" s="48">
        <v>275569.39999999997</v>
      </c>
      <c r="C52" s="48">
        <v>1001634.5999999999</v>
      </c>
      <c r="D52" s="49">
        <f t="shared" ref="D52:D53" si="15">SUM(B52:C52)</f>
        <v>1277203.9999999998</v>
      </c>
      <c r="E52" s="48">
        <v>422729.69999999984</v>
      </c>
      <c r="F52" s="49">
        <f t="shared" si="7"/>
        <v>1699933.6999999997</v>
      </c>
      <c r="G52" s="48">
        <v>185301.5</v>
      </c>
      <c r="H52" s="48">
        <f t="shared" si="8"/>
        <v>1885235.1999999997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ref="N52:N53" si="16">SUM(I52:M52)</f>
        <v>341805.89999999979</v>
      </c>
      <c r="O52" s="49">
        <f t="shared" si="10"/>
        <v>2227041.0999999996</v>
      </c>
      <c r="P52" s="53"/>
      <c r="Q52" s="53"/>
    </row>
    <row r="53" spans="1:17" s="52" customFormat="1" x14ac:dyDescent="0.25">
      <c r="A53" s="47">
        <v>43646</v>
      </c>
      <c r="B53" s="48">
        <v>318404.59999999998</v>
      </c>
      <c r="C53" s="48">
        <v>1074559.1000000001</v>
      </c>
      <c r="D53" s="49">
        <f t="shared" si="15"/>
        <v>1392963.7000000002</v>
      </c>
      <c r="E53" s="48">
        <v>458268.4</v>
      </c>
      <c r="F53" s="49">
        <f t="shared" si="7"/>
        <v>1851232.1</v>
      </c>
      <c r="G53" s="48">
        <v>178256.6</v>
      </c>
      <c r="H53" s="48">
        <f t="shared" si="8"/>
        <v>2029488.7000000002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6"/>
        <v>354584.39999999991</v>
      </c>
      <c r="O53" s="49">
        <f t="shared" si="10"/>
        <v>2384073.1</v>
      </c>
      <c r="P53" s="53"/>
      <c r="Q53" s="53"/>
    </row>
    <row r="54" spans="1:17" s="52" customFormat="1" x14ac:dyDescent="0.25">
      <c r="A54" s="47">
        <v>43738</v>
      </c>
      <c r="B54" s="48">
        <v>317565.40000000002</v>
      </c>
      <c r="C54" s="48">
        <v>1118003.3</v>
      </c>
      <c r="D54" s="49">
        <f t="shared" ref="D54:D58" si="17">SUM(B54:C54)</f>
        <v>1435568.7000000002</v>
      </c>
      <c r="E54" s="48">
        <v>454128</v>
      </c>
      <c r="F54" s="49">
        <f t="shared" si="7"/>
        <v>1889696.7000000002</v>
      </c>
      <c r="G54" s="48">
        <v>185112.4</v>
      </c>
      <c r="H54" s="48">
        <f t="shared" si="8"/>
        <v>2074809.1</v>
      </c>
      <c r="I54" s="48">
        <v>29487.1</v>
      </c>
      <c r="J54" s="48">
        <v>543514.79999999993</v>
      </c>
      <c r="K54" s="50">
        <v>-8815.6</v>
      </c>
      <c r="L54" s="49"/>
      <c r="M54" s="49">
        <f>2696.8-186865.4</f>
        <v>-184168.6</v>
      </c>
      <c r="N54" s="49">
        <f t="shared" ref="N54:N57" si="18">SUM(I54:M54)</f>
        <v>380017.69999999995</v>
      </c>
      <c r="O54" s="49">
        <f t="shared" si="10"/>
        <v>2454826.7999999998</v>
      </c>
      <c r="P54" s="53"/>
      <c r="Q54" s="53"/>
    </row>
    <row r="55" spans="1:17" s="52" customFormat="1" x14ac:dyDescent="0.25">
      <c r="A55" s="47">
        <v>43830</v>
      </c>
      <c r="B55" s="48">
        <v>359960.00000000006</v>
      </c>
      <c r="C55" s="48">
        <v>1070136.7999999998</v>
      </c>
      <c r="D55" s="49">
        <f t="shared" si="17"/>
        <v>1430096.7999999998</v>
      </c>
      <c r="E55" s="48">
        <v>584633</v>
      </c>
      <c r="F55" s="49">
        <f t="shared" si="7"/>
        <v>2014729.7999999998</v>
      </c>
      <c r="G55" s="48">
        <v>188088.8</v>
      </c>
      <c r="H55" s="48">
        <f t="shared" si="8"/>
        <v>2202818.5999999996</v>
      </c>
      <c r="I55" s="48">
        <v>59688.299999999996</v>
      </c>
      <c r="J55" s="48">
        <v>572483.4</v>
      </c>
      <c r="K55" s="50">
        <v>12335.5</v>
      </c>
      <c r="L55" s="49"/>
      <c r="M55" s="49">
        <f>1902.6-227983.4</f>
        <v>-226080.8</v>
      </c>
      <c r="N55" s="49">
        <f t="shared" si="18"/>
        <v>418426.40000000008</v>
      </c>
      <c r="O55" s="49">
        <f t="shared" si="10"/>
        <v>2621244.9999999995</v>
      </c>
      <c r="P55" s="53"/>
      <c r="Q55" s="53"/>
    </row>
    <row r="56" spans="1:17" s="52" customFormat="1" x14ac:dyDescent="0.25">
      <c r="A56" s="47">
        <v>43921</v>
      </c>
      <c r="B56" s="48">
        <v>330762.59999999998</v>
      </c>
      <c r="C56" s="48">
        <v>1082118.7</v>
      </c>
      <c r="D56" s="49">
        <f t="shared" si="17"/>
        <v>1412881.2999999998</v>
      </c>
      <c r="E56" s="48">
        <v>609190.6</v>
      </c>
      <c r="F56" s="49">
        <f t="shared" si="7"/>
        <v>2022071.9</v>
      </c>
      <c r="G56" s="48">
        <v>190685.09999999998</v>
      </c>
      <c r="H56" s="48">
        <f t="shared" si="8"/>
        <v>2212757</v>
      </c>
      <c r="I56" s="48">
        <v>58131.8</v>
      </c>
      <c r="J56" s="48">
        <v>579611.4</v>
      </c>
      <c r="K56" s="50">
        <v>17868.499999999884</v>
      </c>
      <c r="L56" s="49"/>
      <c r="M56" s="49">
        <f>2473.5-247249.6</f>
        <v>-244776.1</v>
      </c>
      <c r="N56" s="49">
        <f t="shared" si="18"/>
        <v>410835.6</v>
      </c>
      <c r="O56" s="49">
        <f t="shared" si="10"/>
        <v>2623592.6</v>
      </c>
      <c r="P56" s="53"/>
      <c r="Q56" s="53"/>
    </row>
    <row r="57" spans="1:17" s="52" customFormat="1" x14ac:dyDescent="0.25">
      <c r="A57" s="47">
        <v>44012</v>
      </c>
      <c r="B57" s="48">
        <v>378103.8</v>
      </c>
      <c r="C57" s="48">
        <v>1180168.2999999998</v>
      </c>
      <c r="D57" s="49">
        <f t="shared" si="17"/>
        <v>1558272.0999999999</v>
      </c>
      <c r="E57" s="48">
        <v>642361.4</v>
      </c>
      <c r="F57" s="49">
        <f t="shared" si="7"/>
        <v>2200633.5</v>
      </c>
      <c r="G57" s="48">
        <v>200919</v>
      </c>
      <c r="H57" s="48">
        <f t="shared" si="8"/>
        <v>2401552.5</v>
      </c>
      <c r="I57" s="48">
        <v>55808.9</v>
      </c>
      <c r="J57" s="48">
        <v>623208.19999999995</v>
      </c>
      <c r="K57" s="50">
        <v>14942.699999999837</v>
      </c>
      <c r="L57" s="49"/>
      <c r="M57" s="49">
        <f>2129.7-325618.6</f>
        <v>-323488.89999999997</v>
      </c>
      <c r="N57" s="49">
        <f t="shared" si="18"/>
        <v>370470.89999999985</v>
      </c>
      <c r="O57" s="49">
        <f t="shared" si="10"/>
        <v>2772023.4</v>
      </c>
      <c r="P57" s="53"/>
      <c r="Q57" s="53"/>
    </row>
    <row r="58" spans="1:17" s="52" customFormat="1" x14ac:dyDescent="0.25">
      <c r="A58" s="47">
        <v>44104</v>
      </c>
      <c r="B58" s="48">
        <v>389406.69999999995</v>
      </c>
      <c r="C58" s="48">
        <v>1295715.9000000001</v>
      </c>
      <c r="D58" s="49">
        <f t="shared" si="17"/>
        <v>1685122.6</v>
      </c>
      <c r="E58" s="48">
        <v>678223.39999999991</v>
      </c>
      <c r="F58" s="49">
        <f t="shared" si="7"/>
        <v>2363346</v>
      </c>
      <c r="G58" s="48">
        <v>214148.39999999997</v>
      </c>
      <c r="H58" s="48">
        <f t="shared" si="8"/>
        <v>2577494.4</v>
      </c>
      <c r="I58" s="48">
        <v>65861.7</v>
      </c>
      <c r="J58" s="48">
        <v>648725.4</v>
      </c>
      <c r="K58" s="50">
        <v>27836.800000000047</v>
      </c>
      <c r="L58" s="49"/>
      <c r="M58" s="49">
        <f>2240.2-198051.8</f>
        <v>-195811.59999999998</v>
      </c>
      <c r="N58" s="49">
        <f t="shared" ref="N58" si="19">SUM(I58:M58)</f>
        <v>546612.30000000005</v>
      </c>
      <c r="O58" s="49">
        <f t="shared" si="10"/>
        <v>3124106.7</v>
      </c>
      <c r="P58" s="53"/>
      <c r="Q58" s="53"/>
    </row>
    <row r="59" spans="1:17" s="52" customFormat="1" x14ac:dyDescent="0.25">
      <c r="A59" s="47">
        <v>44166</v>
      </c>
      <c r="B59" s="48">
        <v>433279.2</v>
      </c>
      <c r="C59" s="48">
        <v>1369841.3000000003</v>
      </c>
      <c r="D59" s="49">
        <f t="shared" ref="D59" si="20">SUM(B59:C59)</f>
        <v>1803120.5000000002</v>
      </c>
      <c r="E59" s="48">
        <v>723397.99999999988</v>
      </c>
      <c r="F59" s="49">
        <f t="shared" si="7"/>
        <v>2526518.5</v>
      </c>
      <c r="G59" s="48">
        <v>207328.49999999997</v>
      </c>
      <c r="H59" s="48">
        <f t="shared" si="8"/>
        <v>2733847</v>
      </c>
      <c r="I59" s="48">
        <v>63218.3</v>
      </c>
      <c r="J59" s="48">
        <v>656262.9</v>
      </c>
      <c r="K59" s="50">
        <v>25423.799999999988</v>
      </c>
      <c r="L59" s="49"/>
      <c r="M59" s="49">
        <f>2040.4-222775.8</f>
        <v>-220735.4</v>
      </c>
      <c r="N59" s="49">
        <f t="shared" ref="N59" si="21">SUM(I59:M59)</f>
        <v>524169.6</v>
      </c>
      <c r="O59" s="49">
        <f t="shared" si="10"/>
        <v>3258016.6</v>
      </c>
      <c r="P59" s="53"/>
      <c r="Q59" s="53"/>
    </row>
    <row r="60" spans="1:17" s="52" customFormat="1" x14ac:dyDescent="0.25">
      <c r="A60" s="47">
        <v>44286</v>
      </c>
      <c r="B60" s="48">
        <v>396465.3</v>
      </c>
      <c r="C60" s="48">
        <v>1445542.8999999997</v>
      </c>
      <c r="D60" s="49">
        <v>1842008.1999999997</v>
      </c>
      <c r="E60" s="48">
        <v>773663.29999999993</v>
      </c>
      <c r="F60" s="49">
        <v>2615671.4999999995</v>
      </c>
      <c r="G60" s="48">
        <v>224018.69999999992</v>
      </c>
      <c r="H60" s="48">
        <v>2839690.1999999993</v>
      </c>
      <c r="I60" s="48">
        <v>64851.1</v>
      </c>
      <c r="J60" s="48">
        <v>674743.89999999991</v>
      </c>
      <c r="K60" s="50">
        <v>38659.599999999948</v>
      </c>
      <c r="L60" s="49"/>
      <c r="M60" s="49">
        <v>-260608.2</v>
      </c>
      <c r="N60" s="49">
        <v>517646.39999999985</v>
      </c>
      <c r="O60" s="49">
        <v>3357336.5999999992</v>
      </c>
      <c r="P60" s="53"/>
      <c r="Q60" s="53"/>
    </row>
    <row r="61" spans="1:17" s="52" customFormat="1" x14ac:dyDescent="0.25">
      <c r="A61" s="47">
        <v>44377</v>
      </c>
      <c r="B61" s="48">
        <v>458296.4</v>
      </c>
      <c r="C61" s="48">
        <v>1589876.0300000003</v>
      </c>
      <c r="D61" s="49">
        <v>2048172.4300000002</v>
      </c>
      <c r="E61" s="48">
        <v>821663.4</v>
      </c>
      <c r="F61" s="49">
        <v>2869835.83</v>
      </c>
      <c r="G61" s="48">
        <v>225156.69999999995</v>
      </c>
      <c r="H61" s="48">
        <v>3094992.5300000003</v>
      </c>
      <c r="I61" s="48">
        <v>65638.100000000006</v>
      </c>
      <c r="J61" s="48">
        <v>693492.5</v>
      </c>
      <c r="K61" s="50">
        <v>-14995.100000000006</v>
      </c>
      <c r="L61" s="49"/>
      <c r="M61" s="49">
        <v>-272523</v>
      </c>
      <c r="N61" s="49">
        <v>471612.5</v>
      </c>
      <c r="O61" s="49">
        <v>3566605.0300000003</v>
      </c>
      <c r="P61" s="53"/>
      <c r="Q61" s="53"/>
    </row>
    <row r="62" spans="1:17" s="52" customFormat="1" x14ac:dyDescent="0.25">
      <c r="A62" s="47">
        <v>44440</v>
      </c>
      <c r="B62" s="48">
        <v>452797.99999999994</v>
      </c>
      <c r="C62" s="48">
        <v>1675444.2</v>
      </c>
      <c r="D62" s="49">
        <v>2128242.1999999997</v>
      </c>
      <c r="E62" s="48">
        <v>964342.7</v>
      </c>
      <c r="F62" s="49">
        <v>3092584.8999999994</v>
      </c>
      <c r="G62" s="48">
        <v>234167.69999999998</v>
      </c>
      <c r="H62" s="48">
        <v>3326752.5999999996</v>
      </c>
      <c r="I62" s="48">
        <v>56628.299999999996</v>
      </c>
      <c r="J62" s="48">
        <v>790867.4</v>
      </c>
      <c r="K62" s="50">
        <v>-24869.199999999953</v>
      </c>
      <c r="L62" s="49"/>
      <c r="M62" s="49">
        <v>-245299.3</v>
      </c>
      <c r="N62" s="49">
        <v>577327.20000000019</v>
      </c>
      <c r="O62" s="49">
        <v>3904079.8</v>
      </c>
      <c r="P62" s="53"/>
      <c r="Q62" s="53"/>
    </row>
    <row r="63" spans="1:17" s="52" customFormat="1" x14ac:dyDescent="0.25">
      <c r="A63" s="47">
        <v>44532</v>
      </c>
      <c r="B63" s="48">
        <v>478831.7</v>
      </c>
      <c r="C63" s="48">
        <v>1569167.3999999997</v>
      </c>
      <c r="D63" s="49">
        <v>2047999.0999999996</v>
      </c>
      <c r="E63" s="48">
        <v>987235.6</v>
      </c>
      <c r="F63" s="49">
        <v>3035234.6999999997</v>
      </c>
      <c r="G63" s="48">
        <v>254710.69999999998</v>
      </c>
      <c r="H63" s="48">
        <v>3289945.4</v>
      </c>
      <c r="I63" s="48">
        <v>56884.399999999994</v>
      </c>
      <c r="J63" s="48">
        <v>844856.1</v>
      </c>
      <c r="K63" s="50">
        <v>20100.100000000035</v>
      </c>
      <c r="L63" s="49"/>
      <c r="M63" s="49">
        <v>-226463.90000000002</v>
      </c>
      <c r="N63" s="49">
        <v>695376.70000000007</v>
      </c>
      <c r="O63" s="49">
        <v>3985322.1</v>
      </c>
      <c r="P63" s="53"/>
      <c r="Q63" s="53"/>
    </row>
    <row r="64" spans="1:17" s="52" customFormat="1" ht="18" x14ac:dyDescent="0.25">
      <c r="A64" s="47" t="s">
        <v>56</v>
      </c>
      <c r="B64" s="48">
        <v>449058.3</v>
      </c>
      <c r="C64" s="48">
        <v>1688455.5999999999</v>
      </c>
      <c r="D64" s="49">
        <v>2137513.9</v>
      </c>
      <c r="E64" s="48">
        <v>1035025.2999999999</v>
      </c>
      <c r="F64" s="49">
        <v>3172539.1999999997</v>
      </c>
      <c r="G64" s="48">
        <v>287866.70000000007</v>
      </c>
      <c r="H64" s="48">
        <v>3460405.9</v>
      </c>
      <c r="I64" s="48">
        <v>68013.899999999994</v>
      </c>
      <c r="J64" s="48">
        <v>871231.10000000009</v>
      </c>
      <c r="K64" s="50">
        <v>-15648.200000000012</v>
      </c>
      <c r="L64" s="49"/>
      <c r="M64" s="49">
        <v>-214595.9</v>
      </c>
      <c r="N64" s="49">
        <v>709000.9</v>
      </c>
      <c r="O64" s="49">
        <v>4169406.8</v>
      </c>
      <c r="P64" s="53"/>
      <c r="Q64" s="53"/>
    </row>
    <row r="65" spans="1:17" s="52" customFormat="1" ht="18" x14ac:dyDescent="0.25">
      <c r="A65" s="47" t="s">
        <v>59</v>
      </c>
      <c r="B65" s="48">
        <v>519257.59999999998</v>
      </c>
      <c r="C65" s="48">
        <v>1917479.9999999998</v>
      </c>
      <c r="D65" s="49">
        <v>2436737.5999999996</v>
      </c>
      <c r="E65" s="48">
        <v>1025782.5</v>
      </c>
      <c r="F65" s="49">
        <v>3462520.0999999996</v>
      </c>
      <c r="G65" s="48">
        <v>272594.40000000002</v>
      </c>
      <c r="H65" s="48">
        <v>3735114.4999999995</v>
      </c>
      <c r="I65" s="48">
        <v>53079.899999999994</v>
      </c>
      <c r="J65" s="48">
        <v>953857.79999999981</v>
      </c>
      <c r="K65" s="50">
        <v>57377.20000000007</v>
      </c>
      <c r="L65" s="49"/>
      <c r="M65" s="49">
        <v>-79219.100000000006</v>
      </c>
      <c r="N65" s="49">
        <v>985095.79999999993</v>
      </c>
      <c r="O65" s="49">
        <v>4720210.3</v>
      </c>
      <c r="P65" s="53"/>
      <c r="Q65" s="53"/>
    </row>
    <row r="66" spans="1:17" s="52" customFormat="1" ht="18" x14ac:dyDescent="0.25">
      <c r="A66" s="47" t="s">
        <v>62</v>
      </c>
      <c r="B66" s="48">
        <v>524394.80000000005</v>
      </c>
      <c r="C66" s="48">
        <v>2187680.2999999998</v>
      </c>
      <c r="D66" s="49">
        <v>2712075.0999999996</v>
      </c>
      <c r="E66" s="48">
        <v>1122699.0999999999</v>
      </c>
      <c r="F66" s="49">
        <v>3834774.1999999993</v>
      </c>
      <c r="G66" s="48">
        <v>278710.39999999997</v>
      </c>
      <c r="H66" s="48">
        <v>4113484.5999999992</v>
      </c>
      <c r="I66" s="48">
        <v>63262.399999999994</v>
      </c>
      <c r="J66" s="48">
        <v>1024613</v>
      </c>
      <c r="K66" s="50">
        <v>105928.30000000013</v>
      </c>
      <c r="L66" s="49"/>
      <c r="M66" s="49">
        <v>-124472.5</v>
      </c>
      <c r="N66" s="49">
        <v>1069331.2</v>
      </c>
      <c r="O66" s="49">
        <f t="shared" ref="O66:O67" si="22">H66+N66</f>
        <v>5182815.7999999989</v>
      </c>
      <c r="P66" s="53"/>
      <c r="Q66" s="53"/>
    </row>
    <row r="67" spans="1:17" s="52" customFormat="1" ht="18" x14ac:dyDescent="0.25">
      <c r="A67" s="47" t="s">
        <v>67</v>
      </c>
      <c r="B67" s="48">
        <v>565046.5</v>
      </c>
      <c r="C67" s="48">
        <v>2411608.6</v>
      </c>
      <c r="D67" s="49">
        <v>2976655.1</v>
      </c>
      <c r="E67" s="48">
        <v>1235637.5000000002</v>
      </c>
      <c r="F67" s="49">
        <v>4212292.6000000006</v>
      </c>
      <c r="G67" s="48">
        <v>300212.10000000009</v>
      </c>
      <c r="H67" s="48">
        <v>4512504.7000000011</v>
      </c>
      <c r="I67" s="48">
        <v>86450.8</v>
      </c>
      <c r="J67" s="48">
        <v>1043229.7000000002</v>
      </c>
      <c r="K67" s="50">
        <v>-48915.199999999852</v>
      </c>
      <c r="L67" s="49"/>
      <c r="M67" s="49">
        <v>-210271.59999999998</v>
      </c>
      <c r="N67" s="49">
        <v>870493.7000000003</v>
      </c>
      <c r="O67" s="49">
        <f t="shared" si="22"/>
        <v>5382998.4000000013</v>
      </c>
      <c r="P67" s="53"/>
      <c r="Q67" s="53"/>
    </row>
    <row r="68" spans="1:17" s="52" customFormat="1" ht="18" x14ac:dyDescent="0.25">
      <c r="A68" s="47" t="s">
        <v>72</v>
      </c>
      <c r="B68" s="48">
        <v>577685.30000000005</v>
      </c>
      <c r="C68" s="48">
        <v>2312277.2999999998</v>
      </c>
      <c r="D68" s="49">
        <v>2889962.5999999996</v>
      </c>
      <c r="E68" s="48">
        <v>1237861.6999999995</v>
      </c>
      <c r="F68" s="49">
        <v>4127824.2999999989</v>
      </c>
      <c r="G68" s="48">
        <v>358218.3</v>
      </c>
      <c r="H68" s="48">
        <v>4486042.5999999987</v>
      </c>
      <c r="I68" s="48">
        <v>82625.5</v>
      </c>
      <c r="J68" s="48">
        <v>1029361</v>
      </c>
      <c r="K68" s="50">
        <v>68160.599999999788</v>
      </c>
      <c r="L68" s="49"/>
      <c r="M68" s="49">
        <v>-123488.2</v>
      </c>
      <c r="N68" s="49">
        <v>1056658.8999999999</v>
      </c>
      <c r="O68" s="49">
        <v>5542701.4999999981</v>
      </c>
      <c r="P68" s="53"/>
      <c r="Q68" s="53"/>
    </row>
    <row r="69" spans="1:17" s="52" customFormat="1" ht="18" x14ac:dyDescent="0.25">
      <c r="A69" s="47" t="s">
        <v>76</v>
      </c>
      <c r="B69" s="48">
        <v>472167.1</v>
      </c>
      <c r="C69" s="48">
        <v>2670783.2999999993</v>
      </c>
      <c r="D69" s="49">
        <v>3142950.3999999994</v>
      </c>
      <c r="E69" s="48">
        <v>1326273.2000000002</v>
      </c>
      <c r="F69" s="49">
        <v>4469223.5999999996</v>
      </c>
      <c r="G69" s="48">
        <v>452243.1</v>
      </c>
      <c r="H69" s="48">
        <v>4921466.6999999993</v>
      </c>
      <c r="I69" s="48">
        <v>112475</v>
      </c>
      <c r="J69" s="48">
        <v>600111.09999999986</v>
      </c>
      <c r="K69" s="50">
        <v>-1292.3999999998487</v>
      </c>
      <c r="L69" s="49"/>
      <c r="M69" s="49">
        <v>-58635.5</v>
      </c>
      <c r="N69" s="49">
        <v>652658.19999999995</v>
      </c>
      <c r="O69" s="49">
        <v>5574124.8999999994</v>
      </c>
      <c r="P69" s="53"/>
      <c r="Q69" s="53"/>
    </row>
    <row r="70" spans="1:17" s="52" customFormat="1" ht="18" x14ac:dyDescent="0.25">
      <c r="A70" s="47" t="s">
        <v>80</v>
      </c>
      <c r="B70" s="48">
        <v>561625.39999999991</v>
      </c>
      <c r="C70" s="48">
        <v>2556627.1000000006</v>
      </c>
      <c r="D70" s="49">
        <v>3118252.5000000005</v>
      </c>
      <c r="E70" s="48">
        <v>1365140.5999999999</v>
      </c>
      <c r="F70" s="49">
        <v>4483393.1000000006</v>
      </c>
      <c r="G70" s="48">
        <v>577986.19999999995</v>
      </c>
      <c r="H70" s="48">
        <v>5061379.3000000007</v>
      </c>
      <c r="I70" s="48">
        <v>109347.5</v>
      </c>
      <c r="J70" s="48">
        <v>751202.60000000009</v>
      </c>
      <c r="K70" s="50">
        <v>30859.300000000254</v>
      </c>
      <c r="L70" s="49"/>
      <c r="M70" s="49">
        <v>-6047.6</v>
      </c>
      <c r="N70" s="49">
        <v>885361.8000000004</v>
      </c>
      <c r="O70" s="49">
        <v>5946741.1000000015</v>
      </c>
      <c r="P70" s="53"/>
      <c r="Q70" s="53"/>
    </row>
    <row r="71" spans="1:17" s="52" customFormat="1" ht="18" x14ac:dyDescent="0.25">
      <c r="A71" s="47" t="s">
        <v>84</v>
      </c>
      <c r="B71" s="48">
        <v>631174.9</v>
      </c>
      <c r="C71" s="48">
        <v>2602453.5999999996</v>
      </c>
      <c r="D71" s="49">
        <v>3233628.4999999995</v>
      </c>
      <c r="E71" s="48">
        <v>1384221.8999999997</v>
      </c>
      <c r="F71" s="49">
        <v>4617850.3999999994</v>
      </c>
      <c r="G71" s="48">
        <v>591931.5</v>
      </c>
      <c r="H71" s="48">
        <v>5209781.8999999994</v>
      </c>
      <c r="I71" s="48">
        <v>71131.799999999988</v>
      </c>
      <c r="J71" s="48">
        <v>975131.50000000023</v>
      </c>
      <c r="K71" s="50">
        <v>83812.50000000048</v>
      </c>
      <c r="L71" s="49"/>
      <c r="M71" s="49">
        <v>-9364.9</v>
      </c>
      <c r="N71" s="49">
        <v>1120710.9000000008</v>
      </c>
      <c r="O71" s="49">
        <v>6330492.8000000007</v>
      </c>
      <c r="P71" s="53"/>
      <c r="Q71" s="53"/>
    </row>
    <row r="72" spans="1:17" s="52" customFormat="1" ht="18" x14ac:dyDescent="0.25">
      <c r="A72" s="47" t="s">
        <v>89</v>
      </c>
      <c r="B72" s="48">
        <v>638843.69999999995</v>
      </c>
      <c r="C72" s="48">
        <v>2518983.6000000006</v>
      </c>
      <c r="D72" s="49">
        <f t="shared" ref="D72" si="23">SUM(B72:C72)</f>
        <v>3157827.3000000007</v>
      </c>
      <c r="E72" s="48">
        <v>1456058.7999999998</v>
      </c>
      <c r="F72" s="49">
        <v>4613886.1000000006</v>
      </c>
      <c r="G72" s="48">
        <v>602428.20000000007</v>
      </c>
      <c r="H72" s="48">
        <f t="shared" ref="H72" si="24">F72+G72</f>
        <v>5216314.3000000007</v>
      </c>
      <c r="I72" s="48">
        <v>31890.100000000002</v>
      </c>
      <c r="J72" s="48">
        <v>921236.90000000014</v>
      </c>
      <c r="K72" s="50">
        <v>59461.000000000051</v>
      </c>
      <c r="L72" s="49"/>
      <c r="M72" s="49">
        <v>22697.599999999999</v>
      </c>
      <c r="N72" s="49">
        <f t="shared" ref="N72" si="25">SUM(I72:M72)</f>
        <v>1035285.6000000001</v>
      </c>
      <c r="O72" s="49">
        <f t="shared" ref="O72" si="26">H72+N72</f>
        <v>6251599.9000000004</v>
      </c>
      <c r="P72" s="53"/>
      <c r="Q72" s="53"/>
    </row>
    <row r="73" spans="1:17" s="53" customFormat="1" x14ac:dyDescent="0.25">
      <c r="A73" s="55" t="s">
        <v>46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  <row r="74" spans="1:17" s="52" customFormat="1" x14ac:dyDescent="0.25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/>
    </row>
  </sheetData>
  <mergeCells count="15">
    <mergeCell ref="A73:O74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6"/>
  <sheetViews>
    <sheetView workbookViewId="0">
      <pane xSplit="1" ySplit="7" topLeftCell="N13" activePane="bottomRight" state="frozen"/>
      <selection pane="topRight" activeCell="B1" sqref="B1"/>
      <selection pane="bottomLeft" activeCell="A8" sqref="A8"/>
      <selection pane="bottomRight" activeCell="B21" sqref="B21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9.88671875" customWidth="1"/>
    <col min="13" max="13" width="12.66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20" si="1">D8+E8</f>
        <v>419524.60000000003</v>
      </c>
      <c r="G8" s="48">
        <v>63073.699999999953</v>
      </c>
      <c r="H8" s="48">
        <f t="shared" ref="H8:H20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23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20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20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2" customFormat="1" x14ac:dyDescent="0.25">
      <c r="A19" s="46">
        <v>2019</v>
      </c>
      <c r="B19" s="48">
        <v>359960.00000000006</v>
      </c>
      <c r="C19" s="48">
        <v>1070136.7999999998</v>
      </c>
      <c r="D19" s="49">
        <f t="shared" si="5"/>
        <v>1430096.7999999998</v>
      </c>
      <c r="E19" s="48">
        <v>584633</v>
      </c>
      <c r="F19" s="49">
        <f t="shared" si="1"/>
        <v>2014729.7999999998</v>
      </c>
      <c r="G19" s="48">
        <v>188088.8</v>
      </c>
      <c r="H19" s="48">
        <f t="shared" si="2"/>
        <v>2202818.5999999996</v>
      </c>
      <c r="I19" s="48">
        <v>59688.299999999996</v>
      </c>
      <c r="J19" s="48">
        <v>572483.4</v>
      </c>
      <c r="K19" s="50">
        <v>12335.5</v>
      </c>
      <c r="L19" s="49"/>
      <c r="M19" s="49">
        <f>1902.6-227983.4</f>
        <v>-226080.8</v>
      </c>
      <c r="N19" s="49">
        <f t="shared" si="6"/>
        <v>418426.40000000008</v>
      </c>
      <c r="O19" s="49">
        <f t="shared" si="4"/>
        <v>2621244.9999999995</v>
      </c>
      <c r="P19" s="53"/>
      <c r="Q19" s="53"/>
    </row>
    <row r="20" spans="1:17" s="52" customFormat="1" x14ac:dyDescent="0.25">
      <c r="A20" s="46">
        <v>2020</v>
      </c>
      <c r="B20" s="48">
        <v>433279.2</v>
      </c>
      <c r="C20" s="48">
        <v>1369841.3000000003</v>
      </c>
      <c r="D20" s="49">
        <f t="shared" si="5"/>
        <v>1803120.5000000002</v>
      </c>
      <c r="E20" s="48">
        <v>723397.99999999988</v>
      </c>
      <c r="F20" s="49">
        <f t="shared" si="1"/>
        <v>2526518.5</v>
      </c>
      <c r="G20" s="48">
        <v>207328.49999999997</v>
      </c>
      <c r="H20" s="48">
        <f t="shared" si="2"/>
        <v>2733847</v>
      </c>
      <c r="I20" s="48">
        <v>63218.3</v>
      </c>
      <c r="J20" s="48">
        <v>656262.9</v>
      </c>
      <c r="K20" s="50">
        <v>25423.799999999988</v>
      </c>
      <c r="L20" s="49"/>
      <c r="M20" s="49">
        <f>2040.4-222775.8</f>
        <v>-220735.4</v>
      </c>
      <c r="N20" s="49">
        <f t="shared" si="6"/>
        <v>524169.6</v>
      </c>
      <c r="O20" s="49">
        <f t="shared" si="4"/>
        <v>3258016.6</v>
      </c>
      <c r="P20" s="53"/>
      <c r="Q20" s="53"/>
    </row>
    <row r="21" spans="1:17" s="52" customFormat="1" x14ac:dyDescent="0.25">
      <c r="A21" s="46">
        <v>2021</v>
      </c>
      <c r="B21" s="48">
        <v>478831.7</v>
      </c>
      <c r="C21" s="48">
        <v>1569167.3999999997</v>
      </c>
      <c r="D21" s="49">
        <v>2047999.0999999996</v>
      </c>
      <c r="E21" s="48">
        <v>987235.6</v>
      </c>
      <c r="F21" s="49">
        <v>3035234.6999999997</v>
      </c>
      <c r="G21" s="48">
        <v>254710.69999999998</v>
      </c>
      <c r="H21" s="48">
        <v>3289945.4</v>
      </c>
      <c r="I21" s="48">
        <v>56884.399999999994</v>
      </c>
      <c r="J21" s="48">
        <v>844856.1</v>
      </c>
      <c r="K21" s="50">
        <v>20100.100000000035</v>
      </c>
      <c r="L21" s="49"/>
      <c r="M21" s="49">
        <v>-226463.90000000002</v>
      </c>
      <c r="N21" s="49">
        <v>695376.70000000007</v>
      </c>
      <c r="O21" s="49">
        <v>3985322.1</v>
      </c>
      <c r="P21" s="53"/>
      <c r="Q21" s="53"/>
    </row>
    <row r="22" spans="1:17" s="52" customFormat="1" x14ac:dyDescent="0.25">
      <c r="A22" s="46" t="s">
        <v>68</v>
      </c>
      <c r="B22" s="48">
        <v>565046.5</v>
      </c>
      <c r="C22" s="48">
        <v>2411608.6</v>
      </c>
      <c r="D22" s="49">
        <v>2976655.1</v>
      </c>
      <c r="E22" s="48">
        <v>1235637.5000000002</v>
      </c>
      <c r="F22" s="49">
        <v>4212292.6000000006</v>
      </c>
      <c r="G22" s="48">
        <v>300212.10000000009</v>
      </c>
      <c r="H22" s="48">
        <v>4512504.7000000011</v>
      </c>
      <c r="I22" s="48">
        <v>86450.8</v>
      </c>
      <c r="J22" s="48">
        <v>1043229.7000000002</v>
      </c>
      <c r="K22" s="50">
        <v>-48915.199999999852</v>
      </c>
      <c r="L22" s="49"/>
      <c r="M22" s="49">
        <v>-210271.59999999998</v>
      </c>
      <c r="N22" s="49">
        <f t="shared" ref="N22" si="7">SUM(I22:M22)</f>
        <v>870493.7000000003</v>
      </c>
      <c r="O22" s="49">
        <f t="shared" si="4"/>
        <v>5382998.4000000013</v>
      </c>
      <c r="P22" s="53"/>
      <c r="Q22" s="53"/>
    </row>
    <row r="23" spans="1:17" s="52" customFormat="1" x14ac:dyDescent="0.25">
      <c r="A23" s="46" t="s">
        <v>85</v>
      </c>
      <c r="B23" s="48">
        <v>631174.9</v>
      </c>
      <c r="C23" s="48">
        <v>2602453.5999999996</v>
      </c>
      <c r="D23" s="49">
        <f t="shared" ref="D23" si="8">SUM(B23:C23)</f>
        <v>3233628.4999999995</v>
      </c>
      <c r="E23" s="48">
        <v>1384221.8999999997</v>
      </c>
      <c r="F23" s="49">
        <f t="shared" ref="F23" si="9">D23+E23</f>
        <v>4617850.3999999994</v>
      </c>
      <c r="G23" s="48">
        <v>591931.5</v>
      </c>
      <c r="H23" s="48">
        <f t="shared" ref="H23" si="10">F23+G23</f>
        <v>5209781.8999999994</v>
      </c>
      <c r="I23" s="48">
        <v>71131.799999999988</v>
      </c>
      <c r="J23" s="48">
        <v>975131.50000000023</v>
      </c>
      <c r="K23" s="50">
        <v>83812.50000000048</v>
      </c>
      <c r="L23" s="49"/>
      <c r="M23" s="49">
        <f>3106.6-12471.5</f>
        <v>-9364.9</v>
      </c>
      <c r="N23" s="49">
        <f t="shared" ref="N23" si="11">SUM(I23:M23)</f>
        <v>1120710.9000000008</v>
      </c>
      <c r="O23" s="49">
        <f t="shared" si="4"/>
        <v>6330492.8000000007</v>
      </c>
      <c r="P23" s="53"/>
      <c r="Q23" s="53"/>
    </row>
    <row r="24" spans="1:17" s="53" customFormat="1" x14ac:dyDescent="0.25">
      <c r="A24" s="55" t="s">
        <v>46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7" s="52" customFormat="1" x14ac:dyDescent="0.2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</row>
    <row r="26" spans="1:17" s="54" customFormat="1" x14ac:dyDescent="0.25"/>
  </sheetData>
  <mergeCells count="15">
    <mergeCell ref="A24:O25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NSENGIYUMVA Raissa Providence</cp:lastModifiedBy>
  <cp:lastPrinted>2020-05-13T08:56:01Z</cp:lastPrinted>
  <dcterms:created xsi:type="dcterms:W3CDTF">2000-07-11T13:49:14Z</dcterms:created>
  <dcterms:modified xsi:type="dcterms:W3CDTF">2024-05-20T07:21:17Z</dcterms:modified>
</cp:coreProperties>
</file>