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1"/>
  </bookViews>
  <sheets>
    <sheet name="Contents" sheetId="1" r:id="rId1"/>
    <sheet name="Monthly" sheetId="2" r:id="rId2"/>
    <sheet name="Quarterly" sheetId="3" r:id="rId3"/>
    <sheet name="Annual" sheetId="4" r:id="rId4"/>
  </sheets>
  <definedNames/>
  <calcPr fullCalcOnLoad="1"/>
</workbook>
</file>

<file path=xl/sharedStrings.xml><?xml version="1.0" encoding="utf-8"?>
<sst xmlns="http://schemas.openxmlformats.org/spreadsheetml/2006/main" count="569" uniqueCount="64">
  <si>
    <t xml:space="preserve"> </t>
  </si>
  <si>
    <t>-</t>
  </si>
  <si>
    <t>Source : BRB</t>
  </si>
  <si>
    <t>Total</t>
  </si>
  <si>
    <t>Excel File Name:</t>
  </si>
  <si>
    <t>Available from Web Page:</t>
  </si>
  <si>
    <t>http://www.brb.bi/fr/content/monnaie-et-cr%C3%A9dit</t>
  </si>
  <si>
    <t xml:space="preserve">                   </t>
  </si>
  <si>
    <t xml:space="preserve">                                                  </t>
  </si>
  <si>
    <t>BANQUE DE LA REPUBLIQUE</t>
  </si>
  <si>
    <r>
      <t xml:space="preserve">         </t>
    </r>
    <r>
      <rPr>
        <b/>
        <u val="single"/>
        <sz val="12"/>
        <rFont val="Times New Roman"/>
        <family val="1"/>
      </rPr>
      <t>DU BURUNDI</t>
    </r>
  </si>
  <si>
    <t>Click in this sheet to see data</t>
  </si>
  <si>
    <t>Sheet's name</t>
  </si>
  <si>
    <t>Description of data</t>
  </si>
  <si>
    <t>Frequency</t>
  </si>
  <si>
    <t>The most recent data</t>
  </si>
  <si>
    <t>Monthly</t>
  </si>
  <si>
    <t>Quarterly</t>
  </si>
  <si>
    <t>Annual</t>
  </si>
  <si>
    <t>Publication date</t>
  </si>
  <si>
    <t>Evolution of Monetary Base</t>
  </si>
  <si>
    <t>MONETERY BASE</t>
  </si>
  <si>
    <t>Bank deposits</t>
  </si>
  <si>
    <t>Microfinances deposits</t>
  </si>
  <si>
    <t>Other financial intermediaries deposits</t>
  </si>
  <si>
    <t>Public nonfinancial corporation deposits</t>
  </si>
  <si>
    <t>Local Government deposits</t>
  </si>
  <si>
    <t>Other deposits</t>
  </si>
  <si>
    <t>COUNTERPARTS OF MONETARY BASE</t>
  </si>
  <si>
    <t>Net foreign assets</t>
  </si>
  <si>
    <t>Nets claims on government</t>
  </si>
  <si>
    <t>Claims on commercial banks</t>
  </si>
  <si>
    <t>Claims on other financial intermediaries</t>
  </si>
  <si>
    <t>Claims on public nonfinancial corporations</t>
  </si>
  <si>
    <t>Claims on local Government</t>
  </si>
  <si>
    <t>Claims on private sector</t>
  </si>
  <si>
    <t>Withdrawal liquidity</t>
  </si>
  <si>
    <t>Other items net</t>
  </si>
  <si>
    <t>BROAD MONEY (M3)</t>
  </si>
  <si>
    <t>MONEY MULTIPLIER</t>
  </si>
  <si>
    <t>CONTENTS</t>
  </si>
  <si>
    <t>Return to the Contents</t>
  </si>
  <si>
    <t>Period                      Description</t>
  </si>
  <si>
    <t>currency in circulation (out of BRB)</t>
  </si>
  <si>
    <t>EVOLUTION OF MONETARY BASE,BROAD MONEY AND MONEY MULTIPLIER</t>
  </si>
  <si>
    <t xml:space="preserve">Other net items </t>
  </si>
  <si>
    <t xml:space="preserve">Other net  items </t>
  </si>
  <si>
    <t>Previous publication date</t>
  </si>
  <si>
    <t>evolution of monetary base, broad money and money multiplier.xls</t>
  </si>
  <si>
    <t>Monthly  Monetary Base,broad money and money multiplier</t>
  </si>
  <si>
    <t>Quarterly  Monetary Base,broad money and money  multiplier</t>
  </si>
  <si>
    <t>Annual Monetary Base,broad money and money  multiplier</t>
  </si>
  <si>
    <t>Evolution of Monetary Base, broad money and money multiplier shows the the evolution of the monetary base  and its counterparts,broad money(M3) and the money multiplier which is the ratio between broad money and monetary base</t>
  </si>
  <si>
    <t>II.6</t>
  </si>
  <si>
    <t>2018</t>
  </si>
  <si>
    <r>
      <t>January-19</t>
    </r>
    <r>
      <rPr>
        <vertAlign val="superscript"/>
        <sz val="12"/>
        <rFont val="Calibri"/>
        <family val="2"/>
      </rPr>
      <t>(p)</t>
    </r>
  </si>
  <si>
    <r>
      <t>February-19</t>
    </r>
    <r>
      <rPr>
        <vertAlign val="superscript"/>
        <sz val="12"/>
        <rFont val="Calibri"/>
        <family val="2"/>
      </rPr>
      <t>(p)</t>
    </r>
  </si>
  <si>
    <r>
      <t>March-19</t>
    </r>
    <r>
      <rPr>
        <vertAlign val="superscript"/>
        <sz val="12"/>
        <rFont val="Calibri"/>
        <family val="2"/>
      </rPr>
      <t>(p)</t>
    </r>
  </si>
  <si>
    <r>
      <t>April-19</t>
    </r>
    <r>
      <rPr>
        <vertAlign val="superscript"/>
        <sz val="12"/>
        <rFont val="Calibri"/>
        <family val="2"/>
      </rPr>
      <t>(p)</t>
    </r>
  </si>
  <si>
    <r>
      <t>May-19</t>
    </r>
    <r>
      <rPr>
        <vertAlign val="superscript"/>
        <sz val="12"/>
        <rFont val="Calibri"/>
        <family val="2"/>
      </rPr>
      <t>(p)</t>
    </r>
  </si>
  <si>
    <t>Q2-2019</t>
  </si>
  <si>
    <r>
      <t>June-19</t>
    </r>
    <r>
      <rPr>
        <vertAlign val="superscript"/>
        <sz val="12"/>
        <rFont val="Calibri"/>
        <family val="2"/>
      </rPr>
      <t>(p)</t>
    </r>
  </si>
  <si>
    <r>
      <t>July-19</t>
    </r>
    <r>
      <rPr>
        <vertAlign val="superscript"/>
        <sz val="12"/>
        <rFont val="Calibri"/>
        <family val="2"/>
      </rPr>
      <t>(p)</t>
    </r>
  </si>
  <si>
    <r>
      <t>August-19</t>
    </r>
    <r>
      <rPr>
        <vertAlign val="superscript"/>
        <sz val="12"/>
        <rFont val="Calibri"/>
        <family val="2"/>
      </rPr>
      <t>(p)</t>
    </r>
  </si>
</sst>
</file>

<file path=xl/styles.xml><?xml version="1.0" encoding="utf-8"?>
<styleSheet xmlns="http://schemas.openxmlformats.org/spreadsheetml/2006/main">
  <numFmts count="56">
    <numFmt numFmtId="5" formatCode="#,##0\ &quot;FBu&quot;;\-#,##0\ &quot;FBu&quot;"/>
    <numFmt numFmtId="6" formatCode="#,##0\ &quot;FBu&quot;;[Red]\-#,##0\ &quot;FBu&quot;"/>
    <numFmt numFmtId="7" formatCode="#,##0.00\ &quot;FBu&quot;;\-#,##0.00\ &quot;FBu&quot;"/>
    <numFmt numFmtId="8" formatCode="#,##0.00\ &quot;FBu&quot;;[Red]\-#,##0.00\ &quot;FBu&quot;"/>
    <numFmt numFmtId="42" formatCode="_-* #,##0\ &quot;FBu&quot;_-;\-* #,##0\ &quot;FBu&quot;_-;_-* &quot;-&quot;\ &quot;FBu&quot;_-;_-@_-"/>
    <numFmt numFmtId="41" formatCode="_-* #,##0\ _F_B_u_-;\-* #,##0\ _F_B_u_-;_-* &quot;-&quot;\ _F_B_u_-;_-@_-"/>
    <numFmt numFmtId="44" formatCode="_-* #,##0.00\ &quot;FBu&quot;_-;\-* #,##0.00\ &quot;FBu&quot;_-;_-* &quot;-&quot;??\ &quot;FBu&quot;_-;_-@_-"/>
    <numFmt numFmtId="43" formatCode="_-* #,##0.00\ _F_B_u_-;\-* #,##0.00\ _F_B_u_-;_-* &quot;-&quot;??\ _F_B_u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0_);\(#,##0.0\)"/>
    <numFmt numFmtId="197" formatCode="General_)"/>
    <numFmt numFmtId="198" formatCode="0.0"/>
    <numFmt numFmtId="199" formatCode="#,##0.0"/>
    <numFmt numFmtId="200" formatCode="0.00_ ;\-0.00\ "/>
    <numFmt numFmtId="201" formatCode="0.0_ ;\-0.0\ "/>
    <numFmt numFmtId="202" formatCode="0.0_)"/>
    <numFmt numFmtId="203" formatCode="_-* #,##0.0\ _F_-;\-* #,##0.0\ _F_-;_-* &quot;-&quot;??\ _F_-;_-@_-"/>
    <numFmt numFmtId="204" formatCode="[$-40C]dddd\ d\ mmmm\ yyyy"/>
    <numFmt numFmtId="205" formatCode="[$-40C]mmmm\-yy;@"/>
    <numFmt numFmtId="206" formatCode="#,##0_);\(#,##0\)"/>
    <numFmt numFmtId="207" formatCode="0_)"/>
    <numFmt numFmtId="208" formatCode="_-* #,##0\ _F_-;\-* #,##0\ _F_-;_-* &quot;-&quot;??\ _F_-;_-@_-"/>
    <numFmt numFmtId="209" formatCode="[$-409]dd\-mmm\-yy;@"/>
    <numFmt numFmtId="210" formatCode="[$-409]mmm\-yy;@"/>
    <numFmt numFmtId="211" formatCode="[$-409]mmmm\-yy;@"/>
  </numFmts>
  <fonts count="58">
    <font>
      <sz val="12"/>
      <name val="Helv"/>
      <family val="0"/>
    </font>
    <font>
      <b/>
      <sz val="11"/>
      <name val="Courier New"/>
      <family val="0"/>
    </font>
    <font>
      <i/>
      <sz val="11"/>
      <name val="Courier New"/>
      <family val="0"/>
    </font>
    <font>
      <b/>
      <i/>
      <sz val="11"/>
      <name val="Courier New"/>
      <family val="0"/>
    </font>
    <font>
      <sz val="11"/>
      <name val="Courier New"/>
      <family val="3"/>
    </font>
    <font>
      <u val="single"/>
      <sz val="12"/>
      <color indexed="12"/>
      <name val="Helv"/>
      <family val="0"/>
    </font>
    <font>
      <u val="single"/>
      <sz val="12"/>
      <color indexed="36"/>
      <name val="Helv"/>
      <family val="0"/>
    </font>
    <font>
      <b/>
      <sz val="12"/>
      <name val="Helv"/>
      <family val="0"/>
    </font>
    <font>
      <b/>
      <sz val="12"/>
      <name val="Times New Roman"/>
      <family val="1"/>
    </font>
    <font>
      <b/>
      <u val="single"/>
      <sz val="12"/>
      <name val="Times New Roman"/>
      <family val="1"/>
    </font>
    <font>
      <vertAlign val="superscript"/>
      <sz val="12"/>
      <name val="Calibri"/>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4"/>
      <name val="Calibri"/>
      <family val="2"/>
    </font>
    <font>
      <b/>
      <sz val="14"/>
      <name val="Calibri"/>
      <family val="2"/>
    </font>
    <font>
      <sz val="12"/>
      <color indexed="8"/>
      <name val="Garamond"/>
      <family val="1"/>
    </font>
    <font>
      <b/>
      <sz val="14"/>
      <color indexed="18"/>
      <name val="Garamond"/>
      <family val="1"/>
    </font>
    <font>
      <b/>
      <i/>
      <sz val="14"/>
      <color indexed="30"/>
      <name val="Garamond"/>
      <family val="1"/>
    </font>
    <font>
      <b/>
      <sz val="12"/>
      <color indexed="9"/>
      <name val="Garamond"/>
      <family val="1"/>
    </font>
    <font>
      <b/>
      <sz val="12"/>
      <name val="Calibri"/>
      <family val="2"/>
    </font>
    <font>
      <sz val="12"/>
      <name val="Calibri"/>
      <family val="2"/>
    </font>
    <font>
      <b/>
      <sz val="12"/>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Garamond"/>
      <family val="1"/>
    </font>
    <font>
      <b/>
      <sz val="14"/>
      <color rgb="FF002060"/>
      <name val="Garamond"/>
      <family val="1"/>
    </font>
    <font>
      <b/>
      <i/>
      <sz val="14"/>
      <color rgb="FF0070C0"/>
      <name val="Garamond"/>
      <family val="1"/>
    </font>
    <font>
      <b/>
      <sz val="12"/>
      <color theme="0"/>
      <name val="Garamond"/>
      <family val="1"/>
    </font>
    <font>
      <b/>
      <sz val="12"/>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2060"/>
        <bgColor indexed="64"/>
      </patternFill>
    </fill>
    <fill>
      <patternFill patternType="solid">
        <fgColor theme="3" tint="0.7999799847602844"/>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right/>
      <top style="thin"/>
      <bottom style="mediu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Down="1">
      <left style="thin"/>
      <right style="thin"/>
      <top style="thin"/>
      <bottom>
        <color indexed="63"/>
      </bottom>
      <diagonal style="thin"/>
    </border>
    <border diagonalDown="1">
      <left style="thin"/>
      <right style="thin"/>
      <top>
        <color indexed="63"/>
      </top>
      <bottom style="thin"/>
      <diagonal style="thin"/>
    </border>
  </borders>
  <cellStyleXfs count="63">
    <xf numFmtId="19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95" fontId="4" fillId="0" borderId="0" applyFont="0" applyFill="0" applyBorder="0" applyAlignment="0" applyProtection="0"/>
    <xf numFmtId="193" fontId="4" fillId="0" borderId="0" applyFont="0" applyFill="0" applyBorder="0" applyAlignment="0" applyProtection="0"/>
    <xf numFmtId="194" fontId="4" fillId="0" borderId="0" applyFont="0" applyFill="0" applyBorder="0" applyAlignment="0" applyProtection="0"/>
    <xf numFmtId="192" fontId="4" fillId="0" borderId="0" applyFont="0" applyFill="0" applyBorder="0" applyAlignment="0" applyProtection="0"/>
    <xf numFmtId="0" fontId="41" fillId="0" borderId="0" applyNumberFormat="0" applyFill="0" applyBorder="0" applyAlignment="0" applyProtection="0"/>
    <xf numFmtId="0" fontId="6"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4"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1">
    <xf numFmtId="196" fontId="0" fillId="0" borderId="0" xfId="0" applyAlignment="1">
      <alignment/>
    </xf>
    <xf numFmtId="196" fontId="0" fillId="0" borderId="10" xfId="0" applyNumberFormat="1" applyFont="1" applyFill="1" applyBorder="1" applyAlignment="1" applyProtection="1">
      <alignment horizontal="fill"/>
      <protection/>
    </xf>
    <xf numFmtId="198" fontId="0" fillId="0" borderId="10" xfId="0" applyNumberFormat="1" applyFont="1" applyFill="1" applyBorder="1" applyAlignment="1" applyProtection="1">
      <alignment horizontal="fill"/>
      <protection/>
    </xf>
    <xf numFmtId="196" fontId="0" fillId="33" borderId="10" xfId="0" applyNumberFormat="1" applyFont="1" applyFill="1" applyBorder="1" applyAlignment="1" applyProtection="1">
      <alignment horizontal="fill"/>
      <protection/>
    </xf>
    <xf numFmtId="199" fontId="0" fillId="0" borderId="10" xfId="0" applyNumberFormat="1" applyFont="1" applyFill="1" applyBorder="1" applyAlignment="1" applyProtection="1">
      <alignment horizontal="fill"/>
      <protection/>
    </xf>
    <xf numFmtId="196" fontId="0" fillId="0" borderId="11" xfId="0" applyNumberFormat="1" applyFont="1" applyFill="1" applyBorder="1" applyAlignment="1" applyProtection="1">
      <alignment horizontal="fill"/>
      <protection/>
    </xf>
    <xf numFmtId="196" fontId="0" fillId="0" borderId="0" xfId="0" applyNumberFormat="1" applyFont="1" applyFill="1" applyBorder="1" applyAlignment="1" applyProtection="1">
      <alignment/>
      <protection/>
    </xf>
    <xf numFmtId="198" fontId="0" fillId="0" borderId="0" xfId="0" applyNumberFormat="1" applyFont="1" applyFill="1" applyBorder="1" applyAlignment="1" applyProtection="1">
      <alignment/>
      <protection/>
    </xf>
    <xf numFmtId="196" fontId="0" fillId="33" borderId="0" xfId="0" applyNumberFormat="1" applyFont="1" applyFill="1" applyBorder="1" applyAlignment="1" applyProtection="1">
      <alignment/>
      <protection/>
    </xf>
    <xf numFmtId="199" fontId="0" fillId="0" borderId="0" xfId="0" applyNumberFormat="1" applyFont="1" applyFill="1" applyBorder="1" applyAlignment="1" applyProtection="1">
      <alignment/>
      <protection/>
    </xf>
    <xf numFmtId="196" fontId="7" fillId="0" borderId="12" xfId="0" applyNumberFormat="1" applyFont="1" applyFill="1" applyBorder="1" applyAlignment="1" applyProtection="1">
      <alignment/>
      <protection/>
    </xf>
    <xf numFmtId="196" fontId="7" fillId="0" borderId="0" xfId="0" applyNumberFormat="1" applyFont="1" applyFill="1" applyBorder="1" applyAlignment="1" applyProtection="1">
      <alignment/>
      <protection/>
    </xf>
    <xf numFmtId="196" fontId="0" fillId="0" borderId="13" xfId="0" applyNumberFormat="1" applyFont="1" applyFill="1" applyBorder="1" applyAlignment="1" applyProtection="1">
      <alignment horizontal="right"/>
      <protection/>
    </xf>
    <xf numFmtId="196" fontId="0" fillId="0" borderId="13" xfId="0" applyFont="1" applyFill="1" applyBorder="1" applyAlignment="1">
      <alignment horizontal="right"/>
    </xf>
    <xf numFmtId="196" fontId="0" fillId="0" borderId="13" xfId="0" applyNumberFormat="1" applyFont="1" applyFill="1" applyBorder="1" applyAlignment="1" applyProtection="1" quotePrefix="1">
      <alignment horizontal="right"/>
      <protection/>
    </xf>
    <xf numFmtId="196" fontId="0" fillId="33" borderId="13" xfId="0" applyNumberFormat="1" applyFont="1" applyFill="1" applyBorder="1" applyAlignment="1" applyProtection="1">
      <alignment horizontal="right"/>
      <protection/>
    </xf>
    <xf numFmtId="199" fontId="0" fillId="0" borderId="13" xfId="0" applyNumberFormat="1" applyFont="1" applyFill="1" applyBorder="1" applyAlignment="1" applyProtection="1">
      <alignment horizontal="right"/>
      <protection/>
    </xf>
    <xf numFmtId="205" fontId="0" fillId="0" borderId="13" xfId="0" applyNumberFormat="1" applyFill="1" applyBorder="1" applyAlignment="1" quotePrefix="1">
      <alignment horizontal="left"/>
    </xf>
    <xf numFmtId="199" fontId="0" fillId="0" borderId="13" xfId="0" applyNumberFormat="1" applyFont="1" applyBorder="1" applyAlignment="1" applyProtection="1">
      <alignment/>
      <protection/>
    </xf>
    <xf numFmtId="202" fontId="0" fillId="0" borderId="13" xfId="0" applyNumberFormat="1" applyBorder="1" applyAlignment="1" applyProtection="1" quotePrefix="1">
      <alignment horizontal="left"/>
      <protection/>
    </xf>
    <xf numFmtId="196" fontId="27" fillId="0" borderId="0" xfId="0" applyNumberFormat="1" applyFont="1" applyFill="1" applyBorder="1" applyAlignment="1" applyProtection="1">
      <alignment/>
      <protection/>
    </xf>
    <xf numFmtId="198" fontId="27" fillId="0" borderId="0" xfId="0" applyNumberFormat="1" applyFont="1" applyFill="1" applyBorder="1" applyAlignment="1" applyProtection="1">
      <alignment/>
      <protection/>
    </xf>
    <xf numFmtId="196" fontId="27" fillId="33" borderId="0" xfId="0" applyNumberFormat="1" applyFont="1" applyFill="1" applyBorder="1" applyAlignment="1" applyProtection="1">
      <alignment/>
      <protection/>
    </xf>
    <xf numFmtId="199" fontId="27" fillId="0" borderId="0" xfId="0" applyNumberFormat="1" applyFont="1" applyFill="1" applyBorder="1" applyAlignment="1" applyProtection="1">
      <alignment/>
      <protection/>
    </xf>
    <xf numFmtId="196" fontId="28" fillId="0" borderId="12" xfId="0" applyNumberFormat="1" applyFont="1" applyFill="1" applyBorder="1" applyAlignment="1" applyProtection="1">
      <alignment/>
      <protection/>
    </xf>
    <xf numFmtId="196" fontId="27" fillId="0" borderId="14" xfId="0" applyNumberFormat="1" applyFont="1" applyFill="1" applyBorder="1" applyAlignment="1" applyProtection="1">
      <alignment/>
      <protection/>
    </xf>
    <xf numFmtId="196" fontId="28" fillId="0" borderId="0" xfId="0" applyNumberFormat="1" applyFont="1" applyFill="1" applyBorder="1" applyAlignment="1" applyProtection="1">
      <alignment/>
      <protection/>
    </xf>
    <xf numFmtId="198" fontId="28" fillId="0" borderId="0" xfId="0" applyNumberFormat="1" applyFont="1" applyFill="1" applyBorder="1" applyAlignment="1" applyProtection="1" quotePrefix="1">
      <alignment/>
      <protection/>
    </xf>
    <xf numFmtId="196" fontId="28" fillId="33" borderId="0" xfId="0" applyNumberFormat="1" applyFont="1" applyFill="1" applyBorder="1" applyAlignment="1" applyProtection="1">
      <alignment/>
      <protection/>
    </xf>
    <xf numFmtId="199" fontId="28" fillId="0" borderId="0" xfId="0" applyNumberFormat="1" applyFont="1" applyFill="1" applyBorder="1" applyAlignment="1" applyProtection="1">
      <alignment/>
      <protection/>
    </xf>
    <xf numFmtId="196" fontId="27" fillId="0" borderId="12" xfId="0" applyNumberFormat="1" applyFont="1" applyFill="1" applyBorder="1" applyAlignment="1" applyProtection="1">
      <alignment/>
      <protection/>
    </xf>
    <xf numFmtId="205" fontId="27" fillId="0" borderId="13" xfId="0" applyNumberFormat="1" applyFont="1" applyFill="1" applyBorder="1" applyAlignment="1" quotePrefix="1">
      <alignment horizontal="left"/>
    </xf>
    <xf numFmtId="196" fontId="27" fillId="0" borderId="13" xfId="0" applyNumberFormat="1" applyFont="1" applyFill="1" applyBorder="1" applyAlignment="1" applyProtection="1">
      <alignment horizontal="right"/>
      <protection/>
    </xf>
    <xf numFmtId="196" fontId="27" fillId="0" borderId="13" xfId="0" applyFont="1" applyFill="1" applyBorder="1" applyAlignment="1">
      <alignment horizontal="right"/>
    </xf>
    <xf numFmtId="199" fontId="27" fillId="0" borderId="13" xfId="0" applyNumberFormat="1" applyFont="1" applyBorder="1" applyAlignment="1" applyProtection="1">
      <alignment/>
      <protection/>
    </xf>
    <xf numFmtId="196" fontId="27" fillId="0" borderId="13" xfId="0" applyNumberFormat="1" applyFont="1" applyFill="1" applyBorder="1" applyAlignment="1" applyProtection="1" quotePrefix="1">
      <alignment horizontal="right"/>
      <protection/>
    </xf>
    <xf numFmtId="196" fontId="27" fillId="33" borderId="13" xfId="0" applyNumberFormat="1" applyFont="1" applyFill="1" applyBorder="1" applyAlignment="1" applyProtection="1">
      <alignment horizontal="right"/>
      <protection/>
    </xf>
    <xf numFmtId="201" fontId="27" fillId="0" borderId="13" xfId="0" applyNumberFormat="1" applyFont="1" applyFill="1" applyBorder="1" applyAlignment="1" applyProtection="1">
      <alignment horizontal="right"/>
      <protection/>
    </xf>
    <xf numFmtId="199" fontId="27" fillId="0" borderId="13" xfId="0" applyNumberFormat="1" applyFont="1" applyFill="1" applyBorder="1" applyAlignment="1" applyProtection="1">
      <alignment horizontal="right"/>
      <protection/>
    </xf>
    <xf numFmtId="202" fontId="27" fillId="0" borderId="13" xfId="0" applyNumberFormat="1" applyFont="1" applyBorder="1" applyAlignment="1" applyProtection="1" quotePrefix="1">
      <alignment horizontal="left"/>
      <protection/>
    </xf>
    <xf numFmtId="196" fontId="27" fillId="0" borderId="0" xfId="0" applyFont="1" applyAlignment="1">
      <alignment/>
    </xf>
    <xf numFmtId="196" fontId="53" fillId="0" borderId="0" xfId="0" applyFont="1" applyAlignment="1">
      <alignment/>
    </xf>
    <xf numFmtId="196" fontId="54" fillId="0" borderId="0" xfId="0" applyFont="1" applyAlignment="1">
      <alignment/>
    </xf>
    <xf numFmtId="196" fontId="55" fillId="0" borderId="0" xfId="0" applyFont="1" applyAlignment="1">
      <alignment/>
    </xf>
    <xf numFmtId="196" fontId="56" fillId="34" borderId="15" xfId="0" applyFont="1" applyFill="1" applyBorder="1" applyAlignment="1">
      <alignment/>
    </xf>
    <xf numFmtId="196" fontId="53" fillId="6" borderId="0" xfId="0" applyFont="1" applyFill="1" applyAlignment="1">
      <alignment/>
    </xf>
    <xf numFmtId="49" fontId="53" fillId="6" borderId="0" xfId="0" applyNumberFormat="1" applyFont="1" applyFill="1" applyAlignment="1">
      <alignment horizontal="right"/>
    </xf>
    <xf numFmtId="49" fontId="53" fillId="6" borderId="0" xfId="0" applyNumberFormat="1" applyFont="1" applyFill="1" applyAlignment="1" quotePrefix="1">
      <alignment horizontal="right"/>
    </xf>
    <xf numFmtId="209" fontId="53" fillId="0" borderId="0" xfId="0" applyNumberFormat="1" applyFont="1" applyAlignment="1">
      <alignment horizontal="left"/>
    </xf>
    <xf numFmtId="0" fontId="5" fillId="0" borderId="0" xfId="53" applyAlignment="1" applyProtection="1">
      <alignment/>
      <protection/>
    </xf>
    <xf numFmtId="0" fontId="5" fillId="6" borderId="0" xfId="53" applyFill="1" applyAlignment="1" applyProtection="1">
      <alignment/>
      <protection/>
    </xf>
    <xf numFmtId="196" fontId="5" fillId="0" borderId="14" xfId="53" applyNumberFormat="1" applyFill="1" applyBorder="1" applyAlignment="1" applyProtection="1">
      <alignment horizontal="left"/>
      <protection/>
    </xf>
    <xf numFmtId="196" fontId="7" fillId="0" borderId="16" xfId="0" applyNumberFormat="1" applyFont="1" applyFill="1" applyBorder="1" applyAlignment="1" applyProtection="1">
      <alignment/>
      <protection/>
    </xf>
    <xf numFmtId="196" fontId="5" fillId="0" borderId="17" xfId="53" applyNumberFormat="1" applyFill="1" applyBorder="1" applyAlignment="1" applyProtection="1">
      <alignment/>
      <protection/>
    </xf>
    <xf numFmtId="196" fontId="53" fillId="0" borderId="0" xfId="0" applyFont="1" applyBorder="1" applyAlignment="1">
      <alignment/>
    </xf>
    <xf numFmtId="196" fontId="0" fillId="0" borderId="0" xfId="0" applyBorder="1" applyAlignment="1">
      <alignment/>
    </xf>
    <xf numFmtId="196" fontId="8" fillId="0" borderId="0" xfId="0" applyFont="1" applyAlignment="1">
      <alignment horizontal="justify" vertical="center"/>
    </xf>
    <xf numFmtId="210" fontId="53" fillId="6" borderId="0" xfId="0" applyNumberFormat="1" applyFont="1" applyFill="1" applyAlignment="1">
      <alignment horizontal="right"/>
    </xf>
    <xf numFmtId="196" fontId="33" fillId="0" borderId="13" xfId="0" applyNumberFormat="1" applyFont="1" applyFill="1" applyBorder="1" applyAlignment="1" applyProtection="1">
      <alignment horizontal="center"/>
      <protection/>
    </xf>
    <xf numFmtId="196" fontId="34" fillId="0" borderId="0" xfId="0" applyFont="1" applyAlignment="1">
      <alignment/>
    </xf>
    <xf numFmtId="196" fontId="27" fillId="0" borderId="0" xfId="0" applyFont="1" applyFill="1" applyAlignment="1">
      <alignment/>
    </xf>
    <xf numFmtId="196" fontId="34" fillId="0" borderId="13" xfId="0" applyNumberFormat="1" applyFont="1" applyFill="1" applyBorder="1" applyAlignment="1" applyProtection="1">
      <alignment horizontal="right"/>
      <protection/>
    </xf>
    <xf numFmtId="199" fontId="34" fillId="0" borderId="13" xfId="0" applyNumberFormat="1" applyFont="1" applyFill="1" applyBorder="1" applyAlignment="1" applyProtection="1" quotePrefix="1">
      <alignment horizontal="right"/>
      <protection/>
    </xf>
    <xf numFmtId="196" fontId="34" fillId="0" borderId="13" xfId="0" applyFont="1" applyFill="1" applyBorder="1" applyAlignment="1">
      <alignment horizontal="right"/>
    </xf>
    <xf numFmtId="199" fontId="34" fillId="0" borderId="13" xfId="0" applyNumberFormat="1" applyFont="1" applyBorder="1" applyAlignment="1">
      <alignment/>
    </xf>
    <xf numFmtId="196" fontId="34" fillId="0" borderId="13" xfId="0" applyNumberFormat="1" applyFont="1" applyFill="1" applyBorder="1" applyAlignment="1" applyProtection="1" quotePrefix="1">
      <alignment horizontal="right"/>
      <protection/>
    </xf>
    <xf numFmtId="196" fontId="34" fillId="33" borderId="13" xfId="0" applyNumberFormat="1" applyFont="1" applyFill="1" applyBorder="1" applyAlignment="1" applyProtection="1">
      <alignment horizontal="right"/>
      <protection/>
    </xf>
    <xf numFmtId="201" fontId="34" fillId="0" borderId="13" xfId="0" applyNumberFormat="1" applyFont="1" applyFill="1" applyBorder="1" applyAlignment="1" applyProtection="1">
      <alignment horizontal="right"/>
      <protection/>
    </xf>
    <xf numFmtId="199" fontId="34" fillId="0" borderId="13" xfId="0" applyNumberFormat="1" applyFont="1" applyFill="1" applyBorder="1" applyAlignment="1" applyProtection="1">
      <alignment horizontal="right"/>
      <protection/>
    </xf>
    <xf numFmtId="199" fontId="34" fillId="0" borderId="13" xfId="0" applyNumberFormat="1" applyFont="1" applyBorder="1" applyAlignment="1" applyProtection="1">
      <alignment/>
      <protection/>
    </xf>
    <xf numFmtId="196" fontId="34" fillId="0" borderId="13" xfId="0" applyNumberFormat="1" applyFont="1" applyFill="1" applyBorder="1" applyAlignment="1" applyProtection="1">
      <alignment horizontal="center"/>
      <protection/>
    </xf>
    <xf numFmtId="198" fontId="34" fillId="0" borderId="13" xfId="0" applyNumberFormat="1" applyFont="1" applyFill="1" applyBorder="1" applyAlignment="1" applyProtection="1">
      <alignment horizontal="center"/>
      <protection/>
    </xf>
    <xf numFmtId="196" fontId="34" fillId="33" borderId="13" xfId="0" applyNumberFormat="1" applyFont="1" applyFill="1" applyBorder="1" applyAlignment="1" applyProtection="1">
      <alignment horizontal="center"/>
      <protection/>
    </xf>
    <xf numFmtId="199" fontId="34" fillId="0" borderId="13" xfId="0" applyNumberFormat="1" applyFont="1" applyFill="1" applyBorder="1" applyAlignment="1" applyProtection="1">
      <alignment horizontal="center"/>
      <protection/>
    </xf>
    <xf numFmtId="211" fontId="34" fillId="0" borderId="13" xfId="0" applyNumberFormat="1" applyFont="1" applyFill="1" applyBorder="1" applyAlignment="1" applyProtection="1" quotePrefix="1">
      <alignment horizontal="left"/>
      <protection/>
    </xf>
    <xf numFmtId="196" fontId="28" fillId="35" borderId="13" xfId="0" applyNumberFormat="1" applyFont="1" applyFill="1" applyBorder="1" applyAlignment="1" applyProtection="1">
      <alignment vertical="center" wrapText="1"/>
      <protection/>
    </xf>
    <xf numFmtId="196" fontId="28" fillId="35" borderId="13" xfId="0" applyNumberFormat="1" applyFont="1" applyFill="1" applyBorder="1" applyAlignment="1" applyProtection="1">
      <alignment horizontal="center" vertical="center" wrapText="1"/>
      <protection/>
    </xf>
    <xf numFmtId="198" fontId="28" fillId="35" borderId="13" xfId="0" applyNumberFormat="1" applyFont="1" applyFill="1" applyBorder="1" applyAlignment="1" applyProtection="1">
      <alignment vertical="center" wrapText="1"/>
      <protection/>
    </xf>
    <xf numFmtId="199" fontId="28" fillId="35" borderId="13" xfId="0" applyNumberFormat="1" applyFont="1" applyFill="1" applyBorder="1" applyAlignment="1" applyProtection="1">
      <alignment vertical="center" wrapText="1"/>
      <protection/>
    </xf>
    <xf numFmtId="196" fontId="28" fillId="35" borderId="13" xfId="0" applyNumberFormat="1" applyFont="1" applyFill="1" applyBorder="1" applyAlignment="1" applyProtection="1">
      <alignment vertical="center"/>
      <protection/>
    </xf>
    <xf numFmtId="0" fontId="34" fillId="0" borderId="13" xfId="0" applyNumberFormat="1" applyFont="1" applyFill="1" applyBorder="1" applyAlignment="1" quotePrefix="1">
      <alignment horizontal="center" vertical="center"/>
    </xf>
    <xf numFmtId="196" fontId="57" fillId="0" borderId="0" xfId="0" applyFont="1" applyBorder="1" applyAlignment="1">
      <alignment horizontal="center" wrapText="1"/>
    </xf>
    <xf numFmtId="196" fontId="53" fillId="6" borderId="0" xfId="0" applyFont="1" applyFill="1" applyAlignment="1">
      <alignment wrapText="1"/>
    </xf>
    <xf numFmtId="205" fontId="34" fillId="0" borderId="13" xfId="0" applyNumberFormat="1" applyFont="1" applyFill="1" applyBorder="1" applyAlignment="1" quotePrefix="1">
      <alignment horizontal="left"/>
    </xf>
    <xf numFmtId="196" fontId="33" fillId="0" borderId="18" xfId="0" applyFont="1" applyFill="1" applyBorder="1" applyAlignment="1">
      <alignment horizontal="left"/>
    </xf>
    <xf numFmtId="196" fontId="33" fillId="0" borderId="19" xfId="0" applyFont="1" applyFill="1" applyBorder="1" applyAlignment="1">
      <alignment horizontal="left"/>
    </xf>
    <xf numFmtId="196" fontId="33" fillId="0" borderId="20" xfId="0" applyFont="1" applyFill="1" applyBorder="1" applyAlignment="1">
      <alignment horizontal="left"/>
    </xf>
    <xf numFmtId="196" fontId="28" fillId="0" borderId="14" xfId="0" applyNumberFormat="1" applyFont="1" applyFill="1" applyBorder="1" applyAlignment="1" applyProtection="1">
      <alignment horizontal="center"/>
      <protection/>
    </xf>
    <xf numFmtId="196" fontId="28" fillId="0" borderId="0" xfId="0" applyNumberFormat="1" applyFont="1" applyFill="1" applyBorder="1" applyAlignment="1" applyProtection="1">
      <alignment horizontal="center"/>
      <protection/>
    </xf>
    <xf numFmtId="196" fontId="28" fillId="0" borderId="12" xfId="0" applyNumberFormat="1" applyFont="1" applyFill="1" applyBorder="1" applyAlignment="1" applyProtection="1">
      <alignment horizontal="center"/>
      <protection/>
    </xf>
    <xf numFmtId="196" fontId="28" fillId="35" borderId="13" xfId="0" applyNumberFormat="1" applyFont="1" applyFill="1" applyBorder="1" applyAlignment="1" applyProtection="1">
      <alignment horizontal="center" vertical="center"/>
      <protection/>
    </xf>
    <xf numFmtId="196" fontId="28" fillId="35" borderId="21" xfId="0" applyNumberFormat="1" applyFont="1" applyFill="1" applyBorder="1" applyAlignment="1" applyProtection="1">
      <alignment horizontal="center" vertical="center"/>
      <protection/>
    </xf>
    <xf numFmtId="196" fontId="28" fillId="35" borderId="22" xfId="0" applyNumberFormat="1" applyFont="1" applyFill="1" applyBorder="1" applyAlignment="1" applyProtection="1">
      <alignment horizontal="center" vertical="center"/>
      <protection/>
    </xf>
    <xf numFmtId="205" fontId="34" fillId="0" borderId="18" xfId="0" applyNumberFormat="1" applyFont="1" applyFill="1" applyBorder="1" applyAlignment="1" quotePrefix="1">
      <alignment horizontal="left"/>
    </xf>
    <xf numFmtId="196" fontId="34" fillId="0" borderId="19" xfId="0" applyNumberFormat="1" applyFont="1" applyFill="1" applyBorder="1" applyAlignment="1" applyProtection="1">
      <alignment horizontal="right"/>
      <protection/>
    </xf>
    <xf numFmtId="196" fontId="34" fillId="0" borderId="19" xfId="0" applyFont="1" applyFill="1" applyBorder="1" applyAlignment="1">
      <alignment horizontal="right"/>
    </xf>
    <xf numFmtId="199" fontId="34" fillId="0" borderId="19" xfId="0" applyNumberFormat="1" applyFont="1" applyBorder="1" applyAlignment="1" applyProtection="1">
      <alignment/>
      <protection/>
    </xf>
    <xf numFmtId="196" fontId="34" fillId="0" borderId="19" xfId="0" applyNumberFormat="1" applyFont="1" applyFill="1" applyBorder="1" applyAlignment="1" applyProtection="1" quotePrefix="1">
      <alignment horizontal="right"/>
      <protection/>
    </xf>
    <xf numFmtId="196" fontId="34" fillId="33" borderId="19" xfId="0" applyNumberFormat="1" applyFont="1" applyFill="1" applyBorder="1" applyAlignment="1" applyProtection="1">
      <alignment horizontal="right"/>
      <protection/>
    </xf>
    <xf numFmtId="199" fontId="34" fillId="0" borderId="19" xfId="0" applyNumberFormat="1" applyFont="1" applyFill="1" applyBorder="1" applyAlignment="1" applyProtection="1">
      <alignment horizontal="right"/>
      <protection/>
    </xf>
    <xf numFmtId="196" fontId="34" fillId="0" borderId="20" xfId="0" applyNumberFormat="1" applyFont="1" applyFill="1" applyBorder="1" applyAlignment="1" applyProtection="1">
      <alignment horizontal="righ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0</xdr:row>
      <xdr:rowOff>123825</xdr:rowOff>
    </xdr:from>
    <xdr:to>
      <xdr:col>1</xdr:col>
      <xdr:colOff>1276350</xdr:colOff>
      <xdr:row>2</xdr:row>
      <xdr:rowOff>190500</xdr:rowOff>
    </xdr:to>
    <xdr:pic>
      <xdr:nvPicPr>
        <xdr:cNvPr id="1" name="Image 5"/>
        <xdr:cNvPicPr preferRelativeResize="1">
          <a:picLocks noChangeAspect="1"/>
        </xdr:cNvPicPr>
      </xdr:nvPicPr>
      <xdr:blipFill>
        <a:blip r:embed="rId1"/>
        <a:stretch>
          <a:fillRect/>
        </a:stretch>
      </xdr:blipFill>
      <xdr:spPr>
        <a:xfrm>
          <a:off x="1095375" y="123825"/>
          <a:ext cx="54292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rb.bi/fr/content/monnaie-et-cr%C3%A9dit"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45"/>
  <sheetViews>
    <sheetView showGridLines="0" zoomScalePageLayoutView="0" workbookViewId="0" topLeftCell="D10">
      <selection activeCell="F17" sqref="F17"/>
    </sheetView>
  </sheetViews>
  <sheetFormatPr defaultColWidth="8.88671875" defaultRowHeight="15.75"/>
  <cols>
    <col min="1" max="1" width="4.21484375" style="41" customWidth="1"/>
    <col min="2" max="2" width="68.6640625" style="41" bestFit="1" customWidth="1"/>
    <col min="3" max="3" width="39.88671875" style="41" bestFit="1" customWidth="1"/>
    <col min="4" max="4" width="17.10546875" style="41" bestFit="1" customWidth="1"/>
    <col min="5" max="5" width="25.99609375" style="41" customWidth="1"/>
    <col min="6" max="16384" width="11.5546875" style="41" customWidth="1"/>
  </cols>
  <sheetData>
    <row r="2" ht="15.75">
      <c r="B2" s="56" t="s">
        <v>7</v>
      </c>
    </row>
    <row r="3" spans="2:3" ht="15.75">
      <c r="B3" s="56" t="s">
        <v>8</v>
      </c>
      <c r="C3"/>
    </row>
    <row r="4" ht="15.75">
      <c r="B4" s="56" t="s">
        <v>9</v>
      </c>
    </row>
    <row r="5" ht="15.75">
      <c r="B5" s="56" t="s">
        <v>10</v>
      </c>
    </row>
    <row r="7" ht="18.75">
      <c r="B7" s="42" t="s">
        <v>40</v>
      </c>
    </row>
    <row r="8" ht="18.75">
      <c r="B8" s="43" t="s">
        <v>20</v>
      </c>
    </row>
    <row r="10" ht="15.75">
      <c r="B10" s="41" t="s">
        <v>11</v>
      </c>
    </row>
    <row r="11" spans="2:5" ht="16.5" thickBot="1">
      <c r="B11" s="44" t="s">
        <v>12</v>
      </c>
      <c r="C11" s="44" t="s">
        <v>13</v>
      </c>
      <c r="D11" s="44" t="s">
        <v>14</v>
      </c>
      <c r="E11" s="44" t="s">
        <v>15</v>
      </c>
    </row>
    <row r="12" spans="2:5" ht="31.5">
      <c r="B12" s="50" t="s">
        <v>16</v>
      </c>
      <c r="C12" s="82" t="s">
        <v>49</v>
      </c>
      <c r="D12" s="45" t="s">
        <v>16</v>
      </c>
      <c r="E12" s="57">
        <v>43708</v>
      </c>
    </row>
    <row r="13" spans="2:5" ht="31.5">
      <c r="B13" s="50" t="s">
        <v>17</v>
      </c>
      <c r="C13" s="82" t="s">
        <v>50</v>
      </c>
      <c r="D13" s="45" t="s">
        <v>17</v>
      </c>
      <c r="E13" s="47" t="s">
        <v>60</v>
      </c>
    </row>
    <row r="14" spans="2:5" ht="31.5">
      <c r="B14" s="50" t="s">
        <v>18</v>
      </c>
      <c r="C14" s="82" t="s">
        <v>51</v>
      </c>
      <c r="D14" s="45" t="s">
        <v>18</v>
      </c>
      <c r="E14" s="46" t="s">
        <v>54</v>
      </c>
    </row>
    <row r="16" spans="2:3" ht="15.75">
      <c r="B16" s="41" t="s">
        <v>19</v>
      </c>
      <c r="C16" s="48"/>
    </row>
    <row r="17" spans="2:3" ht="15.75">
      <c r="B17" s="41" t="s">
        <v>47</v>
      </c>
      <c r="C17" s="48"/>
    </row>
    <row r="19" spans="2:3" ht="15.75">
      <c r="B19" s="41" t="s">
        <v>4</v>
      </c>
      <c r="C19" s="41" t="s">
        <v>48</v>
      </c>
    </row>
    <row r="20" spans="2:3" ht="15.75">
      <c r="B20" s="41" t="s">
        <v>5</v>
      </c>
      <c r="C20" s="49" t="s">
        <v>6</v>
      </c>
    </row>
    <row r="23" spans="1:256" s="55" customFormat="1" ht="47.25">
      <c r="A23" s="54"/>
      <c r="B23" s="81" t="s">
        <v>52</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55" customFormat="1" ht="15.75">
      <c r="A24" s="54"/>
      <c r="B24" s="58" t="s">
        <v>21</v>
      </c>
      <c r="C24" s="11"/>
      <c r="D24" s="11"/>
      <c r="E24" s="11"/>
      <c r="F24" s="11"/>
      <c r="G24" s="11"/>
      <c r="H24" s="11"/>
      <c r="I24" s="11"/>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55" customFormat="1" ht="15.75">
      <c r="A25" s="54"/>
      <c r="B25" s="70" t="s">
        <v>43</v>
      </c>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55" customFormat="1" ht="15.75">
      <c r="A26" s="54"/>
      <c r="B26" s="70" t="s">
        <v>22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55" customFormat="1" ht="15.75">
      <c r="A27" s="54"/>
      <c r="B27" s="70" t="s">
        <v>23</v>
      </c>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55" customFormat="1" ht="15.75">
      <c r="A28" s="54"/>
      <c r="B28" s="70" t="s">
        <v>24</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55" customFormat="1" ht="15.75">
      <c r="A29" s="54"/>
      <c r="B29" s="70" t="s">
        <v>25</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s="55" customFormat="1" ht="15.75">
      <c r="A30" s="54"/>
      <c r="B30" s="70" t="s">
        <v>26</v>
      </c>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c r="CH30" s="54"/>
      <c r="CI30" s="54"/>
      <c r="CJ30" s="54"/>
      <c r="CK30" s="54"/>
      <c r="CL30" s="54"/>
      <c r="CM30" s="54"/>
      <c r="CN30" s="54"/>
      <c r="CO30" s="54"/>
      <c r="CP30" s="54"/>
      <c r="CQ30" s="54"/>
      <c r="CR30" s="54"/>
      <c r="CS30" s="54"/>
      <c r="CT30" s="54"/>
      <c r="CU30" s="54"/>
      <c r="CV30" s="54"/>
      <c r="CW30" s="54"/>
      <c r="CX30" s="54"/>
      <c r="CY30" s="54"/>
      <c r="CZ30" s="54"/>
      <c r="DA30" s="54"/>
      <c r="DB30" s="54"/>
      <c r="DC30" s="54"/>
      <c r="DD30" s="54"/>
      <c r="DE30" s="54"/>
      <c r="DF30" s="54"/>
      <c r="DG30" s="54"/>
      <c r="DH30" s="54"/>
      <c r="DI30" s="54"/>
      <c r="DJ30" s="54"/>
      <c r="DK30" s="54"/>
      <c r="DL30" s="54"/>
      <c r="DM30" s="54"/>
      <c r="DN30" s="54"/>
      <c r="DO30" s="54"/>
      <c r="DP30" s="54"/>
      <c r="DQ30" s="54"/>
      <c r="DR30" s="54"/>
      <c r="DS30" s="54"/>
      <c r="DT30" s="54"/>
      <c r="DU30" s="54"/>
      <c r="DV30" s="54"/>
      <c r="DW30" s="54"/>
      <c r="DX30" s="54"/>
      <c r="DY30" s="54"/>
      <c r="DZ30" s="54"/>
      <c r="EA30" s="54"/>
      <c r="EB30" s="54"/>
      <c r="EC30" s="54"/>
      <c r="ED30" s="54"/>
      <c r="EE30" s="54"/>
      <c r="EF30" s="54"/>
      <c r="EG30" s="54"/>
      <c r="EH30" s="54"/>
      <c r="EI30" s="54"/>
      <c r="EJ30" s="54"/>
      <c r="EK30" s="54"/>
      <c r="EL30" s="54"/>
      <c r="EM30" s="54"/>
      <c r="EN30" s="54"/>
      <c r="EO30" s="54"/>
      <c r="EP30" s="54"/>
      <c r="EQ30" s="54"/>
      <c r="ER30" s="54"/>
      <c r="ES30" s="54"/>
      <c r="ET30" s="54"/>
      <c r="EU30" s="54"/>
      <c r="EV30" s="54"/>
      <c r="EW30" s="54"/>
      <c r="EX30" s="54"/>
      <c r="EY30" s="54"/>
      <c r="EZ30" s="54"/>
      <c r="FA30" s="54"/>
      <c r="FB30" s="54"/>
      <c r="FC30" s="54"/>
      <c r="FD30" s="54"/>
      <c r="FE30" s="54"/>
      <c r="FF30" s="54"/>
      <c r="FG30" s="54"/>
      <c r="FH30" s="54"/>
      <c r="FI30" s="54"/>
      <c r="FJ30" s="54"/>
      <c r="FK30" s="54"/>
      <c r="FL30" s="54"/>
      <c r="FM30" s="54"/>
      <c r="FN30" s="54"/>
      <c r="FO30" s="54"/>
      <c r="FP30" s="54"/>
      <c r="FQ30" s="54"/>
      <c r="FR30" s="54"/>
      <c r="FS30" s="54"/>
      <c r="FT30" s="54"/>
      <c r="FU30" s="54"/>
      <c r="FV30" s="54"/>
      <c r="FW30" s="54"/>
      <c r="FX30" s="54"/>
      <c r="FY30" s="54"/>
      <c r="FZ30" s="54"/>
      <c r="GA30" s="54"/>
      <c r="GB30" s="54"/>
      <c r="GC30" s="54"/>
      <c r="GD30" s="54"/>
      <c r="GE30" s="54"/>
      <c r="GF30" s="54"/>
      <c r="GG30" s="54"/>
      <c r="GH30" s="54"/>
      <c r="GI30" s="54"/>
      <c r="GJ30" s="54"/>
      <c r="GK30" s="54"/>
      <c r="GL30" s="54"/>
      <c r="GM30" s="54"/>
      <c r="GN30" s="54"/>
      <c r="GO30" s="54"/>
      <c r="GP30" s="54"/>
      <c r="GQ30" s="54"/>
      <c r="GR30" s="54"/>
      <c r="GS30" s="54"/>
      <c r="GT30" s="54"/>
      <c r="GU30" s="54"/>
      <c r="GV30" s="54"/>
      <c r="GW30" s="54"/>
      <c r="GX30" s="54"/>
      <c r="GY30" s="54"/>
      <c r="GZ30" s="54"/>
      <c r="HA30" s="54"/>
      <c r="HB30" s="54"/>
      <c r="HC30" s="54"/>
      <c r="HD30" s="54"/>
      <c r="HE30" s="54"/>
      <c r="HF30" s="54"/>
      <c r="HG30" s="54"/>
      <c r="HH30" s="54"/>
      <c r="HI30" s="54"/>
      <c r="HJ30" s="54"/>
      <c r="HK30" s="54"/>
      <c r="HL30" s="54"/>
      <c r="HM30" s="54"/>
      <c r="HN30" s="54"/>
      <c r="HO30" s="54"/>
      <c r="HP30" s="54"/>
      <c r="HQ30" s="54"/>
      <c r="HR30" s="54"/>
      <c r="HS30" s="54"/>
      <c r="HT30" s="54"/>
      <c r="HU30" s="54"/>
      <c r="HV30" s="54"/>
      <c r="HW30" s="54"/>
      <c r="HX30" s="54"/>
      <c r="HY30" s="54"/>
      <c r="HZ30" s="54"/>
      <c r="IA30" s="54"/>
      <c r="IB30" s="54"/>
      <c r="IC30" s="54"/>
      <c r="ID30" s="54"/>
      <c r="IE30" s="54"/>
      <c r="IF30" s="54"/>
      <c r="IG30" s="54"/>
      <c r="IH30" s="54"/>
      <c r="II30" s="54"/>
      <c r="IJ30" s="54"/>
      <c r="IK30" s="54"/>
      <c r="IL30" s="54"/>
      <c r="IM30" s="54"/>
      <c r="IN30" s="54"/>
      <c r="IO30" s="54"/>
      <c r="IP30" s="54"/>
      <c r="IQ30" s="54"/>
      <c r="IR30" s="54"/>
      <c r="IS30" s="54"/>
      <c r="IT30" s="54"/>
      <c r="IU30" s="54"/>
      <c r="IV30" s="54"/>
    </row>
    <row r="31" spans="1:256" s="55" customFormat="1" ht="15.75">
      <c r="A31" s="54"/>
      <c r="B31" s="70" t="s">
        <v>27</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55" customFormat="1" ht="15.75">
      <c r="A32" s="54"/>
      <c r="B32" s="58" t="s">
        <v>28</v>
      </c>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54"/>
      <c r="DQ32" s="54"/>
      <c r="DR32" s="54"/>
      <c r="DS32" s="54"/>
      <c r="DT32" s="54"/>
      <c r="DU32" s="54"/>
      <c r="DV32" s="54"/>
      <c r="DW32" s="54"/>
      <c r="DX32" s="54"/>
      <c r="DY32" s="54"/>
      <c r="DZ32" s="54"/>
      <c r="EA32" s="54"/>
      <c r="EB32" s="54"/>
      <c r="EC32" s="54"/>
      <c r="ED32" s="54"/>
      <c r="EE32" s="54"/>
      <c r="EF32" s="54"/>
      <c r="EG32" s="54"/>
      <c r="EH32" s="54"/>
      <c r="EI32" s="54"/>
      <c r="EJ32" s="54"/>
      <c r="EK32" s="54"/>
      <c r="EL32" s="54"/>
      <c r="EM32" s="54"/>
      <c r="EN32" s="54"/>
      <c r="EO32" s="54"/>
      <c r="EP32" s="54"/>
      <c r="EQ32" s="54"/>
      <c r="ER32" s="54"/>
      <c r="ES32" s="54"/>
      <c r="ET32" s="54"/>
      <c r="EU32" s="54"/>
      <c r="EV32" s="54"/>
      <c r="EW32" s="54"/>
      <c r="EX32" s="54"/>
      <c r="EY32" s="54"/>
      <c r="EZ32" s="54"/>
      <c r="FA32" s="54"/>
      <c r="FB32" s="54"/>
      <c r="FC32" s="54"/>
      <c r="FD32" s="54"/>
      <c r="FE32" s="54"/>
      <c r="FF32" s="54"/>
      <c r="FG32" s="54"/>
      <c r="FH32" s="54"/>
      <c r="FI32" s="54"/>
      <c r="FJ32" s="54"/>
      <c r="FK32" s="54"/>
      <c r="FL32" s="54"/>
      <c r="FM32" s="54"/>
      <c r="FN32" s="54"/>
      <c r="FO32" s="54"/>
      <c r="FP32" s="54"/>
      <c r="FQ32" s="54"/>
      <c r="FR32" s="54"/>
      <c r="FS32" s="54"/>
      <c r="FT32" s="54"/>
      <c r="FU32" s="54"/>
      <c r="FV32" s="54"/>
      <c r="FW32" s="54"/>
      <c r="FX32" s="54"/>
      <c r="FY32" s="54"/>
      <c r="FZ32" s="54"/>
      <c r="GA32" s="54"/>
      <c r="GB32" s="54"/>
      <c r="GC32" s="54"/>
      <c r="GD32" s="54"/>
      <c r="GE32" s="54"/>
      <c r="GF32" s="54"/>
      <c r="GG32" s="54"/>
      <c r="GH32" s="54"/>
      <c r="GI32" s="54"/>
      <c r="GJ32" s="54"/>
      <c r="GK32" s="54"/>
      <c r="GL32" s="54"/>
      <c r="GM32" s="54"/>
      <c r="GN32" s="54"/>
      <c r="GO32" s="54"/>
      <c r="GP32" s="54"/>
      <c r="GQ32" s="54"/>
      <c r="GR32" s="54"/>
      <c r="GS32" s="54"/>
      <c r="GT32" s="54"/>
      <c r="GU32" s="54"/>
      <c r="GV32" s="54"/>
      <c r="GW32" s="54"/>
      <c r="GX32" s="54"/>
      <c r="GY32" s="54"/>
      <c r="GZ32" s="54"/>
      <c r="HA32" s="54"/>
      <c r="HB32" s="54"/>
      <c r="HC32" s="54"/>
      <c r="HD32" s="54"/>
      <c r="HE32" s="54"/>
      <c r="HF32" s="54"/>
      <c r="HG32" s="54"/>
      <c r="HH32" s="54"/>
      <c r="HI32" s="54"/>
      <c r="HJ32" s="54"/>
      <c r="HK32" s="54"/>
      <c r="HL32" s="54"/>
      <c r="HM32" s="54"/>
      <c r="HN32" s="54"/>
      <c r="HO32" s="54"/>
      <c r="HP32" s="54"/>
      <c r="HQ32" s="54"/>
      <c r="HR32" s="54"/>
      <c r="HS32" s="54"/>
      <c r="HT32" s="54"/>
      <c r="HU32" s="54"/>
      <c r="HV32" s="54"/>
      <c r="HW32" s="54"/>
      <c r="HX32" s="54"/>
      <c r="HY32" s="54"/>
      <c r="HZ32" s="54"/>
      <c r="IA32" s="54"/>
      <c r="IB32" s="54"/>
      <c r="IC32" s="54"/>
      <c r="ID32" s="54"/>
      <c r="IE32" s="54"/>
      <c r="IF32" s="54"/>
      <c r="IG32" s="54"/>
      <c r="IH32" s="54"/>
      <c r="II32" s="54"/>
      <c r="IJ32" s="54"/>
      <c r="IK32" s="54"/>
      <c r="IL32" s="54"/>
      <c r="IM32" s="54"/>
      <c r="IN32" s="54"/>
      <c r="IO32" s="54"/>
      <c r="IP32" s="54"/>
      <c r="IQ32" s="54"/>
      <c r="IR32" s="54"/>
      <c r="IS32" s="54"/>
      <c r="IT32" s="54"/>
      <c r="IU32" s="54"/>
      <c r="IV32" s="54"/>
    </row>
    <row r="33" spans="1:256" s="55" customFormat="1" ht="15.75">
      <c r="A33" s="54"/>
      <c r="B33" s="71" t="s">
        <v>29</v>
      </c>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4"/>
      <c r="DX33" s="54"/>
      <c r="DY33" s="54"/>
      <c r="DZ33" s="54"/>
      <c r="EA33" s="54"/>
      <c r="EB33" s="54"/>
      <c r="EC33" s="54"/>
      <c r="ED33" s="54"/>
      <c r="EE33" s="54"/>
      <c r="EF33" s="54"/>
      <c r="EG33" s="54"/>
      <c r="EH33" s="54"/>
      <c r="EI33" s="54"/>
      <c r="EJ33" s="54"/>
      <c r="EK33" s="54"/>
      <c r="EL33" s="54"/>
      <c r="EM33" s="54"/>
      <c r="EN33" s="54"/>
      <c r="EO33" s="54"/>
      <c r="EP33" s="54"/>
      <c r="EQ33" s="54"/>
      <c r="ER33" s="54"/>
      <c r="ES33" s="54"/>
      <c r="ET33" s="54"/>
      <c r="EU33" s="54"/>
      <c r="EV33" s="54"/>
      <c r="EW33" s="54"/>
      <c r="EX33" s="54"/>
      <c r="EY33" s="54"/>
      <c r="EZ33" s="54"/>
      <c r="FA33" s="54"/>
      <c r="FB33" s="54"/>
      <c r="FC33" s="54"/>
      <c r="FD33" s="54"/>
      <c r="FE33" s="54"/>
      <c r="FF33" s="54"/>
      <c r="FG33" s="54"/>
      <c r="FH33" s="54"/>
      <c r="FI33" s="54"/>
      <c r="FJ33" s="54"/>
      <c r="FK33" s="54"/>
      <c r="FL33" s="54"/>
      <c r="FM33" s="54"/>
      <c r="FN33" s="54"/>
      <c r="FO33" s="54"/>
      <c r="FP33" s="54"/>
      <c r="FQ33" s="54"/>
      <c r="FR33" s="54"/>
      <c r="FS33" s="54"/>
      <c r="FT33" s="54"/>
      <c r="FU33" s="54"/>
      <c r="FV33" s="54"/>
      <c r="FW33" s="54"/>
      <c r="FX33" s="54"/>
      <c r="FY33" s="54"/>
      <c r="FZ33" s="54"/>
      <c r="GA33" s="54"/>
      <c r="GB33" s="54"/>
      <c r="GC33" s="54"/>
      <c r="GD33" s="54"/>
      <c r="GE33" s="54"/>
      <c r="GF33" s="54"/>
      <c r="GG33" s="54"/>
      <c r="GH33" s="54"/>
      <c r="GI33" s="54"/>
      <c r="GJ33" s="54"/>
      <c r="GK33" s="54"/>
      <c r="GL33" s="54"/>
      <c r="GM33" s="54"/>
      <c r="GN33" s="54"/>
      <c r="GO33" s="54"/>
      <c r="GP33" s="54"/>
      <c r="GQ33" s="54"/>
      <c r="GR33" s="54"/>
      <c r="GS33" s="54"/>
      <c r="GT33" s="54"/>
      <c r="GU33" s="54"/>
      <c r="GV33" s="54"/>
      <c r="GW33" s="54"/>
      <c r="GX33" s="54"/>
      <c r="GY33" s="54"/>
      <c r="GZ33" s="54"/>
      <c r="HA33" s="54"/>
      <c r="HB33" s="54"/>
      <c r="HC33" s="54"/>
      <c r="HD33" s="54"/>
      <c r="HE33" s="54"/>
      <c r="HF33" s="54"/>
      <c r="HG33" s="54"/>
      <c r="HH33" s="54"/>
      <c r="HI33" s="54"/>
      <c r="HJ33" s="54"/>
      <c r="HK33" s="54"/>
      <c r="HL33" s="54"/>
      <c r="HM33" s="54"/>
      <c r="HN33" s="54"/>
      <c r="HO33" s="54"/>
      <c r="HP33" s="54"/>
      <c r="HQ33" s="54"/>
      <c r="HR33" s="54"/>
      <c r="HS33" s="54"/>
      <c r="HT33" s="54"/>
      <c r="HU33" s="54"/>
      <c r="HV33" s="54"/>
      <c r="HW33" s="54"/>
      <c r="HX33" s="54"/>
      <c r="HY33" s="54"/>
      <c r="HZ33" s="54"/>
      <c r="IA33" s="54"/>
      <c r="IB33" s="54"/>
      <c r="IC33" s="54"/>
      <c r="ID33" s="54"/>
      <c r="IE33" s="54"/>
      <c r="IF33" s="54"/>
      <c r="IG33" s="54"/>
      <c r="IH33" s="54"/>
      <c r="II33" s="54"/>
      <c r="IJ33" s="54"/>
      <c r="IK33" s="54"/>
      <c r="IL33" s="54"/>
      <c r="IM33" s="54"/>
      <c r="IN33" s="54"/>
      <c r="IO33" s="54"/>
      <c r="IP33" s="54"/>
      <c r="IQ33" s="54"/>
      <c r="IR33" s="54"/>
      <c r="IS33" s="54"/>
      <c r="IT33" s="54"/>
      <c r="IU33" s="54"/>
      <c r="IV33" s="54"/>
    </row>
    <row r="34" spans="1:256" s="55" customFormat="1" ht="15.75">
      <c r="A34" s="54"/>
      <c r="B34" s="70" t="s">
        <v>30</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c r="CH34" s="54"/>
      <c r="CI34" s="54"/>
      <c r="CJ34" s="54"/>
      <c r="CK34" s="54"/>
      <c r="CL34" s="54"/>
      <c r="CM34" s="54"/>
      <c r="CN34" s="54"/>
      <c r="CO34" s="54"/>
      <c r="CP34" s="54"/>
      <c r="CQ34" s="54"/>
      <c r="CR34" s="54"/>
      <c r="CS34" s="54"/>
      <c r="CT34" s="54"/>
      <c r="CU34" s="54"/>
      <c r="CV34" s="54"/>
      <c r="CW34" s="54"/>
      <c r="CX34" s="54"/>
      <c r="CY34" s="54"/>
      <c r="CZ34" s="54"/>
      <c r="DA34" s="54"/>
      <c r="DB34" s="54"/>
      <c r="DC34" s="54"/>
      <c r="DD34" s="54"/>
      <c r="DE34" s="54"/>
      <c r="DF34" s="54"/>
      <c r="DG34" s="54"/>
      <c r="DH34" s="54"/>
      <c r="DI34" s="54"/>
      <c r="DJ34" s="54"/>
      <c r="DK34" s="54"/>
      <c r="DL34" s="54"/>
      <c r="DM34" s="54"/>
      <c r="DN34" s="54"/>
      <c r="DO34" s="54"/>
      <c r="DP34" s="54"/>
      <c r="DQ34" s="54"/>
      <c r="DR34" s="54"/>
      <c r="DS34" s="54"/>
      <c r="DT34" s="54"/>
      <c r="DU34" s="54"/>
      <c r="DV34" s="54"/>
      <c r="DW34" s="54"/>
      <c r="DX34" s="54"/>
      <c r="DY34" s="54"/>
      <c r="DZ34" s="54"/>
      <c r="EA34" s="54"/>
      <c r="EB34" s="54"/>
      <c r="EC34" s="54"/>
      <c r="ED34" s="54"/>
      <c r="EE34" s="54"/>
      <c r="EF34" s="54"/>
      <c r="EG34" s="54"/>
      <c r="EH34" s="54"/>
      <c r="EI34" s="54"/>
      <c r="EJ34" s="54"/>
      <c r="EK34" s="54"/>
      <c r="EL34" s="54"/>
      <c r="EM34" s="54"/>
      <c r="EN34" s="54"/>
      <c r="EO34" s="54"/>
      <c r="EP34" s="54"/>
      <c r="EQ34" s="54"/>
      <c r="ER34" s="54"/>
      <c r="ES34" s="54"/>
      <c r="ET34" s="54"/>
      <c r="EU34" s="54"/>
      <c r="EV34" s="54"/>
      <c r="EW34" s="54"/>
      <c r="EX34" s="54"/>
      <c r="EY34" s="54"/>
      <c r="EZ34" s="54"/>
      <c r="FA34" s="54"/>
      <c r="FB34" s="54"/>
      <c r="FC34" s="54"/>
      <c r="FD34" s="54"/>
      <c r="FE34" s="54"/>
      <c r="FF34" s="54"/>
      <c r="FG34" s="54"/>
      <c r="FH34" s="54"/>
      <c r="FI34" s="54"/>
      <c r="FJ34" s="54"/>
      <c r="FK34" s="54"/>
      <c r="FL34" s="54"/>
      <c r="FM34" s="54"/>
      <c r="FN34" s="54"/>
      <c r="FO34" s="54"/>
      <c r="FP34" s="54"/>
      <c r="FQ34" s="54"/>
      <c r="FR34" s="54"/>
      <c r="FS34" s="54"/>
      <c r="FT34" s="54"/>
      <c r="FU34" s="54"/>
      <c r="FV34" s="54"/>
      <c r="FW34" s="54"/>
      <c r="FX34" s="54"/>
      <c r="FY34" s="54"/>
      <c r="FZ34" s="54"/>
      <c r="GA34" s="54"/>
      <c r="GB34" s="54"/>
      <c r="GC34" s="54"/>
      <c r="GD34" s="54"/>
      <c r="GE34" s="54"/>
      <c r="GF34" s="54"/>
      <c r="GG34" s="54"/>
      <c r="GH34" s="54"/>
      <c r="GI34" s="54"/>
      <c r="GJ34" s="54"/>
      <c r="GK34" s="54"/>
      <c r="GL34" s="54"/>
      <c r="GM34" s="54"/>
      <c r="GN34" s="54"/>
      <c r="GO34" s="54"/>
      <c r="GP34" s="54"/>
      <c r="GQ34" s="54"/>
      <c r="GR34" s="54"/>
      <c r="GS34" s="54"/>
      <c r="GT34" s="54"/>
      <c r="GU34" s="54"/>
      <c r="GV34" s="54"/>
      <c r="GW34" s="54"/>
      <c r="GX34" s="54"/>
      <c r="GY34" s="54"/>
      <c r="GZ34" s="54"/>
      <c r="HA34" s="54"/>
      <c r="HB34" s="54"/>
      <c r="HC34" s="54"/>
      <c r="HD34" s="54"/>
      <c r="HE34" s="54"/>
      <c r="HF34" s="54"/>
      <c r="HG34" s="54"/>
      <c r="HH34" s="54"/>
      <c r="HI34" s="54"/>
      <c r="HJ34" s="54"/>
      <c r="HK34" s="54"/>
      <c r="HL34" s="54"/>
      <c r="HM34" s="54"/>
      <c r="HN34" s="54"/>
      <c r="HO34" s="54"/>
      <c r="HP34" s="54"/>
      <c r="HQ34" s="54"/>
      <c r="HR34" s="54"/>
      <c r="HS34" s="54"/>
      <c r="HT34" s="54"/>
      <c r="HU34" s="54"/>
      <c r="HV34" s="54"/>
      <c r="HW34" s="54"/>
      <c r="HX34" s="54"/>
      <c r="HY34" s="54"/>
      <c r="HZ34" s="54"/>
      <c r="IA34" s="54"/>
      <c r="IB34" s="54"/>
      <c r="IC34" s="54"/>
      <c r="ID34" s="54"/>
      <c r="IE34" s="54"/>
      <c r="IF34" s="54"/>
      <c r="IG34" s="54"/>
      <c r="IH34" s="54"/>
      <c r="II34" s="54"/>
      <c r="IJ34" s="54"/>
      <c r="IK34" s="54"/>
      <c r="IL34" s="54"/>
      <c r="IM34" s="54"/>
      <c r="IN34" s="54"/>
      <c r="IO34" s="54"/>
      <c r="IP34" s="54"/>
      <c r="IQ34" s="54"/>
      <c r="IR34" s="54"/>
      <c r="IS34" s="54"/>
      <c r="IT34" s="54"/>
      <c r="IU34" s="54"/>
      <c r="IV34" s="54"/>
    </row>
    <row r="35" spans="1:256" s="55" customFormat="1" ht="15.75">
      <c r="A35" s="54"/>
      <c r="B35" s="70" t="s">
        <v>31</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54"/>
      <c r="DQ35" s="54"/>
      <c r="DR35" s="54"/>
      <c r="DS35" s="54"/>
      <c r="DT35" s="54"/>
      <c r="DU35" s="54"/>
      <c r="DV35" s="54"/>
      <c r="DW35" s="54"/>
      <c r="DX35" s="54"/>
      <c r="DY35" s="54"/>
      <c r="DZ35" s="54"/>
      <c r="EA35" s="54"/>
      <c r="EB35" s="54"/>
      <c r="EC35" s="54"/>
      <c r="ED35" s="54"/>
      <c r="EE35" s="54"/>
      <c r="EF35" s="54"/>
      <c r="EG35" s="54"/>
      <c r="EH35" s="54"/>
      <c r="EI35" s="54"/>
      <c r="EJ35" s="54"/>
      <c r="EK35" s="54"/>
      <c r="EL35" s="54"/>
      <c r="EM35" s="54"/>
      <c r="EN35" s="54"/>
      <c r="EO35" s="54"/>
      <c r="EP35" s="54"/>
      <c r="EQ35" s="54"/>
      <c r="ER35" s="54"/>
      <c r="ES35" s="54"/>
      <c r="ET35" s="54"/>
      <c r="EU35" s="54"/>
      <c r="EV35" s="54"/>
      <c r="EW35" s="54"/>
      <c r="EX35" s="54"/>
      <c r="EY35" s="54"/>
      <c r="EZ35" s="54"/>
      <c r="FA35" s="54"/>
      <c r="FB35" s="54"/>
      <c r="FC35" s="54"/>
      <c r="FD35" s="54"/>
      <c r="FE35" s="54"/>
      <c r="FF35" s="54"/>
      <c r="FG35" s="54"/>
      <c r="FH35" s="54"/>
      <c r="FI35" s="54"/>
      <c r="FJ35" s="54"/>
      <c r="FK35" s="54"/>
      <c r="FL35" s="54"/>
      <c r="FM35" s="54"/>
      <c r="FN35" s="54"/>
      <c r="FO35" s="54"/>
      <c r="FP35" s="54"/>
      <c r="FQ35" s="54"/>
      <c r="FR35" s="54"/>
      <c r="FS35" s="54"/>
      <c r="FT35" s="54"/>
      <c r="FU35" s="54"/>
      <c r="FV35" s="54"/>
      <c r="FW35" s="54"/>
      <c r="FX35" s="54"/>
      <c r="FY35" s="54"/>
      <c r="FZ35" s="54"/>
      <c r="GA35" s="54"/>
      <c r="GB35" s="54"/>
      <c r="GC35" s="54"/>
      <c r="GD35" s="54"/>
      <c r="GE35" s="54"/>
      <c r="GF35" s="54"/>
      <c r="GG35" s="54"/>
      <c r="GH35" s="54"/>
      <c r="GI35" s="54"/>
      <c r="GJ35" s="54"/>
      <c r="GK35" s="54"/>
      <c r="GL35" s="54"/>
      <c r="GM35" s="54"/>
      <c r="GN35" s="54"/>
      <c r="GO35" s="54"/>
      <c r="GP35" s="54"/>
      <c r="GQ35" s="54"/>
      <c r="GR35" s="54"/>
      <c r="GS35" s="54"/>
      <c r="GT35" s="54"/>
      <c r="GU35" s="54"/>
      <c r="GV35" s="54"/>
      <c r="GW35" s="54"/>
      <c r="GX35" s="54"/>
      <c r="GY35" s="54"/>
      <c r="GZ35" s="54"/>
      <c r="HA35" s="54"/>
      <c r="HB35" s="54"/>
      <c r="HC35" s="54"/>
      <c r="HD35" s="54"/>
      <c r="HE35" s="54"/>
      <c r="HF35" s="54"/>
      <c r="HG35" s="54"/>
      <c r="HH35" s="54"/>
      <c r="HI35" s="54"/>
      <c r="HJ35" s="54"/>
      <c r="HK35" s="54"/>
      <c r="HL35" s="54"/>
      <c r="HM35" s="54"/>
      <c r="HN35" s="54"/>
      <c r="HO35" s="54"/>
      <c r="HP35" s="54"/>
      <c r="HQ35" s="54"/>
      <c r="HR35" s="54"/>
      <c r="HS35" s="54"/>
      <c r="HT35" s="54"/>
      <c r="HU35" s="54"/>
      <c r="HV35" s="54"/>
      <c r="HW35" s="54"/>
      <c r="HX35" s="54"/>
      <c r="HY35" s="54"/>
      <c r="HZ35" s="54"/>
      <c r="IA35" s="54"/>
      <c r="IB35" s="54"/>
      <c r="IC35" s="54"/>
      <c r="ID35" s="54"/>
      <c r="IE35" s="54"/>
      <c r="IF35" s="54"/>
      <c r="IG35" s="54"/>
      <c r="IH35" s="54"/>
      <c r="II35" s="54"/>
      <c r="IJ35" s="54"/>
      <c r="IK35" s="54"/>
      <c r="IL35" s="54"/>
      <c r="IM35" s="54"/>
      <c r="IN35" s="54"/>
      <c r="IO35" s="54"/>
      <c r="IP35" s="54"/>
      <c r="IQ35" s="54"/>
      <c r="IR35" s="54"/>
      <c r="IS35" s="54"/>
      <c r="IT35" s="54"/>
      <c r="IU35" s="54"/>
      <c r="IV35" s="54"/>
    </row>
    <row r="36" spans="1:256" s="55" customFormat="1" ht="15.75">
      <c r="A36" s="54"/>
      <c r="B36" s="70" t="s">
        <v>32</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row>
    <row r="37" spans="1:256" s="55" customFormat="1" ht="15.75">
      <c r="A37" s="54"/>
      <c r="B37" s="70" t="s">
        <v>33</v>
      </c>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row>
    <row r="38" spans="1:256" s="55" customFormat="1" ht="15.75">
      <c r="A38" s="54"/>
      <c r="B38" s="72" t="s">
        <v>34</v>
      </c>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row>
    <row r="39" spans="1:256" s="55" customFormat="1" ht="15.75">
      <c r="A39" s="54"/>
      <c r="B39" s="70" t="s">
        <v>35</v>
      </c>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row>
    <row r="40" spans="1:256" s="55" customFormat="1" ht="15.75">
      <c r="A40" s="54"/>
      <c r="B40" s="73" t="s">
        <v>36</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c r="CH40" s="54"/>
      <c r="CI40" s="54"/>
      <c r="CJ40" s="54"/>
      <c r="CK40" s="54"/>
      <c r="CL40" s="54"/>
      <c r="CM40" s="54"/>
      <c r="CN40" s="54"/>
      <c r="CO40" s="54"/>
      <c r="CP40" s="54"/>
      <c r="CQ40" s="54"/>
      <c r="CR40" s="54"/>
      <c r="CS40" s="54"/>
      <c r="CT40" s="54"/>
      <c r="CU40" s="54"/>
      <c r="CV40" s="54"/>
      <c r="CW40" s="54"/>
      <c r="CX40" s="54"/>
      <c r="CY40" s="54"/>
      <c r="CZ40" s="54"/>
      <c r="DA40" s="54"/>
      <c r="DB40" s="54"/>
      <c r="DC40" s="54"/>
      <c r="DD40" s="54"/>
      <c r="DE40" s="54"/>
      <c r="DF40" s="54"/>
      <c r="DG40" s="54"/>
      <c r="DH40" s="54"/>
      <c r="DI40" s="54"/>
      <c r="DJ40" s="54"/>
      <c r="DK40" s="54"/>
      <c r="DL40" s="54"/>
      <c r="DM40" s="54"/>
      <c r="DN40" s="54"/>
      <c r="DO40" s="54"/>
      <c r="DP40" s="54"/>
      <c r="DQ40" s="54"/>
      <c r="DR40" s="54"/>
      <c r="DS40" s="54"/>
      <c r="DT40" s="54"/>
      <c r="DU40" s="54"/>
      <c r="DV40" s="54"/>
      <c r="DW40" s="54"/>
      <c r="DX40" s="54"/>
      <c r="DY40" s="54"/>
      <c r="DZ40" s="54"/>
      <c r="EA40" s="54"/>
      <c r="EB40" s="54"/>
      <c r="EC40" s="54"/>
      <c r="ED40" s="54"/>
      <c r="EE40" s="54"/>
      <c r="EF40" s="54"/>
      <c r="EG40" s="54"/>
      <c r="EH40" s="54"/>
      <c r="EI40" s="54"/>
      <c r="EJ40" s="54"/>
      <c r="EK40" s="54"/>
      <c r="EL40" s="54"/>
      <c r="EM40" s="54"/>
      <c r="EN40" s="54"/>
      <c r="EO40" s="54"/>
      <c r="EP40" s="54"/>
      <c r="EQ40" s="54"/>
      <c r="ER40" s="54"/>
      <c r="ES40" s="54"/>
      <c r="ET40" s="54"/>
      <c r="EU40" s="54"/>
      <c r="EV40" s="54"/>
      <c r="EW40" s="54"/>
      <c r="EX40" s="54"/>
      <c r="EY40" s="54"/>
      <c r="EZ40" s="54"/>
      <c r="FA40" s="54"/>
      <c r="FB40" s="54"/>
      <c r="FC40" s="54"/>
      <c r="FD40" s="54"/>
      <c r="FE40" s="54"/>
      <c r="FF40" s="54"/>
      <c r="FG40" s="54"/>
      <c r="FH40" s="54"/>
      <c r="FI40" s="54"/>
      <c r="FJ40" s="54"/>
      <c r="FK40" s="54"/>
      <c r="FL40" s="54"/>
      <c r="FM40" s="54"/>
      <c r="FN40" s="54"/>
      <c r="FO40" s="54"/>
      <c r="FP40" s="54"/>
      <c r="FQ40" s="54"/>
      <c r="FR40" s="54"/>
      <c r="FS40" s="54"/>
      <c r="FT40" s="54"/>
      <c r="FU40" s="54"/>
      <c r="FV40" s="54"/>
      <c r="FW40" s="54"/>
      <c r="FX40" s="54"/>
      <c r="FY40" s="54"/>
      <c r="FZ40" s="54"/>
      <c r="GA40" s="54"/>
      <c r="GB40" s="54"/>
      <c r="GC40" s="54"/>
      <c r="GD40" s="54"/>
      <c r="GE40" s="54"/>
      <c r="GF40" s="54"/>
      <c r="GG40" s="54"/>
      <c r="GH40" s="54"/>
      <c r="GI40" s="54"/>
      <c r="GJ40" s="54"/>
      <c r="GK40" s="54"/>
      <c r="GL40" s="54"/>
      <c r="GM40" s="54"/>
      <c r="GN40" s="54"/>
      <c r="GO40" s="54"/>
      <c r="GP40" s="54"/>
      <c r="GQ40" s="54"/>
      <c r="GR40" s="54"/>
      <c r="GS40" s="54"/>
      <c r="GT40" s="54"/>
      <c r="GU40" s="54"/>
      <c r="GV40" s="54"/>
      <c r="GW40" s="54"/>
      <c r="GX40" s="54"/>
      <c r="GY40" s="54"/>
      <c r="GZ40" s="54"/>
      <c r="HA40" s="54"/>
      <c r="HB40" s="54"/>
      <c r="HC40" s="54"/>
      <c r="HD40" s="54"/>
      <c r="HE40" s="54"/>
      <c r="HF40" s="54"/>
      <c r="HG40" s="54"/>
      <c r="HH40" s="54"/>
      <c r="HI40" s="54"/>
      <c r="HJ40" s="54"/>
      <c r="HK40" s="54"/>
      <c r="HL40" s="54"/>
      <c r="HM40" s="54"/>
      <c r="HN40" s="54"/>
      <c r="HO40" s="54"/>
      <c r="HP40" s="54"/>
      <c r="HQ40" s="54"/>
      <c r="HR40" s="54"/>
      <c r="HS40" s="54"/>
      <c r="HT40" s="54"/>
      <c r="HU40" s="54"/>
      <c r="HV40" s="54"/>
      <c r="HW40" s="54"/>
      <c r="HX40" s="54"/>
      <c r="HY40" s="54"/>
      <c r="HZ40" s="54"/>
      <c r="IA40" s="54"/>
      <c r="IB40" s="54"/>
      <c r="IC40" s="54"/>
      <c r="ID40" s="54"/>
      <c r="IE40" s="54"/>
      <c r="IF40" s="54"/>
      <c r="IG40" s="54"/>
      <c r="IH40" s="54"/>
      <c r="II40" s="54"/>
      <c r="IJ40" s="54"/>
      <c r="IK40" s="54"/>
      <c r="IL40" s="54"/>
      <c r="IM40" s="54"/>
      <c r="IN40" s="54"/>
      <c r="IO40" s="54"/>
      <c r="IP40" s="54"/>
      <c r="IQ40" s="54"/>
      <c r="IR40" s="54"/>
      <c r="IS40" s="54"/>
      <c r="IT40" s="54"/>
      <c r="IU40" s="54"/>
      <c r="IV40" s="54"/>
    </row>
    <row r="41" spans="1:256" s="55" customFormat="1" ht="15.75">
      <c r="A41" s="54"/>
      <c r="B41" s="70" t="s">
        <v>45</v>
      </c>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c r="CH41" s="54"/>
      <c r="CI41" s="54"/>
      <c r="CJ41" s="54"/>
      <c r="CK41" s="54"/>
      <c r="CL41" s="54"/>
      <c r="CM41" s="54"/>
      <c r="CN41" s="54"/>
      <c r="CO41" s="54"/>
      <c r="CP41" s="54"/>
      <c r="CQ41" s="54"/>
      <c r="CR41" s="54"/>
      <c r="CS41" s="54"/>
      <c r="CT41" s="54"/>
      <c r="CU41" s="54"/>
      <c r="CV41" s="54"/>
      <c r="CW41" s="54"/>
      <c r="CX41" s="54"/>
      <c r="CY41" s="54"/>
      <c r="CZ41" s="54"/>
      <c r="DA41" s="54"/>
      <c r="DB41" s="54"/>
      <c r="DC41" s="54"/>
      <c r="DD41" s="54"/>
      <c r="DE41" s="54"/>
      <c r="DF41" s="54"/>
      <c r="DG41" s="54"/>
      <c r="DH41" s="54"/>
      <c r="DI41" s="54"/>
      <c r="DJ41" s="54"/>
      <c r="DK41" s="54"/>
      <c r="DL41" s="54"/>
      <c r="DM41" s="54"/>
      <c r="DN41" s="54"/>
      <c r="DO41" s="54"/>
      <c r="DP41" s="54"/>
      <c r="DQ41" s="54"/>
      <c r="DR41" s="54"/>
      <c r="DS41" s="54"/>
      <c r="DT41" s="54"/>
      <c r="DU41" s="54"/>
      <c r="DV41" s="54"/>
      <c r="DW41" s="54"/>
      <c r="DX41" s="54"/>
      <c r="DY41" s="54"/>
      <c r="DZ41" s="54"/>
      <c r="EA41" s="54"/>
      <c r="EB41" s="54"/>
      <c r="EC41" s="54"/>
      <c r="ED41" s="54"/>
      <c r="EE41" s="54"/>
      <c r="EF41" s="54"/>
      <c r="EG41" s="54"/>
      <c r="EH41" s="54"/>
      <c r="EI41" s="54"/>
      <c r="EJ41" s="54"/>
      <c r="EK41" s="54"/>
      <c r="EL41" s="54"/>
      <c r="EM41" s="54"/>
      <c r="EN41" s="54"/>
      <c r="EO41" s="54"/>
      <c r="EP41" s="54"/>
      <c r="EQ41" s="54"/>
      <c r="ER41" s="54"/>
      <c r="ES41" s="54"/>
      <c r="ET41" s="54"/>
      <c r="EU41" s="54"/>
      <c r="EV41" s="54"/>
      <c r="EW41" s="54"/>
      <c r="EX41" s="54"/>
      <c r="EY41" s="54"/>
      <c r="EZ41" s="54"/>
      <c r="FA41" s="54"/>
      <c r="FB41" s="54"/>
      <c r="FC41" s="54"/>
      <c r="FD41" s="54"/>
      <c r="FE41" s="54"/>
      <c r="FF41" s="54"/>
      <c r="FG41" s="54"/>
      <c r="FH41" s="54"/>
      <c r="FI41" s="54"/>
      <c r="FJ41" s="54"/>
      <c r="FK41" s="54"/>
      <c r="FL41" s="54"/>
      <c r="FM41" s="54"/>
      <c r="FN41" s="54"/>
      <c r="FO41" s="54"/>
      <c r="FP41" s="54"/>
      <c r="FQ41" s="54"/>
      <c r="FR41" s="54"/>
      <c r="FS41" s="54"/>
      <c r="FT41" s="54"/>
      <c r="FU41" s="54"/>
      <c r="FV41" s="54"/>
      <c r="FW41" s="54"/>
      <c r="FX41" s="54"/>
      <c r="FY41" s="54"/>
      <c r="FZ41" s="54"/>
      <c r="GA41" s="54"/>
      <c r="GB41" s="54"/>
      <c r="GC41" s="54"/>
      <c r="GD41" s="54"/>
      <c r="GE41" s="54"/>
      <c r="GF41" s="54"/>
      <c r="GG41" s="54"/>
      <c r="GH41" s="54"/>
      <c r="GI41" s="54"/>
      <c r="GJ41" s="54"/>
      <c r="GK41" s="54"/>
      <c r="GL41" s="54"/>
      <c r="GM41" s="54"/>
      <c r="GN41" s="54"/>
      <c r="GO41" s="54"/>
      <c r="GP41" s="54"/>
      <c r="GQ41" s="54"/>
      <c r="GR41" s="54"/>
      <c r="GS41" s="54"/>
      <c r="GT41" s="54"/>
      <c r="GU41" s="54"/>
      <c r="GV41" s="54"/>
      <c r="GW41" s="54"/>
      <c r="GX41" s="54"/>
      <c r="GY41" s="54"/>
      <c r="GZ41" s="54"/>
      <c r="HA41" s="54"/>
      <c r="HB41" s="54"/>
      <c r="HC41" s="54"/>
      <c r="HD41" s="54"/>
      <c r="HE41" s="54"/>
      <c r="HF41" s="54"/>
      <c r="HG41" s="54"/>
      <c r="HH41" s="54"/>
      <c r="HI41" s="54"/>
      <c r="HJ41" s="54"/>
      <c r="HK41" s="54"/>
      <c r="HL41" s="54"/>
      <c r="HM41" s="54"/>
      <c r="HN41" s="54"/>
      <c r="HO41" s="54"/>
      <c r="HP41" s="54"/>
      <c r="HQ41" s="54"/>
      <c r="HR41" s="54"/>
      <c r="HS41" s="54"/>
      <c r="HT41" s="54"/>
      <c r="HU41" s="54"/>
      <c r="HV41" s="54"/>
      <c r="HW41" s="54"/>
      <c r="HX41" s="54"/>
      <c r="HY41" s="54"/>
      <c r="HZ41" s="54"/>
      <c r="IA41" s="54"/>
      <c r="IB41" s="54"/>
      <c r="IC41" s="54"/>
      <c r="ID41" s="54"/>
      <c r="IE41" s="54"/>
      <c r="IF41" s="54"/>
      <c r="IG41" s="54"/>
      <c r="IH41" s="54"/>
      <c r="II41" s="54"/>
      <c r="IJ41" s="54"/>
      <c r="IK41" s="54"/>
      <c r="IL41" s="54"/>
      <c r="IM41" s="54"/>
      <c r="IN41" s="54"/>
      <c r="IO41" s="54"/>
      <c r="IP41" s="54"/>
      <c r="IQ41" s="54"/>
      <c r="IR41" s="54"/>
      <c r="IS41" s="54"/>
      <c r="IT41" s="54"/>
      <c r="IU41" s="54"/>
      <c r="IV41" s="54"/>
    </row>
    <row r="42" spans="1:256" s="55" customFormat="1" ht="15.75">
      <c r="A42" s="54"/>
      <c r="B42" s="58" t="s">
        <v>38</v>
      </c>
      <c r="C42" s="11"/>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54"/>
      <c r="DQ42" s="54"/>
      <c r="DR42" s="54"/>
      <c r="DS42" s="54"/>
      <c r="DT42" s="54"/>
      <c r="DU42" s="54"/>
      <c r="DV42" s="54"/>
      <c r="DW42" s="54"/>
      <c r="DX42" s="54"/>
      <c r="DY42" s="54"/>
      <c r="DZ42" s="54"/>
      <c r="EA42" s="54"/>
      <c r="EB42" s="54"/>
      <c r="EC42" s="54"/>
      <c r="ED42" s="54"/>
      <c r="EE42" s="54"/>
      <c r="EF42" s="54"/>
      <c r="EG42" s="54"/>
      <c r="EH42" s="54"/>
      <c r="EI42" s="54"/>
      <c r="EJ42" s="54"/>
      <c r="EK42" s="54"/>
      <c r="EL42" s="54"/>
      <c r="EM42" s="54"/>
      <c r="EN42" s="54"/>
      <c r="EO42" s="54"/>
      <c r="EP42" s="54"/>
      <c r="EQ42" s="54"/>
      <c r="ER42" s="54"/>
      <c r="ES42" s="54"/>
      <c r="ET42" s="54"/>
      <c r="EU42" s="54"/>
      <c r="EV42" s="54"/>
      <c r="EW42" s="54"/>
      <c r="EX42" s="54"/>
      <c r="EY42" s="54"/>
      <c r="EZ42" s="54"/>
      <c r="FA42" s="54"/>
      <c r="FB42" s="54"/>
      <c r="FC42" s="54"/>
      <c r="FD42" s="54"/>
      <c r="FE42" s="54"/>
      <c r="FF42" s="54"/>
      <c r="FG42" s="54"/>
      <c r="FH42" s="54"/>
      <c r="FI42" s="54"/>
      <c r="FJ42" s="54"/>
      <c r="FK42" s="54"/>
      <c r="FL42" s="54"/>
      <c r="FM42" s="54"/>
      <c r="FN42" s="54"/>
      <c r="FO42" s="54"/>
      <c r="FP42" s="54"/>
      <c r="FQ42" s="54"/>
      <c r="FR42" s="54"/>
      <c r="FS42" s="54"/>
      <c r="FT42" s="54"/>
      <c r="FU42" s="54"/>
      <c r="FV42" s="54"/>
      <c r="FW42" s="54"/>
      <c r="FX42" s="54"/>
      <c r="FY42" s="54"/>
      <c r="FZ42" s="54"/>
      <c r="GA42" s="54"/>
      <c r="GB42" s="54"/>
      <c r="GC42" s="54"/>
      <c r="GD42" s="54"/>
      <c r="GE42" s="54"/>
      <c r="GF42" s="54"/>
      <c r="GG42" s="54"/>
      <c r="GH42" s="54"/>
      <c r="GI42" s="54"/>
      <c r="GJ42" s="54"/>
      <c r="GK42" s="54"/>
      <c r="GL42" s="54"/>
      <c r="GM42" s="54"/>
      <c r="GN42" s="54"/>
      <c r="GO42" s="54"/>
      <c r="GP42" s="54"/>
      <c r="GQ42" s="54"/>
      <c r="GR42" s="54"/>
      <c r="GS42" s="54"/>
      <c r="GT42" s="54"/>
      <c r="GU42" s="54"/>
      <c r="GV42" s="54"/>
      <c r="GW42" s="54"/>
      <c r="GX42" s="54"/>
      <c r="GY42" s="54"/>
      <c r="GZ42" s="54"/>
      <c r="HA42" s="54"/>
      <c r="HB42" s="54"/>
      <c r="HC42" s="54"/>
      <c r="HD42" s="54"/>
      <c r="HE42" s="54"/>
      <c r="HF42" s="54"/>
      <c r="HG42" s="54"/>
      <c r="HH42" s="54"/>
      <c r="HI42" s="54"/>
      <c r="HJ42" s="54"/>
      <c r="HK42" s="54"/>
      <c r="HL42" s="54"/>
      <c r="HM42" s="54"/>
      <c r="HN42" s="54"/>
      <c r="HO42" s="54"/>
      <c r="HP42" s="54"/>
      <c r="HQ42" s="54"/>
      <c r="HR42" s="54"/>
      <c r="HS42" s="54"/>
      <c r="HT42" s="54"/>
      <c r="HU42" s="54"/>
      <c r="HV42" s="54"/>
      <c r="HW42" s="54"/>
      <c r="HX42" s="54"/>
      <c r="HY42" s="54"/>
      <c r="HZ42" s="54"/>
      <c r="IA42" s="54"/>
      <c r="IB42" s="54"/>
      <c r="IC42" s="54"/>
      <c r="ID42" s="54"/>
      <c r="IE42" s="54"/>
      <c r="IF42" s="54"/>
      <c r="IG42" s="54"/>
      <c r="IH42" s="54"/>
      <c r="II42" s="54"/>
      <c r="IJ42" s="54"/>
      <c r="IK42" s="54"/>
      <c r="IL42" s="54"/>
      <c r="IM42" s="54"/>
      <c r="IN42" s="54"/>
      <c r="IO42" s="54"/>
      <c r="IP42" s="54"/>
      <c r="IQ42" s="54"/>
      <c r="IR42" s="54"/>
      <c r="IS42" s="54"/>
      <c r="IT42" s="54"/>
      <c r="IU42" s="54"/>
      <c r="IV42" s="54"/>
    </row>
    <row r="43" spans="1:256" s="55" customFormat="1" ht="15.75">
      <c r="A43" s="54"/>
      <c r="B43" s="58" t="s">
        <v>39</v>
      </c>
      <c r="C43" s="11"/>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row>
    <row r="44" spans="1:256" s="55" customFormat="1" ht="15.75">
      <c r="A44" s="54"/>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row>
    <row r="45" spans="1:256" s="55" customFormat="1" ht="15.75">
      <c r="A45" s="54"/>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row>
  </sheetData>
  <sheetProtection/>
  <hyperlinks>
    <hyperlink ref="C20" r:id="rId1" display="http://www.brb.bi/fr/content/monnaie-et-cr%C3%A9dit"/>
    <hyperlink ref="B12" location="Monthly!A1" display="Monthly"/>
    <hyperlink ref="B14" location="Annual!A1" display="Annual"/>
    <hyperlink ref="B13" location="Quarterly!A1" display="Quarterly"/>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tabColor theme="3" tint="0.39998000860214233"/>
  </sheetPr>
  <dimension ref="A1:U148"/>
  <sheetViews>
    <sheetView tabSelected="1" zoomScalePageLayoutView="0" workbookViewId="0" topLeftCell="A1">
      <pane xSplit="1" ySplit="6" topLeftCell="Q140" activePane="bottomRight" state="frozen"/>
      <selection pane="topLeft" activeCell="A1" sqref="A1"/>
      <selection pane="topRight" activeCell="B1" sqref="B1"/>
      <selection pane="bottomLeft" activeCell="A7" sqref="A7"/>
      <selection pane="bottomRight" activeCell="S145" sqref="S145"/>
    </sheetView>
  </sheetViews>
  <sheetFormatPr defaultColWidth="8.88671875" defaultRowHeight="15.75"/>
  <cols>
    <col min="1" max="1" width="30.6640625" style="0" customWidth="1"/>
    <col min="2" max="2" width="20.5546875" style="0" customWidth="1"/>
    <col min="3" max="3" width="12.5546875" style="0" customWidth="1"/>
    <col min="4" max="4" width="13.88671875" style="0" customWidth="1"/>
    <col min="5" max="5" width="14.6640625" style="0" customWidth="1"/>
    <col min="6" max="6" width="24.3359375" style="0" customWidth="1"/>
    <col min="7" max="7" width="15.21484375" style="0" customWidth="1"/>
    <col min="8" max="8" width="9.3359375" style="0" customWidth="1"/>
    <col min="9" max="9" width="9.77734375" style="0" customWidth="1"/>
    <col min="10" max="10" width="12.77734375" style="0" customWidth="1"/>
    <col min="11" max="11" width="12.99609375" style="0" customWidth="1"/>
    <col min="12" max="12" width="13.5546875" style="0" customWidth="1"/>
    <col min="13" max="13" width="15.88671875" style="0" customWidth="1"/>
    <col min="14" max="14" width="14.4453125" style="0" customWidth="1"/>
    <col min="15" max="15" width="16.21484375" style="0" customWidth="1"/>
    <col min="16" max="16" width="13.3359375" style="0" customWidth="1"/>
    <col min="17" max="17" width="11.5546875" style="0" customWidth="1"/>
    <col min="18" max="18" width="14.77734375" style="0" customWidth="1"/>
    <col min="19" max="19" width="14.10546875" style="0" customWidth="1"/>
    <col min="20" max="20" width="26.99609375" style="0" customWidth="1"/>
    <col min="21" max="21" width="18.77734375" style="0" bestFit="1" customWidth="1"/>
    <col min="22" max="16384" width="11.5546875" style="0" customWidth="1"/>
  </cols>
  <sheetData>
    <row r="1" spans="1:21" ht="15.75">
      <c r="A1" s="53" t="s">
        <v>41</v>
      </c>
      <c r="B1" s="1"/>
      <c r="C1" s="1"/>
      <c r="D1" s="1"/>
      <c r="E1" s="1"/>
      <c r="F1" s="1"/>
      <c r="G1" s="1"/>
      <c r="H1" s="1"/>
      <c r="I1" s="1"/>
      <c r="J1" s="2"/>
      <c r="K1" s="1"/>
      <c r="L1" s="1"/>
      <c r="M1" s="1"/>
      <c r="N1" s="1"/>
      <c r="O1" s="3"/>
      <c r="P1" s="1"/>
      <c r="Q1" s="4"/>
      <c r="R1" s="1"/>
      <c r="S1" s="1"/>
      <c r="T1" s="1"/>
      <c r="U1" s="5"/>
    </row>
    <row r="2" spans="1:21" ht="15.75">
      <c r="A2" s="52" t="s">
        <v>0</v>
      </c>
      <c r="B2" s="6"/>
      <c r="C2" s="6"/>
      <c r="D2" s="6"/>
      <c r="E2" s="6"/>
      <c r="F2" s="6"/>
      <c r="G2" s="6"/>
      <c r="H2" s="6"/>
      <c r="I2" s="6"/>
      <c r="J2" s="7"/>
      <c r="K2" s="6"/>
      <c r="L2" s="6"/>
      <c r="M2" s="6"/>
      <c r="N2" s="6"/>
      <c r="O2" s="8"/>
      <c r="P2" s="6"/>
      <c r="Q2" s="9"/>
      <c r="R2" s="6"/>
      <c r="S2" s="6"/>
      <c r="T2" s="6"/>
      <c r="U2" s="10" t="s">
        <v>53</v>
      </c>
    </row>
    <row r="3" spans="1:21" s="40" customFormat="1" ht="18.75">
      <c r="A3" s="87" t="s">
        <v>44</v>
      </c>
      <c r="B3" s="88"/>
      <c r="C3" s="88"/>
      <c r="D3" s="88"/>
      <c r="E3" s="88"/>
      <c r="F3" s="88"/>
      <c r="G3" s="88"/>
      <c r="H3" s="88"/>
      <c r="I3" s="88"/>
      <c r="J3" s="88"/>
      <c r="K3" s="88"/>
      <c r="L3" s="88"/>
      <c r="M3" s="88"/>
      <c r="N3" s="88"/>
      <c r="O3" s="88"/>
      <c r="P3" s="88"/>
      <c r="Q3" s="88"/>
      <c r="R3" s="88"/>
      <c r="S3" s="88"/>
      <c r="T3" s="88"/>
      <c r="U3" s="89"/>
    </row>
    <row r="4" spans="1:21" s="40" customFormat="1" ht="18.75">
      <c r="A4" s="25"/>
      <c r="B4" s="20"/>
      <c r="C4" s="20"/>
      <c r="D4" s="20"/>
      <c r="E4" s="26"/>
      <c r="F4" s="20"/>
      <c r="G4" s="20"/>
      <c r="H4" s="20"/>
      <c r="I4" s="20"/>
      <c r="J4" s="27"/>
      <c r="K4" s="26"/>
      <c r="L4" s="26"/>
      <c r="M4" s="26"/>
      <c r="N4" s="26"/>
      <c r="O4" s="28"/>
      <c r="P4" s="26"/>
      <c r="Q4" s="29"/>
      <c r="R4" s="26"/>
      <c r="S4" s="26"/>
      <c r="T4" s="20"/>
      <c r="U4" s="30"/>
    </row>
    <row r="5" spans="1:21" s="60" customFormat="1" ht="18.75">
      <c r="A5" s="91" t="s">
        <v>42</v>
      </c>
      <c r="B5" s="90" t="s">
        <v>21</v>
      </c>
      <c r="C5" s="90"/>
      <c r="D5" s="90"/>
      <c r="E5" s="90"/>
      <c r="F5" s="90"/>
      <c r="G5" s="90"/>
      <c r="H5" s="90"/>
      <c r="I5" s="90"/>
      <c r="J5" s="90" t="s">
        <v>28</v>
      </c>
      <c r="K5" s="90"/>
      <c r="L5" s="90"/>
      <c r="M5" s="90"/>
      <c r="N5" s="90"/>
      <c r="O5" s="90"/>
      <c r="P5" s="90"/>
      <c r="Q5" s="90"/>
      <c r="R5" s="90"/>
      <c r="S5" s="90"/>
      <c r="T5" s="90" t="s">
        <v>38</v>
      </c>
      <c r="U5" s="90" t="s">
        <v>39</v>
      </c>
    </row>
    <row r="6" spans="1:21" s="40" customFormat="1" ht="75">
      <c r="A6" s="92"/>
      <c r="B6" s="75" t="s">
        <v>43</v>
      </c>
      <c r="C6" s="75" t="s">
        <v>22</v>
      </c>
      <c r="D6" s="76" t="s">
        <v>23</v>
      </c>
      <c r="E6" s="75" t="s">
        <v>24</v>
      </c>
      <c r="F6" s="76" t="s">
        <v>25</v>
      </c>
      <c r="G6" s="76" t="s">
        <v>26</v>
      </c>
      <c r="H6" s="75" t="s">
        <v>27</v>
      </c>
      <c r="I6" s="75" t="s">
        <v>3</v>
      </c>
      <c r="J6" s="77" t="s">
        <v>29</v>
      </c>
      <c r="K6" s="75" t="s">
        <v>30</v>
      </c>
      <c r="L6" s="75" t="s">
        <v>31</v>
      </c>
      <c r="M6" s="76" t="s">
        <v>33</v>
      </c>
      <c r="N6" s="76" t="s">
        <v>33</v>
      </c>
      <c r="O6" s="76" t="s">
        <v>34</v>
      </c>
      <c r="P6" s="75" t="s">
        <v>35</v>
      </c>
      <c r="Q6" s="78" t="s">
        <v>36</v>
      </c>
      <c r="R6" s="75" t="s">
        <v>46</v>
      </c>
      <c r="S6" s="79" t="s">
        <v>3</v>
      </c>
      <c r="T6" s="90"/>
      <c r="U6" s="90"/>
    </row>
    <row r="7" spans="1:21" s="59" customFormat="1" ht="15.75">
      <c r="A7" s="74">
        <v>39448</v>
      </c>
      <c r="B7" s="61">
        <v>87847.1</v>
      </c>
      <c r="C7" s="61">
        <v>21116.2</v>
      </c>
      <c r="D7" s="62" t="s">
        <v>1</v>
      </c>
      <c r="E7" s="61">
        <v>751.6999999999999</v>
      </c>
      <c r="F7" s="61">
        <v>1538.8</v>
      </c>
      <c r="G7" s="61">
        <v>459</v>
      </c>
      <c r="H7" s="63">
        <v>2177.2</v>
      </c>
      <c r="I7" s="61">
        <f aca="true" t="shared" si="0" ref="I7:I70">SUM(B7:H7)</f>
        <v>113890</v>
      </c>
      <c r="J7" s="64">
        <v>71000.09999999998</v>
      </c>
      <c r="K7" s="61">
        <v>95478.1</v>
      </c>
      <c r="L7" s="65">
        <v>1804</v>
      </c>
      <c r="M7" s="61">
        <v>380.9</v>
      </c>
      <c r="N7" s="61">
        <v>25</v>
      </c>
      <c r="O7" s="66" t="s">
        <v>1</v>
      </c>
      <c r="P7" s="61">
        <v>3815.5</v>
      </c>
      <c r="Q7" s="67" t="s">
        <v>1</v>
      </c>
      <c r="R7" s="68">
        <v>-58613.59999999999</v>
      </c>
      <c r="S7" s="61">
        <f aca="true" t="shared" si="1" ref="S7:S70">SUM(J7:R7)</f>
        <v>113889.99999999999</v>
      </c>
      <c r="T7" s="61">
        <v>365559.8</v>
      </c>
      <c r="U7" s="61">
        <f aca="true" t="shared" si="2" ref="U7:U70">T7/I7</f>
        <v>3.2097620511019405</v>
      </c>
    </row>
    <row r="8" spans="1:21" s="59" customFormat="1" ht="15.75">
      <c r="A8" s="74">
        <v>39479</v>
      </c>
      <c r="B8" s="61">
        <v>88984.4</v>
      </c>
      <c r="C8" s="61">
        <v>19977.3</v>
      </c>
      <c r="D8" s="62" t="s">
        <v>1</v>
      </c>
      <c r="E8" s="61">
        <v>1824.2999999999997</v>
      </c>
      <c r="F8" s="61">
        <v>1165.7</v>
      </c>
      <c r="G8" s="61">
        <v>398.2</v>
      </c>
      <c r="H8" s="63">
        <v>2259.2999999999997</v>
      </c>
      <c r="I8" s="61">
        <f t="shared" si="0"/>
        <v>114609.2</v>
      </c>
      <c r="J8" s="64">
        <v>62812.29999999999</v>
      </c>
      <c r="K8" s="61">
        <v>105260.5</v>
      </c>
      <c r="L8" s="65">
        <v>1000</v>
      </c>
      <c r="M8" s="61">
        <v>380.9</v>
      </c>
      <c r="N8" s="61">
        <v>25</v>
      </c>
      <c r="O8" s="66" t="s">
        <v>1</v>
      </c>
      <c r="P8" s="61">
        <v>3781.2999999999997</v>
      </c>
      <c r="Q8" s="67" t="s">
        <v>1</v>
      </c>
      <c r="R8" s="68">
        <v>-58650.8</v>
      </c>
      <c r="S8" s="61">
        <f t="shared" si="1"/>
        <v>114609.19999999997</v>
      </c>
      <c r="T8" s="61">
        <v>378747.69999999995</v>
      </c>
      <c r="U8" s="61">
        <f t="shared" si="2"/>
        <v>3.3046884543300186</v>
      </c>
    </row>
    <row r="9" spans="1:21" s="59" customFormat="1" ht="15.75">
      <c r="A9" s="74">
        <v>39508</v>
      </c>
      <c r="B9" s="61">
        <v>89739.6</v>
      </c>
      <c r="C9" s="61">
        <v>23461.300000000003</v>
      </c>
      <c r="D9" s="62" t="s">
        <v>1</v>
      </c>
      <c r="E9" s="61">
        <v>1391.6999999999998</v>
      </c>
      <c r="F9" s="61">
        <v>1864.2</v>
      </c>
      <c r="G9" s="61">
        <v>340.6</v>
      </c>
      <c r="H9" s="63">
        <v>2050.2999999999997</v>
      </c>
      <c r="I9" s="61">
        <f t="shared" si="0"/>
        <v>118847.70000000001</v>
      </c>
      <c r="J9" s="64">
        <v>60403.49999999994</v>
      </c>
      <c r="K9" s="61">
        <v>107776.49999999999</v>
      </c>
      <c r="L9" s="65">
        <v>1000</v>
      </c>
      <c r="M9" s="61">
        <v>380.9</v>
      </c>
      <c r="N9" s="61">
        <v>25</v>
      </c>
      <c r="O9" s="66" t="s">
        <v>1</v>
      </c>
      <c r="P9" s="61">
        <v>3931.7999999999997</v>
      </c>
      <c r="Q9" s="67">
        <v>-3000</v>
      </c>
      <c r="R9" s="68">
        <v>-51669.99999999999</v>
      </c>
      <c r="S9" s="61">
        <f t="shared" si="1"/>
        <v>118847.69999999992</v>
      </c>
      <c r="T9" s="61">
        <v>398263.2</v>
      </c>
      <c r="U9" s="61">
        <f t="shared" si="2"/>
        <v>3.3510383457147253</v>
      </c>
    </row>
    <row r="10" spans="1:21" s="59" customFormat="1" ht="15.75">
      <c r="A10" s="74">
        <v>39539</v>
      </c>
      <c r="B10" s="61">
        <v>98410.2</v>
      </c>
      <c r="C10" s="61">
        <v>22480</v>
      </c>
      <c r="D10" s="62" t="s">
        <v>1</v>
      </c>
      <c r="E10" s="61">
        <v>1734.1</v>
      </c>
      <c r="F10" s="61">
        <v>2398.0000000000005</v>
      </c>
      <c r="G10" s="61">
        <v>261.4</v>
      </c>
      <c r="H10" s="63">
        <v>1930.3</v>
      </c>
      <c r="I10" s="61">
        <f t="shared" si="0"/>
        <v>127214</v>
      </c>
      <c r="J10" s="64">
        <v>65629.4</v>
      </c>
      <c r="K10" s="61">
        <v>106043.30000000002</v>
      </c>
      <c r="L10" s="65">
        <v>1000</v>
      </c>
      <c r="M10" s="61">
        <v>380.9</v>
      </c>
      <c r="N10" s="61">
        <v>25</v>
      </c>
      <c r="O10" s="66" t="s">
        <v>1</v>
      </c>
      <c r="P10" s="61">
        <v>3953.5</v>
      </c>
      <c r="Q10" s="67" t="s">
        <v>1</v>
      </c>
      <c r="R10" s="68">
        <v>-49818.100000000006</v>
      </c>
      <c r="S10" s="61">
        <f t="shared" si="1"/>
        <v>127214</v>
      </c>
      <c r="T10" s="61">
        <v>396837.4</v>
      </c>
      <c r="U10" s="61">
        <f t="shared" si="2"/>
        <v>3.1194475450815164</v>
      </c>
    </row>
    <row r="11" spans="1:21" s="59" customFormat="1" ht="15.75">
      <c r="A11" s="74">
        <v>39569</v>
      </c>
      <c r="B11" s="61">
        <v>98766.6</v>
      </c>
      <c r="C11" s="61">
        <v>23173.1</v>
      </c>
      <c r="D11" s="62" t="s">
        <v>1</v>
      </c>
      <c r="E11" s="61">
        <v>1414.8</v>
      </c>
      <c r="F11" s="61">
        <v>1675.1769999999997</v>
      </c>
      <c r="G11" s="61">
        <v>336.5</v>
      </c>
      <c r="H11" s="63">
        <v>2158.7</v>
      </c>
      <c r="I11" s="61">
        <f t="shared" si="0"/>
        <v>127524.87700000001</v>
      </c>
      <c r="J11" s="64">
        <v>61488</v>
      </c>
      <c r="K11" s="61">
        <v>117095.97699999998</v>
      </c>
      <c r="L11" s="65" t="s">
        <v>1</v>
      </c>
      <c r="M11" s="61">
        <v>380.9</v>
      </c>
      <c r="N11" s="61">
        <v>25</v>
      </c>
      <c r="O11" s="66" t="s">
        <v>1</v>
      </c>
      <c r="P11" s="61">
        <v>4084.1</v>
      </c>
      <c r="Q11" s="67">
        <v>-5000</v>
      </c>
      <c r="R11" s="68">
        <v>-50549.1</v>
      </c>
      <c r="S11" s="61">
        <f t="shared" si="1"/>
        <v>127524.87699999998</v>
      </c>
      <c r="T11" s="61">
        <v>387845.07699999993</v>
      </c>
      <c r="U11" s="61">
        <f t="shared" si="2"/>
        <v>3.041328767562739</v>
      </c>
    </row>
    <row r="12" spans="1:21" s="59" customFormat="1" ht="15.75">
      <c r="A12" s="74">
        <v>39600</v>
      </c>
      <c r="B12" s="61">
        <v>109147.9</v>
      </c>
      <c r="C12" s="61">
        <v>18877.9</v>
      </c>
      <c r="D12" s="62" t="s">
        <v>1</v>
      </c>
      <c r="E12" s="61">
        <v>1506.9</v>
      </c>
      <c r="F12" s="61">
        <v>4287.1</v>
      </c>
      <c r="G12" s="61">
        <v>490.1</v>
      </c>
      <c r="H12" s="63">
        <v>1501.1</v>
      </c>
      <c r="I12" s="61">
        <f t="shared" si="0"/>
        <v>135811</v>
      </c>
      <c r="J12" s="64">
        <v>56309.5</v>
      </c>
      <c r="K12" s="61">
        <v>126345.09999999999</v>
      </c>
      <c r="L12" s="65">
        <v>1474.9</v>
      </c>
      <c r="M12" s="61">
        <v>380.9</v>
      </c>
      <c r="N12" s="61">
        <v>25</v>
      </c>
      <c r="O12" s="66" t="s">
        <v>1</v>
      </c>
      <c r="P12" s="61">
        <v>4127.7</v>
      </c>
      <c r="Q12" s="67" t="s">
        <v>1</v>
      </c>
      <c r="R12" s="68">
        <v>-52852.100000000006</v>
      </c>
      <c r="S12" s="61">
        <f t="shared" si="1"/>
        <v>135810.99999999997</v>
      </c>
      <c r="T12" s="61">
        <v>406650.7</v>
      </c>
      <c r="U12" s="61">
        <f t="shared" si="2"/>
        <v>2.994239789118702</v>
      </c>
    </row>
    <row r="13" spans="1:21" s="59" customFormat="1" ht="15.75">
      <c r="A13" s="74">
        <v>39630</v>
      </c>
      <c r="B13" s="61">
        <v>121800.8</v>
      </c>
      <c r="C13" s="61">
        <v>21782.1</v>
      </c>
      <c r="D13" s="62" t="s">
        <v>1</v>
      </c>
      <c r="E13" s="61">
        <v>1271.3</v>
      </c>
      <c r="F13" s="61">
        <v>1552.6999999999998</v>
      </c>
      <c r="G13" s="61">
        <v>456.2</v>
      </c>
      <c r="H13" s="63">
        <v>2042.6</v>
      </c>
      <c r="I13" s="61">
        <f t="shared" si="0"/>
        <v>148905.7</v>
      </c>
      <c r="J13" s="64">
        <v>70144.19999999995</v>
      </c>
      <c r="K13" s="61">
        <v>122388.49999999997</v>
      </c>
      <c r="L13" s="65">
        <v>3006.3</v>
      </c>
      <c r="M13" s="61">
        <v>380.9</v>
      </c>
      <c r="N13" s="61">
        <v>25</v>
      </c>
      <c r="O13" s="66" t="s">
        <v>1</v>
      </c>
      <c r="P13" s="61">
        <v>4086.8</v>
      </c>
      <c r="Q13" s="67" t="s">
        <v>1</v>
      </c>
      <c r="R13" s="68">
        <v>-51126</v>
      </c>
      <c r="S13" s="61">
        <f t="shared" si="1"/>
        <v>148905.6999999999</v>
      </c>
      <c r="T13" s="61">
        <v>424665.5</v>
      </c>
      <c r="U13" s="61">
        <f t="shared" si="2"/>
        <v>2.8519089598316247</v>
      </c>
    </row>
    <row r="14" spans="1:21" s="59" customFormat="1" ht="15.75">
      <c r="A14" s="74">
        <v>39661</v>
      </c>
      <c r="B14" s="61">
        <v>121398.7</v>
      </c>
      <c r="C14" s="61">
        <v>17654.9</v>
      </c>
      <c r="D14" s="62" t="s">
        <v>1</v>
      </c>
      <c r="E14" s="61">
        <v>920.4000000000001</v>
      </c>
      <c r="F14" s="61">
        <v>1198.7</v>
      </c>
      <c r="G14" s="61">
        <v>293.2</v>
      </c>
      <c r="H14" s="63">
        <v>2010.8</v>
      </c>
      <c r="I14" s="61">
        <f t="shared" si="0"/>
        <v>143476.7</v>
      </c>
      <c r="J14" s="64">
        <v>79117.50000000003</v>
      </c>
      <c r="K14" s="61">
        <v>105645.6</v>
      </c>
      <c r="L14" s="65">
        <v>6000</v>
      </c>
      <c r="M14" s="61">
        <v>380.9</v>
      </c>
      <c r="N14" s="61">
        <v>25</v>
      </c>
      <c r="O14" s="66" t="s">
        <v>1</v>
      </c>
      <c r="P14" s="61">
        <v>4045.3</v>
      </c>
      <c r="Q14" s="67" t="s">
        <v>1</v>
      </c>
      <c r="R14" s="68">
        <v>-51737.6</v>
      </c>
      <c r="S14" s="61">
        <f t="shared" si="1"/>
        <v>143476.7</v>
      </c>
      <c r="T14" s="61">
        <v>438876.20000000007</v>
      </c>
      <c r="U14" s="61">
        <f t="shared" si="2"/>
        <v>3.0588673979816936</v>
      </c>
    </row>
    <row r="15" spans="1:21" s="59" customFormat="1" ht="15.75">
      <c r="A15" s="74">
        <v>39692</v>
      </c>
      <c r="B15" s="61">
        <v>123002.6</v>
      </c>
      <c r="C15" s="61">
        <v>17303.1</v>
      </c>
      <c r="D15" s="62" t="s">
        <v>1</v>
      </c>
      <c r="E15" s="61">
        <v>1436.6</v>
      </c>
      <c r="F15" s="61">
        <v>2300</v>
      </c>
      <c r="G15" s="61">
        <v>256.1</v>
      </c>
      <c r="H15" s="63">
        <v>2635.2</v>
      </c>
      <c r="I15" s="61">
        <f t="shared" si="0"/>
        <v>146933.60000000003</v>
      </c>
      <c r="J15" s="64">
        <v>75833.29999999996</v>
      </c>
      <c r="K15" s="61">
        <v>107112.1</v>
      </c>
      <c r="L15" s="65">
        <v>10622.1</v>
      </c>
      <c r="M15" s="61">
        <v>380.9</v>
      </c>
      <c r="N15" s="61">
        <v>25</v>
      </c>
      <c r="O15" s="66" t="s">
        <v>1</v>
      </c>
      <c r="P15" s="61">
        <v>3971.9</v>
      </c>
      <c r="Q15" s="67" t="s">
        <v>1</v>
      </c>
      <c r="R15" s="68">
        <v>-51011.7</v>
      </c>
      <c r="S15" s="61">
        <f t="shared" si="1"/>
        <v>146933.59999999998</v>
      </c>
      <c r="T15" s="61">
        <v>453036.39999999997</v>
      </c>
      <c r="U15" s="61">
        <f t="shared" si="2"/>
        <v>3.0832729886152648</v>
      </c>
    </row>
    <row r="16" spans="1:21" s="59" customFormat="1" ht="15.75">
      <c r="A16" s="74">
        <v>39722</v>
      </c>
      <c r="B16" s="61">
        <v>118622.6</v>
      </c>
      <c r="C16" s="61">
        <v>23160.4</v>
      </c>
      <c r="D16" s="62" t="s">
        <v>1</v>
      </c>
      <c r="E16" s="61">
        <v>835.6</v>
      </c>
      <c r="F16" s="61">
        <v>1851.5</v>
      </c>
      <c r="G16" s="61">
        <v>143.6</v>
      </c>
      <c r="H16" s="63">
        <v>1653.9</v>
      </c>
      <c r="I16" s="61">
        <f t="shared" si="0"/>
        <v>146267.6</v>
      </c>
      <c r="J16" s="64">
        <v>95303.6</v>
      </c>
      <c r="K16" s="61">
        <v>94508.8</v>
      </c>
      <c r="L16" s="65">
        <v>5355.8</v>
      </c>
      <c r="M16" s="61">
        <v>380.9</v>
      </c>
      <c r="N16" s="61">
        <v>25</v>
      </c>
      <c r="O16" s="66" t="s">
        <v>1</v>
      </c>
      <c r="P16" s="61">
        <v>4023.9</v>
      </c>
      <c r="Q16" s="67" t="s">
        <v>1</v>
      </c>
      <c r="R16" s="68">
        <v>-53330.399999999994</v>
      </c>
      <c r="S16" s="61">
        <f t="shared" si="1"/>
        <v>146267.6</v>
      </c>
      <c r="T16" s="61">
        <v>452404.50000000006</v>
      </c>
      <c r="U16" s="61">
        <f t="shared" si="2"/>
        <v>3.092991886104647</v>
      </c>
    </row>
    <row r="17" spans="1:21" s="59" customFormat="1" ht="15.75">
      <c r="A17" s="74">
        <v>39753</v>
      </c>
      <c r="B17" s="61">
        <v>116373.1</v>
      </c>
      <c r="C17" s="61">
        <v>20223</v>
      </c>
      <c r="D17" s="62" t="s">
        <v>1</v>
      </c>
      <c r="E17" s="61">
        <v>632.4</v>
      </c>
      <c r="F17" s="61">
        <v>1054.3</v>
      </c>
      <c r="G17" s="61">
        <v>133</v>
      </c>
      <c r="H17" s="63">
        <v>1621.7</v>
      </c>
      <c r="I17" s="61">
        <f t="shared" si="0"/>
        <v>140037.5</v>
      </c>
      <c r="J17" s="64">
        <v>107336.39999999994</v>
      </c>
      <c r="K17" s="61">
        <v>77336.90000000002</v>
      </c>
      <c r="L17" s="65">
        <v>5508.8</v>
      </c>
      <c r="M17" s="61">
        <v>380.9</v>
      </c>
      <c r="N17" s="61">
        <v>25</v>
      </c>
      <c r="O17" s="66" t="s">
        <v>1</v>
      </c>
      <c r="P17" s="61">
        <v>4016.4</v>
      </c>
      <c r="Q17" s="67">
        <v>-1500</v>
      </c>
      <c r="R17" s="68">
        <v>-53066.899999999994</v>
      </c>
      <c r="S17" s="61">
        <f t="shared" si="1"/>
        <v>140037.49999999994</v>
      </c>
      <c r="T17" s="61">
        <v>454987.00000000006</v>
      </c>
      <c r="U17" s="61">
        <f t="shared" si="2"/>
        <v>3.2490368651254133</v>
      </c>
    </row>
    <row r="18" spans="1:21" s="59" customFormat="1" ht="15.75">
      <c r="A18" s="74">
        <v>39783</v>
      </c>
      <c r="B18" s="61">
        <v>124230.9</v>
      </c>
      <c r="C18" s="61">
        <v>24965.9</v>
      </c>
      <c r="D18" s="62" t="s">
        <v>1</v>
      </c>
      <c r="E18" s="61">
        <v>1127</v>
      </c>
      <c r="F18" s="61">
        <v>4527.2</v>
      </c>
      <c r="G18" s="61">
        <v>56.9</v>
      </c>
      <c r="H18" s="63">
        <v>1675.3</v>
      </c>
      <c r="I18" s="61">
        <f t="shared" si="0"/>
        <v>156583.19999999998</v>
      </c>
      <c r="J18" s="64">
        <v>159092.20000000007</v>
      </c>
      <c r="K18" s="61">
        <v>76990.5</v>
      </c>
      <c r="L18" s="65" t="s">
        <v>1</v>
      </c>
      <c r="M18" s="61">
        <v>380.9</v>
      </c>
      <c r="N18" s="61">
        <v>25</v>
      </c>
      <c r="O18" s="66" t="s">
        <v>1</v>
      </c>
      <c r="P18" s="61">
        <v>3901.2000000000003</v>
      </c>
      <c r="Q18" s="67">
        <v>-12000</v>
      </c>
      <c r="R18" s="68">
        <v>-71806.6</v>
      </c>
      <c r="S18" s="61">
        <f t="shared" si="1"/>
        <v>156583.20000000007</v>
      </c>
      <c r="T18" s="61">
        <v>482598.3</v>
      </c>
      <c r="U18" s="61">
        <f t="shared" si="2"/>
        <v>3.082056695737474</v>
      </c>
    </row>
    <row r="19" spans="1:21" s="59" customFormat="1" ht="15.75">
      <c r="A19" s="74">
        <v>39814</v>
      </c>
      <c r="B19" s="61">
        <v>114706.9</v>
      </c>
      <c r="C19" s="61">
        <v>31192.800000000003</v>
      </c>
      <c r="D19" s="62" t="s">
        <v>1</v>
      </c>
      <c r="E19" s="61">
        <v>817.6</v>
      </c>
      <c r="F19" s="61">
        <v>1689.4999999999998</v>
      </c>
      <c r="G19" s="61">
        <v>89.3</v>
      </c>
      <c r="H19" s="63">
        <v>1627.8</v>
      </c>
      <c r="I19" s="61">
        <f t="shared" si="0"/>
        <v>150123.9</v>
      </c>
      <c r="J19" s="64">
        <v>141369.9</v>
      </c>
      <c r="K19" s="61">
        <v>72031.8</v>
      </c>
      <c r="L19" s="65" t="s">
        <v>1</v>
      </c>
      <c r="M19" s="61">
        <v>380.9</v>
      </c>
      <c r="N19" s="61">
        <v>25</v>
      </c>
      <c r="O19" s="66" t="s">
        <v>1</v>
      </c>
      <c r="P19" s="61">
        <v>4675.2</v>
      </c>
      <c r="Q19" s="67">
        <v>-15000</v>
      </c>
      <c r="R19" s="68">
        <v>-53358.9</v>
      </c>
      <c r="S19" s="61">
        <f t="shared" si="1"/>
        <v>150123.90000000002</v>
      </c>
      <c r="T19" s="61">
        <v>464981.6</v>
      </c>
      <c r="U19" s="61">
        <f t="shared" si="2"/>
        <v>3.0973189478823824</v>
      </c>
    </row>
    <row r="20" spans="1:21" s="59" customFormat="1" ht="15.75">
      <c r="A20" s="74">
        <v>39845</v>
      </c>
      <c r="B20" s="61">
        <v>113068.7</v>
      </c>
      <c r="C20" s="61">
        <v>27634.1</v>
      </c>
      <c r="D20" s="62" t="s">
        <v>1</v>
      </c>
      <c r="E20" s="61">
        <v>704.0000000000001</v>
      </c>
      <c r="F20" s="61">
        <v>1532.168</v>
      </c>
      <c r="G20" s="61">
        <v>93.5</v>
      </c>
      <c r="H20" s="63">
        <v>1771.6</v>
      </c>
      <c r="I20" s="61">
        <f t="shared" si="0"/>
        <v>144804.068</v>
      </c>
      <c r="J20" s="64">
        <v>125265.90000000002</v>
      </c>
      <c r="K20" s="61">
        <v>81052.96800000002</v>
      </c>
      <c r="L20" s="65" t="s">
        <v>1</v>
      </c>
      <c r="M20" s="61">
        <v>380.9</v>
      </c>
      <c r="N20" s="61">
        <v>25</v>
      </c>
      <c r="O20" s="66" t="s">
        <v>1</v>
      </c>
      <c r="P20" s="61">
        <v>4588.5</v>
      </c>
      <c r="Q20" s="67">
        <v>-10000</v>
      </c>
      <c r="R20" s="68">
        <v>-56509.2</v>
      </c>
      <c r="S20" s="61">
        <f t="shared" si="1"/>
        <v>144804.06800000003</v>
      </c>
      <c r="T20" s="61">
        <v>460292.568</v>
      </c>
      <c r="U20" s="61">
        <f t="shared" si="2"/>
        <v>3.1787267744439336</v>
      </c>
    </row>
    <row r="21" spans="1:21" s="59" customFormat="1" ht="15.75">
      <c r="A21" s="74">
        <v>39873</v>
      </c>
      <c r="B21" s="61">
        <v>112651.3</v>
      </c>
      <c r="C21" s="61">
        <v>22247.699999999997</v>
      </c>
      <c r="D21" s="62" t="s">
        <v>1</v>
      </c>
      <c r="E21" s="61">
        <v>482.70000000000005</v>
      </c>
      <c r="F21" s="61">
        <v>1866.9</v>
      </c>
      <c r="G21" s="61">
        <v>232.7</v>
      </c>
      <c r="H21" s="63">
        <v>1526.3</v>
      </c>
      <c r="I21" s="61">
        <f t="shared" si="0"/>
        <v>139007.6</v>
      </c>
      <c r="J21" s="64">
        <v>105784.50000000003</v>
      </c>
      <c r="K21" s="61">
        <v>86813.2</v>
      </c>
      <c r="L21" s="65" t="s">
        <v>1</v>
      </c>
      <c r="M21" s="61">
        <v>380.9</v>
      </c>
      <c r="N21" s="61">
        <v>25</v>
      </c>
      <c r="O21" s="66" t="s">
        <v>1</v>
      </c>
      <c r="P21" s="61">
        <v>4553.5</v>
      </c>
      <c r="Q21" s="67">
        <v>-8300</v>
      </c>
      <c r="R21" s="68">
        <v>-50249.49999999999</v>
      </c>
      <c r="S21" s="61">
        <f t="shared" si="1"/>
        <v>139007.6</v>
      </c>
      <c r="T21" s="61">
        <v>471393.8999999999</v>
      </c>
      <c r="U21" s="61">
        <f t="shared" si="2"/>
        <v>3.39113760686466</v>
      </c>
    </row>
    <row r="22" spans="1:21" s="59" customFormat="1" ht="15.75">
      <c r="A22" s="74">
        <v>39904</v>
      </c>
      <c r="B22" s="61">
        <v>115183.7</v>
      </c>
      <c r="C22" s="61">
        <v>23019</v>
      </c>
      <c r="D22" s="62" t="s">
        <v>1</v>
      </c>
      <c r="E22" s="61">
        <v>472.70000000000005</v>
      </c>
      <c r="F22" s="61">
        <v>2219.5</v>
      </c>
      <c r="G22" s="61">
        <v>59.6</v>
      </c>
      <c r="H22" s="63">
        <v>1285.2</v>
      </c>
      <c r="I22" s="61">
        <f t="shared" si="0"/>
        <v>142239.70000000004</v>
      </c>
      <c r="J22" s="64">
        <v>90877.50000000003</v>
      </c>
      <c r="K22" s="61">
        <v>97639.40000000001</v>
      </c>
      <c r="L22" s="65" t="s">
        <v>1</v>
      </c>
      <c r="M22" s="61">
        <v>380.9</v>
      </c>
      <c r="N22" s="61">
        <v>25</v>
      </c>
      <c r="O22" s="66" t="s">
        <v>1</v>
      </c>
      <c r="P22" s="61">
        <v>4559.900000000001</v>
      </c>
      <c r="Q22" s="67">
        <v>-2300</v>
      </c>
      <c r="R22" s="68">
        <v>-48943</v>
      </c>
      <c r="S22" s="61">
        <f t="shared" si="1"/>
        <v>142239.7</v>
      </c>
      <c r="T22" s="61">
        <v>476285.8</v>
      </c>
      <c r="U22" s="61">
        <f t="shared" si="2"/>
        <v>3.3484730353058945</v>
      </c>
    </row>
    <row r="23" spans="1:21" s="59" customFormat="1" ht="15.75">
      <c r="A23" s="74">
        <v>39934</v>
      </c>
      <c r="B23" s="61">
        <v>112468.1</v>
      </c>
      <c r="C23" s="61">
        <v>30605.6</v>
      </c>
      <c r="D23" s="62" t="s">
        <v>1</v>
      </c>
      <c r="E23" s="61">
        <v>318.79999999999995</v>
      </c>
      <c r="F23" s="61">
        <v>1111</v>
      </c>
      <c r="G23" s="61">
        <v>43</v>
      </c>
      <c r="H23" s="63">
        <v>1319.9</v>
      </c>
      <c r="I23" s="61">
        <f t="shared" si="0"/>
        <v>145866.4</v>
      </c>
      <c r="J23" s="64">
        <v>154336.40000000008</v>
      </c>
      <c r="K23" s="61">
        <v>70010.70000000001</v>
      </c>
      <c r="L23" s="65" t="s">
        <v>1</v>
      </c>
      <c r="M23" s="61">
        <v>380.9</v>
      </c>
      <c r="N23" s="61">
        <v>25</v>
      </c>
      <c r="O23" s="66" t="s">
        <v>1</v>
      </c>
      <c r="P23" s="61">
        <v>4633</v>
      </c>
      <c r="Q23" s="67" t="s">
        <v>1</v>
      </c>
      <c r="R23" s="68">
        <v>-83519.6</v>
      </c>
      <c r="S23" s="61">
        <f t="shared" si="1"/>
        <v>145866.40000000008</v>
      </c>
      <c r="T23" s="61">
        <v>470690.0000000001</v>
      </c>
      <c r="U23" s="61">
        <f t="shared" si="2"/>
        <v>3.226856904674415</v>
      </c>
    </row>
    <row r="24" spans="1:21" s="59" customFormat="1" ht="15.75">
      <c r="A24" s="74">
        <v>39965</v>
      </c>
      <c r="B24" s="61">
        <v>120665.4</v>
      </c>
      <c r="C24" s="61">
        <v>39647.5</v>
      </c>
      <c r="D24" s="62" t="s">
        <v>1</v>
      </c>
      <c r="E24" s="61">
        <v>835.8</v>
      </c>
      <c r="F24" s="61">
        <v>2826.4</v>
      </c>
      <c r="G24" s="61">
        <v>55.3</v>
      </c>
      <c r="H24" s="63">
        <v>1354.9</v>
      </c>
      <c r="I24" s="61">
        <f t="shared" si="0"/>
        <v>165385.29999999996</v>
      </c>
      <c r="J24" s="64">
        <v>148241.89999999997</v>
      </c>
      <c r="K24" s="61">
        <v>92741.8</v>
      </c>
      <c r="L24" s="65" t="s">
        <v>1</v>
      </c>
      <c r="M24" s="61">
        <v>380.9</v>
      </c>
      <c r="N24" s="61">
        <v>25</v>
      </c>
      <c r="O24" s="66" t="s">
        <v>1</v>
      </c>
      <c r="P24" s="61">
        <v>4658.5</v>
      </c>
      <c r="Q24" s="67" t="s">
        <v>1</v>
      </c>
      <c r="R24" s="68">
        <v>-80662.8</v>
      </c>
      <c r="S24" s="61">
        <f t="shared" si="1"/>
        <v>165385.29999999993</v>
      </c>
      <c r="T24" s="61">
        <v>486761.1</v>
      </c>
      <c r="U24" s="61">
        <f t="shared" si="2"/>
        <v>2.943194467706623</v>
      </c>
    </row>
    <row r="25" spans="1:21" s="59" customFormat="1" ht="15.75">
      <c r="A25" s="74">
        <v>39995</v>
      </c>
      <c r="B25" s="61">
        <v>124675.4</v>
      </c>
      <c r="C25" s="61">
        <v>21455.5</v>
      </c>
      <c r="D25" s="62" t="s">
        <v>1</v>
      </c>
      <c r="E25" s="61">
        <v>220.4</v>
      </c>
      <c r="F25" s="61">
        <v>1534.6</v>
      </c>
      <c r="G25" s="61">
        <v>42.1</v>
      </c>
      <c r="H25" s="63">
        <v>1409.2</v>
      </c>
      <c r="I25" s="61">
        <f t="shared" si="0"/>
        <v>149337.2</v>
      </c>
      <c r="J25" s="64">
        <v>132152.60000000003</v>
      </c>
      <c r="K25" s="61">
        <v>95710.20000000001</v>
      </c>
      <c r="L25" s="65" t="s">
        <v>1</v>
      </c>
      <c r="M25" s="61">
        <v>380.9</v>
      </c>
      <c r="N25" s="61">
        <v>25</v>
      </c>
      <c r="O25" s="66" t="s">
        <v>1</v>
      </c>
      <c r="P25" s="61">
        <v>4670.699999999999</v>
      </c>
      <c r="Q25" s="67">
        <v>-3000</v>
      </c>
      <c r="R25" s="68">
        <v>-80602.2</v>
      </c>
      <c r="S25" s="61">
        <f t="shared" si="1"/>
        <v>149337.20000000007</v>
      </c>
      <c r="T25" s="61">
        <v>486512.20000000007</v>
      </c>
      <c r="U25" s="61">
        <f t="shared" si="2"/>
        <v>3.257809842423723</v>
      </c>
    </row>
    <row r="26" spans="1:21" s="59" customFormat="1" ht="15.75">
      <c r="A26" s="74">
        <v>40026</v>
      </c>
      <c r="B26" s="61">
        <v>124765.5</v>
      </c>
      <c r="C26" s="61">
        <v>26062.2</v>
      </c>
      <c r="D26" s="62" t="s">
        <v>1</v>
      </c>
      <c r="E26" s="61">
        <v>303.80000000000007</v>
      </c>
      <c r="F26" s="61">
        <v>1731.2</v>
      </c>
      <c r="G26" s="61">
        <v>64.5</v>
      </c>
      <c r="H26" s="63">
        <v>1217</v>
      </c>
      <c r="I26" s="61">
        <f t="shared" si="0"/>
        <v>154144.2</v>
      </c>
      <c r="J26" s="64">
        <v>115750.00000000003</v>
      </c>
      <c r="K26" s="61">
        <v>111837.09999999999</v>
      </c>
      <c r="L26" s="65" t="s">
        <v>1</v>
      </c>
      <c r="M26" s="61">
        <v>380.9</v>
      </c>
      <c r="N26" s="61">
        <v>25</v>
      </c>
      <c r="O26" s="66" t="s">
        <v>1</v>
      </c>
      <c r="P26" s="61">
        <v>4653.9</v>
      </c>
      <c r="Q26" s="67" t="s">
        <v>1</v>
      </c>
      <c r="R26" s="68">
        <v>-78502.7</v>
      </c>
      <c r="S26" s="61">
        <f t="shared" si="1"/>
        <v>154144.2</v>
      </c>
      <c r="T26" s="61">
        <v>492047.6</v>
      </c>
      <c r="U26" s="61">
        <f t="shared" si="2"/>
        <v>3.192125295664708</v>
      </c>
    </row>
    <row r="27" spans="1:21" s="59" customFormat="1" ht="15.75">
      <c r="A27" s="74">
        <v>40057</v>
      </c>
      <c r="B27" s="61">
        <v>117851.2</v>
      </c>
      <c r="C27" s="61">
        <v>36139</v>
      </c>
      <c r="D27" s="62" t="s">
        <v>1</v>
      </c>
      <c r="E27" s="61">
        <v>818.5000000000001</v>
      </c>
      <c r="F27" s="61">
        <v>2040.1</v>
      </c>
      <c r="G27" s="61">
        <v>48.6</v>
      </c>
      <c r="H27" s="63">
        <v>1353.5</v>
      </c>
      <c r="I27" s="61">
        <f t="shared" si="0"/>
        <v>158250.90000000002</v>
      </c>
      <c r="J27" s="64">
        <v>133943.70000000004</v>
      </c>
      <c r="K27" s="61">
        <v>98007.60000000002</v>
      </c>
      <c r="L27" s="65" t="s">
        <v>1</v>
      </c>
      <c r="M27" s="61">
        <v>380.9</v>
      </c>
      <c r="N27" s="61">
        <v>25</v>
      </c>
      <c r="O27" s="66" t="s">
        <v>1</v>
      </c>
      <c r="P27" s="61">
        <v>4617.699999999999</v>
      </c>
      <c r="Q27" s="67" t="s">
        <v>1</v>
      </c>
      <c r="R27" s="68">
        <v>-78724</v>
      </c>
      <c r="S27" s="61">
        <f t="shared" si="1"/>
        <v>158250.90000000005</v>
      </c>
      <c r="T27" s="61">
        <v>505926.30000000005</v>
      </c>
      <c r="U27" s="61">
        <f t="shared" si="2"/>
        <v>3.196988453146238</v>
      </c>
    </row>
    <row r="28" spans="1:21" s="59" customFormat="1" ht="15.75">
      <c r="A28" s="74">
        <v>40087</v>
      </c>
      <c r="B28" s="61">
        <v>119216.8</v>
      </c>
      <c r="C28" s="61">
        <v>33282.8</v>
      </c>
      <c r="D28" s="62" t="s">
        <v>1</v>
      </c>
      <c r="E28" s="61">
        <v>686.4000000000001</v>
      </c>
      <c r="F28" s="61">
        <v>1721.9</v>
      </c>
      <c r="G28" s="61">
        <v>76.9</v>
      </c>
      <c r="H28" s="63">
        <v>1329.2</v>
      </c>
      <c r="I28" s="61">
        <f t="shared" si="0"/>
        <v>156314</v>
      </c>
      <c r="J28" s="64">
        <v>129014.59999999998</v>
      </c>
      <c r="K28" s="61">
        <v>103504.70000000001</v>
      </c>
      <c r="L28" s="65" t="s">
        <v>1</v>
      </c>
      <c r="M28" s="61">
        <v>380.9</v>
      </c>
      <c r="N28" s="61">
        <v>25</v>
      </c>
      <c r="O28" s="66" t="s">
        <v>1</v>
      </c>
      <c r="P28" s="61">
        <v>4536.4</v>
      </c>
      <c r="Q28" s="67" t="s">
        <v>1</v>
      </c>
      <c r="R28" s="68">
        <v>-81147.59999999999</v>
      </c>
      <c r="S28" s="61">
        <f t="shared" si="1"/>
        <v>156314</v>
      </c>
      <c r="T28" s="61">
        <v>514112.9</v>
      </c>
      <c r="U28" s="61">
        <f t="shared" si="2"/>
        <v>3.2889753956779306</v>
      </c>
    </row>
    <row r="29" spans="1:21" s="59" customFormat="1" ht="15.75">
      <c r="A29" s="74">
        <v>40118</v>
      </c>
      <c r="B29" s="61">
        <v>117965.7</v>
      </c>
      <c r="C29" s="61">
        <v>37170.7</v>
      </c>
      <c r="D29" s="62" t="s">
        <v>1</v>
      </c>
      <c r="E29" s="61">
        <v>941.0999999999999</v>
      </c>
      <c r="F29" s="61">
        <v>1724.1</v>
      </c>
      <c r="G29" s="61">
        <v>100.3</v>
      </c>
      <c r="H29" s="63">
        <v>1112.4</v>
      </c>
      <c r="I29" s="61">
        <f t="shared" si="0"/>
        <v>159014.3</v>
      </c>
      <c r="J29" s="64">
        <v>120358.70000000001</v>
      </c>
      <c r="K29" s="61">
        <v>124081.19999999998</v>
      </c>
      <c r="L29" s="65" t="s">
        <v>1</v>
      </c>
      <c r="M29" s="61">
        <v>380.9</v>
      </c>
      <c r="N29" s="61">
        <v>25</v>
      </c>
      <c r="O29" s="66" t="s">
        <v>1</v>
      </c>
      <c r="P29" s="61">
        <v>4468.299999999999</v>
      </c>
      <c r="Q29" s="67">
        <v>-6000</v>
      </c>
      <c r="R29" s="68">
        <v>-84299.8</v>
      </c>
      <c r="S29" s="61">
        <f t="shared" si="1"/>
        <v>159014.3</v>
      </c>
      <c r="T29" s="61">
        <v>509232.3</v>
      </c>
      <c r="U29" s="61">
        <f t="shared" si="2"/>
        <v>3.2024308505587236</v>
      </c>
    </row>
    <row r="30" spans="1:21" s="59" customFormat="1" ht="15.75">
      <c r="A30" s="74">
        <v>40148</v>
      </c>
      <c r="B30" s="61">
        <v>136206.2</v>
      </c>
      <c r="C30" s="61">
        <v>53891.1</v>
      </c>
      <c r="D30" s="62" t="s">
        <v>1</v>
      </c>
      <c r="E30" s="61">
        <v>1014.1</v>
      </c>
      <c r="F30" s="61">
        <v>6100.8</v>
      </c>
      <c r="G30" s="61">
        <v>29.2</v>
      </c>
      <c r="H30" s="63">
        <v>901.8</v>
      </c>
      <c r="I30" s="61">
        <f t="shared" si="0"/>
        <v>198143.2</v>
      </c>
      <c r="J30" s="64">
        <v>144966.20000000007</v>
      </c>
      <c r="K30" s="61">
        <v>167752.20000000004</v>
      </c>
      <c r="L30" s="65" t="s">
        <v>1</v>
      </c>
      <c r="M30" s="61">
        <v>380.9</v>
      </c>
      <c r="N30" s="61">
        <v>20</v>
      </c>
      <c r="O30" s="66" t="s">
        <v>1</v>
      </c>
      <c r="P30" s="61">
        <v>4342.7</v>
      </c>
      <c r="Q30" s="67">
        <v>-10000</v>
      </c>
      <c r="R30" s="68">
        <v>-109318.79999999999</v>
      </c>
      <c r="S30" s="61">
        <f t="shared" si="1"/>
        <v>198143.2000000002</v>
      </c>
      <c r="T30" s="61">
        <v>565309.9</v>
      </c>
      <c r="U30" s="61">
        <f t="shared" si="2"/>
        <v>2.8530370964030056</v>
      </c>
    </row>
    <row r="31" spans="1:21" s="59" customFormat="1" ht="15.75">
      <c r="A31" s="74">
        <v>40179</v>
      </c>
      <c r="B31" s="61">
        <v>124469.1</v>
      </c>
      <c r="C31" s="61">
        <v>44898.4</v>
      </c>
      <c r="D31" s="62" t="s">
        <v>1</v>
      </c>
      <c r="E31" s="61">
        <v>721.3</v>
      </c>
      <c r="F31" s="61">
        <v>3451.6000000000004</v>
      </c>
      <c r="G31" s="61">
        <v>35</v>
      </c>
      <c r="H31" s="63">
        <v>778.3</v>
      </c>
      <c r="I31" s="61">
        <f t="shared" si="0"/>
        <v>174353.69999999998</v>
      </c>
      <c r="J31" s="69">
        <v>153042.50000000006</v>
      </c>
      <c r="K31" s="61">
        <v>117407.90000000002</v>
      </c>
      <c r="L31" s="65" t="s">
        <v>1</v>
      </c>
      <c r="M31" s="61">
        <v>380.9</v>
      </c>
      <c r="N31" s="61">
        <v>20</v>
      </c>
      <c r="O31" s="66" t="s">
        <v>1</v>
      </c>
      <c r="P31" s="61">
        <v>5185.9</v>
      </c>
      <c r="Q31" s="67">
        <v>-20000</v>
      </c>
      <c r="R31" s="68">
        <v>-81683.5</v>
      </c>
      <c r="S31" s="61">
        <f t="shared" si="1"/>
        <v>174353.70000000013</v>
      </c>
      <c r="T31" s="61">
        <v>550236.5</v>
      </c>
      <c r="U31" s="61">
        <f t="shared" si="2"/>
        <v>3.155863626639412</v>
      </c>
    </row>
    <row r="32" spans="1:21" s="59" customFormat="1" ht="15.75">
      <c r="A32" s="74">
        <v>40210</v>
      </c>
      <c r="B32" s="61">
        <v>125950.7</v>
      </c>
      <c r="C32" s="61">
        <v>41712.1</v>
      </c>
      <c r="D32" s="62" t="s">
        <v>1</v>
      </c>
      <c r="E32" s="61">
        <v>1912.9999999999998</v>
      </c>
      <c r="F32" s="61">
        <v>1645.8999999999999</v>
      </c>
      <c r="G32" s="61">
        <v>58.4</v>
      </c>
      <c r="H32" s="63">
        <v>1143.8</v>
      </c>
      <c r="I32" s="61">
        <f t="shared" si="0"/>
        <v>172423.89999999997</v>
      </c>
      <c r="J32" s="69">
        <v>150227.50000000003</v>
      </c>
      <c r="K32" s="61">
        <v>117857.3</v>
      </c>
      <c r="L32" s="65" t="s">
        <v>1</v>
      </c>
      <c r="M32" s="61">
        <v>380.9</v>
      </c>
      <c r="N32" s="61">
        <v>20</v>
      </c>
      <c r="O32" s="66" t="s">
        <v>1</v>
      </c>
      <c r="P32" s="61">
        <v>5109.2</v>
      </c>
      <c r="Q32" s="67">
        <v>-16000</v>
      </c>
      <c r="R32" s="68">
        <v>-85170.99999999999</v>
      </c>
      <c r="S32" s="61">
        <f t="shared" si="1"/>
        <v>172423.90000000008</v>
      </c>
      <c r="T32" s="61">
        <v>555905.1000000001</v>
      </c>
      <c r="U32" s="61">
        <f t="shared" si="2"/>
        <v>3.224060585568475</v>
      </c>
    </row>
    <row r="33" spans="1:21" s="59" customFormat="1" ht="15.75">
      <c r="A33" s="74">
        <v>40238</v>
      </c>
      <c r="B33" s="61">
        <v>125349.6</v>
      </c>
      <c r="C33" s="61">
        <v>26586.199999999997</v>
      </c>
      <c r="D33" s="62" t="s">
        <v>1</v>
      </c>
      <c r="E33" s="61">
        <v>707.1</v>
      </c>
      <c r="F33" s="61">
        <v>2048.3</v>
      </c>
      <c r="G33" s="61">
        <v>77.4</v>
      </c>
      <c r="H33" s="63">
        <v>590.6</v>
      </c>
      <c r="I33" s="61">
        <f t="shared" si="0"/>
        <v>155359.19999999998</v>
      </c>
      <c r="J33" s="69">
        <v>136213.69999999992</v>
      </c>
      <c r="K33" s="61">
        <v>123302.19999999998</v>
      </c>
      <c r="L33" s="65" t="s">
        <v>1</v>
      </c>
      <c r="M33" s="61">
        <v>380.9</v>
      </c>
      <c r="N33" s="61">
        <v>20</v>
      </c>
      <c r="O33" s="66" t="s">
        <v>1</v>
      </c>
      <c r="P33" s="61">
        <v>5051.9</v>
      </c>
      <c r="Q33" s="67">
        <v>-22100</v>
      </c>
      <c r="R33" s="68">
        <v>-87509.5</v>
      </c>
      <c r="S33" s="61">
        <f t="shared" si="1"/>
        <v>155359.1999999999</v>
      </c>
      <c r="T33" s="61">
        <v>572007.5999999999</v>
      </c>
      <c r="U33" s="61">
        <f t="shared" si="2"/>
        <v>3.6818392473699655</v>
      </c>
    </row>
    <row r="34" spans="1:21" s="59" customFormat="1" ht="15.75">
      <c r="A34" s="74">
        <v>40269</v>
      </c>
      <c r="B34" s="61">
        <v>127864.3</v>
      </c>
      <c r="C34" s="61">
        <v>42278.6</v>
      </c>
      <c r="D34" s="62" t="s">
        <v>1</v>
      </c>
      <c r="E34" s="61">
        <v>2281</v>
      </c>
      <c r="F34" s="61">
        <v>2970.8</v>
      </c>
      <c r="G34" s="61">
        <v>53</v>
      </c>
      <c r="H34" s="63">
        <v>722.2</v>
      </c>
      <c r="I34" s="61">
        <f t="shared" si="0"/>
        <v>176169.9</v>
      </c>
      <c r="J34" s="69">
        <v>124940.20000000007</v>
      </c>
      <c r="K34" s="61">
        <v>140275.89999999997</v>
      </c>
      <c r="L34" s="65" t="s">
        <v>1</v>
      </c>
      <c r="M34" s="61">
        <v>380.9</v>
      </c>
      <c r="N34" s="61">
        <v>20</v>
      </c>
      <c r="O34" s="66" t="s">
        <v>1</v>
      </c>
      <c r="P34" s="61">
        <v>5048.7</v>
      </c>
      <c r="Q34" s="67">
        <v>-10000</v>
      </c>
      <c r="R34" s="68">
        <v>-84495.80000000002</v>
      </c>
      <c r="S34" s="61">
        <f t="shared" si="1"/>
        <v>176169.90000000005</v>
      </c>
      <c r="T34" s="61">
        <v>572238.1000000001</v>
      </c>
      <c r="U34" s="61">
        <f t="shared" si="2"/>
        <v>3.2482172039604955</v>
      </c>
    </row>
    <row r="35" spans="1:21" s="59" customFormat="1" ht="15.75">
      <c r="A35" s="74">
        <v>40299</v>
      </c>
      <c r="B35" s="61">
        <v>130114.6</v>
      </c>
      <c r="C35" s="61">
        <v>15889</v>
      </c>
      <c r="D35" s="62" t="s">
        <v>1</v>
      </c>
      <c r="E35" s="61">
        <v>2142.3</v>
      </c>
      <c r="F35" s="61">
        <v>3033.4</v>
      </c>
      <c r="G35" s="61">
        <v>40.6</v>
      </c>
      <c r="H35" s="63">
        <v>557.7</v>
      </c>
      <c r="I35" s="61">
        <f t="shared" si="0"/>
        <v>151777.6</v>
      </c>
      <c r="J35" s="69">
        <v>110538.00000000006</v>
      </c>
      <c r="K35" s="61">
        <v>123904.30000000002</v>
      </c>
      <c r="L35" s="65" t="s">
        <v>1</v>
      </c>
      <c r="M35" s="61">
        <v>380.9</v>
      </c>
      <c r="N35" s="61">
        <v>20</v>
      </c>
      <c r="O35" s="66" t="s">
        <v>1</v>
      </c>
      <c r="P35" s="61">
        <v>4993.099999999999</v>
      </c>
      <c r="Q35" s="67" t="s">
        <v>1</v>
      </c>
      <c r="R35" s="68">
        <v>-88058.7</v>
      </c>
      <c r="S35" s="61">
        <f t="shared" si="1"/>
        <v>151777.6000000001</v>
      </c>
      <c r="T35" s="61">
        <v>559245.8</v>
      </c>
      <c r="U35" s="61">
        <f t="shared" si="2"/>
        <v>3.6846398941609304</v>
      </c>
    </row>
    <row r="36" spans="1:21" s="59" customFormat="1" ht="15.75">
      <c r="A36" s="74">
        <v>40330</v>
      </c>
      <c r="B36" s="61">
        <v>147647.5</v>
      </c>
      <c r="C36" s="61">
        <v>21971.5</v>
      </c>
      <c r="D36" s="61">
        <v>0.491</v>
      </c>
      <c r="E36" s="61">
        <v>1973</v>
      </c>
      <c r="F36" s="61">
        <v>2936</v>
      </c>
      <c r="G36" s="61">
        <v>23.6</v>
      </c>
      <c r="H36" s="63">
        <v>883.109</v>
      </c>
      <c r="I36" s="61">
        <f t="shared" si="0"/>
        <v>175435.2</v>
      </c>
      <c r="J36" s="69">
        <v>94137.99999999997</v>
      </c>
      <c r="K36" s="61">
        <v>149157.60000000003</v>
      </c>
      <c r="L36" s="65" t="s">
        <v>1</v>
      </c>
      <c r="M36" s="61">
        <v>380.9</v>
      </c>
      <c r="N36" s="61">
        <v>20</v>
      </c>
      <c r="O36" s="66" t="s">
        <v>1</v>
      </c>
      <c r="P36" s="61">
        <v>4893.7</v>
      </c>
      <c r="Q36" s="67" t="s">
        <v>1</v>
      </c>
      <c r="R36" s="68">
        <v>-73155</v>
      </c>
      <c r="S36" s="61">
        <f t="shared" si="1"/>
        <v>175435.2</v>
      </c>
      <c r="T36" s="61">
        <v>599322.1</v>
      </c>
      <c r="U36" s="61">
        <f t="shared" si="2"/>
        <v>3.416202107672804</v>
      </c>
    </row>
    <row r="37" spans="1:21" s="59" customFormat="1" ht="15.75">
      <c r="A37" s="74">
        <v>40360</v>
      </c>
      <c r="B37" s="61">
        <v>163191.5</v>
      </c>
      <c r="C37" s="61">
        <v>23739.5</v>
      </c>
      <c r="D37" s="61">
        <v>50.491</v>
      </c>
      <c r="E37" s="61">
        <v>1612.3</v>
      </c>
      <c r="F37" s="61">
        <v>3851.2</v>
      </c>
      <c r="G37" s="61">
        <v>31</v>
      </c>
      <c r="H37" s="63">
        <v>432.509</v>
      </c>
      <c r="I37" s="61">
        <f t="shared" si="0"/>
        <v>192908.5</v>
      </c>
      <c r="J37" s="69">
        <v>91739.90000000002</v>
      </c>
      <c r="K37" s="61">
        <v>167573.5</v>
      </c>
      <c r="L37" s="65" t="s">
        <v>1</v>
      </c>
      <c r="M37" s="61">
        <v>380.9</v>
      </c>
      <c r="N37" s="61">
        <v>20</v>
      </c>
      <c r="O37" s="66" t="s">
        <v>1</v>
      </c>
      <c r="P37" s="61">
        <v>4854.099999999999</v>
      </c>
      <c r="Q37" s="67" t="s">
        <v>1</v>
      </c>
      <c r="R37" s="68">
        <v>-71659.9</v>
      </c>
      <c r="S37" s="61">
        <f t="shared" si="1"/>
        <v>192908.50000000003</v>
      </c>
      <c r="T37" s="61">
        <v>628333.3</v>
      </c>
      <c r="U37" s="61">
        <f t="shared" si="2"/>
        <v>3.2571571496331164</v>
      </c>
    </row>
    <row r="38" spans="1:21" s="59" customFormat="1" ht="15.75">
      <c r="A38" s="74">
        <v>40391</v>
      </c>
      <c r="B38" s="61">
        <v>156374.2</v>
      </c>
      <c r="C38" s="61">
        <v>31485.7</v>
      </c>
      <c r="D38" s="61">
        <v>200.491</v>
      </c>
      <c r="E38" s="61">
        <v>1069.3000000000002</v>
      </c>
      <c r="F38" s="61">
        <v>3228.5799999999995</v>
      </c>
      <c r="G38" s="61">
        <v>38.2</v>
      </c>
      <c r="H38" s="63">
        <v>563.7090000000001</v>
      </c>
      <c r="I38" s="61">
        <f t="shared" si="0"/>
        <v>192960.18000000002</v>
      </c>
      <c r="J38" s="69">
        <v>83653</v>
      </c>
      <c r="K38" s="61">
        <v>162905.58000000002</v>
      </c>
      <c r="L38" s="65">
        <v>598.6</v>
      </c>
      <c r="M38" s="61">
        <v>380.9</v>
      </c>
      <c r="N38" s="61">
        <v>20</v>
      </c>
      <c r="O38" s="66" t="s">
        <v>1</v>
      </c>
      <c r="P38" s="61">
        <v>4806.8</v>
      </c>
      <c r="Q38" s="67" t="s">
        <v>1</v>
      </c>
      <c r="R38" s="68">
        <v>-59404.700000000004</v>
      </c>
      <c r="S38" s="61">
        <f t="shared" si="1"/>
        <v>192960.18</v>
      </c>
      <c r="T38" s="61">
        <v>635999.1799999999</v>
      </c>
      <c r="U38" s="61">
        <f t="shared" si="2"/>
        <v>3.296012576273508</v>
      </c>
    </row>
    <row r="39" spans="1:21" s="59" customFormat="1" ht="15.75">
      <c r="A39" s="74">
        <v>40422</v>
      </c>
      <c r="B39" s="61">
        <v>149317.2</v>
      </c>
      <c r="C39" s="61">
        <v>30479.4</v>
      </c>
      <c r="D39" s="61">
        <v>200.491</v>
      </c>
      <c r="E39" s="61">
        <v>1908.1999999999998</v>
      </c>
      <c r="F39" s="61">
        <v>1770.6000000000001</v>
      </c>
      <c r="G39" s="61">
        <v>19.4</v>
      </c>
      <c r="H39" s="63">
        <v>570.7090000000001</v>
      </c>
      <c r="I39" s="61">
        <f t="shared" si="0"/>
        <v>184266.00000000003</v>
      </c>
      <c r="J39" s="69">
        <v>69547.10000000003</v>
      </c>
      <c r="K39" s="61">
        <v>171436.9</v>
      </c>
      <c r="L39" s="65" t="s">
        <v>1</v>
      </c>
      <c r="M39" s="61">
        <v>380.9</v>
      </c>
      <c r="N39" s="61">
        <v>20</v>
      </c>
      <c r="O39" s="66" t="s">
        <v>1</v>
      </c>
      <c r="P39" s="61">
        <v>4817.199999999999</v>
      </c>
      <c r="Q39" s="67">
        <v>-2000</v>
      </c>
      <c r="R39" s="68">
        <v>-59936.100000000006</v>
      </c>
      <c r="S39" s="61">
        <f t="shared" si="1"/>
        <v>184266.00000000003</v>
      </c>
      <c r="T39" s="61">
        <v>637143.3</v>
      </c>
      <c r="U39" s="61">
        <f t="shared" si="2"/>
        <v>3.4577366415942166</v>
      </c>
    </row>
    <row r="40" spans="1:21" s="59" customFormat="1" ht="15.75">
      <c r="A40" s="74">
        <v>40452</v>
      </c>
      <c r="B40" s="61">
        <v>145288.6</v>
      </c>
      <c r="C40" s="61">
        <v>15265.400000000001</v>
      </c>
      <c r="D40" s="61">
        <v>0.491</v>
      </c>
      <c r="E40" s="61">
        <v>2831.3</v>
      </c>
      <c r="F40" s="61">
        <v>954.4999999999999</v>
      </c>
      <c r="G40" s="61">
        <v>16.5</v>
      </c>
      <c r="H40" s="63">
        <v>677.809</v>
      </c>
      <c r="I40" s="61">
        <f t="shared" si="0"/>
        <v>165034.6</v>
      </c>
      <c r="J40" s="69">
        <v>66483.80000000005</v>
      </c>
      <c r="K40" s="61">
        <v>149463.90000000002</v>
      </c>
      <c r="L40" s="65">
        <v>3740.2</v>
      </c>
      <c r="M40" s="61">
        <v>380.9</v>
      </c>
      <c r="N40" s="61">
        <v>20</v>
      </c>
      <c r="O40" s="66" t="s">
        <v>1</v>
      </c>
      <c r="P40" s="61">
        <v>4696.4</v>
      </c>
      <c r="Q40" s="67" t="s">
        <v>1</v>
      </c>
      <c r="R40" s="68">
        <v>-59750.600000000006</v>
      </c>
      <c r="S40" s="61">
        <f t="shared" si="1"/>
        <v>165034.60000000006</v>
      </c>
      <c r="T40" s="61">
        <v>628055.3</v>
      </c>
      <c r="U40" s="61">
        <f t="shared" si="2"/>
        <v>3.8055977352627877</v>
      </c>
    </row>
    <row r="41" spans="1:21" s="59" customFormat="1" ht="15.75">
      <c r="A41" s="74">
        <v>40483</v>
      </c>
      <c r="B41" s="61">
        <v>143026.9</v>
      </c>
      <c r="C41" s="61">
        <v>31831.5</v>
      </c>
      <c r="D41" s="61">
        <v>100.5</v>
      </c>
      <c r="E41" s="61">
        <v>3638.7</v>
      </c>
      <c r="F41" s="61">
        <v>1518.6</v>
      </c>
      <c r="G41" s="61">
        <v>22</v>
      </c>
      <c r="H41" s="63">
        <v>575.409</v>
      </c>
      <c r="I41" s="61">
        <f t="shared" si="0"/>
        <v>180713.60900000003</v>
      </c>
      <c r="J41" s="69">
        <v>74650.30000000005</v>
      </c>
      <c r="K41" s="61">
        <v>164159.80000000002</v>
      </c>
      <c r="L41" s="65" t="s">
        <v>1</v>
      </c>
      <c r="M41" s="61">
        <v>380.9</v>
      </c>
      <c r="N41" s="61">
        <v>20</v>
      </c>
      <c r="O41" s="66" t="s">
        <v>1</v>
      </c>
      <c r="P41" s="61">
        <v>4573</v>
      </c>
      <c r="Q41" s="67" t="s">
        <v>1</v>
      </c>
      <c r="R41" s="68">
        <v>-63070.4</v>
      </c>
      <c r="S41" s="61">
        <f t="shared" si="1"/>
        <v>180713.60000000006</v>
      </c>
      <c r="T41" s="61">
        <v>640335.809</v>
      </c>
      <c r="U41" s="61">
        <f t="shared" si="2"/>
        <v>3.5433734766483465</v>
      </c>
    </row>
    <row r="42" spans="1:21" s="59" customFormat="1" ht="15.75">
      <c r="A42" s="74">
        <v>40513</v>
      </c>
      <c r="B42" s="61">
        <v>155835.2</v>
      </c>
      <c r="C42" s="61">
        <v>47450.5</v>
      </c>
      <c r="D42" s="61">
        <v>2738.884497</v>
      </c>
      <c r="E42" s="61">
        <v>1428</v>
      </c>
      <c r="F42" s="61">
        <v>3735.6</v>
      </c>
      <c r="G42" s="61">
        <v>28.6</v>
      </c>
      <c r="H42" s="63">
        <v>422.0155030000001</v>
      </c>
      <c r="I42" s="61">
        <f t="shared" si="0"/>
        <v>211638.80000000002</v>
      </c>
      <c r="J42" s="69">
        <v>141613.59999999998</v>
      </c>
      <c r="K42" s="61">
        <v>150905.3</v>
      </c>
      <c r="L42" s="65" t="s">
        <v>1</v>
      </c>
      <c r="M42" s="61">
        <v>380.9</v>
      </c>
      <c r="N42" s="61">
        <v>20</v>
      </c>
      <c r="O42" s="66" t="s">
        <v>1</v>
      </c>
      <c r="P42" s="61">
        <v>4671.999999999999</v>
      </c>
      <c r="Q42" s="67">
        <v>-7000</v>
      </c>
      <c r="R42" s="68">
        <v>-78953</v>
      </c>
      <c r="S42" s="61">
        <f t="shared" si="1"/>
        <v>211638.8</v>
      </c>
      <c r="T42" s="61">
        <v>706363.915503</v>
      </c>
      <c r="U42" s="61">
        <f t="shared" si="2"/>
        <v>3.3375917624887306</v>
      </c>
    </row>
    <row r="43" spans="1:21" s="59" customFormat="1" ht="15.75">
      <c r="A43" s="74">
        <v>40544</v>
      </c>
      <c r="B43" s="61">
        <v>145536.5</v>
      </c>
      <c r="C43" s="61">
        <v>43841.1</v>
      </c>
      <c r="D43" s="61">
        <v>135.918432</v>
      </c>
      <c r="E43" s="61">
        <v>512.7</v>
      </c>
      <c r="F43" s="61">
        <v>1078.5</v>
      </c>
      <c r="G43" s="61">
        <v>56</v>
      </c>
      <c r="H43" s="63">
        <v>742.381568</v>
      </c>
      <c r="I43" s="61">
        <f t="shared" si="0"/>
        <v>191903.10000000003</v>
      </c>
      <c r="J43" s="69">
        <v>131446.90000000002</v>
      </c>
      <c r="K43" s="61">
        <v>126919.59999999999</v>
      </c>
      <c r="L43" s="61" t="s">
        <v>1</v>
      </c>
      <c r="M43" s="61">
        <v>380.9</v>
      </c>
      <c r="N43" s="61">
        <v>20</v>
      </c>
      <c r="O43" s="66" t="s">
        <v>1</v>
      </c>
      <c r="P43" s="61">
        <v>5574.399999999999</v>
      </c>
      <c r="Q43" s="65">
        <v>-8500</v>
      </c>
      <c r="R43" s="68">
        <v>-63938.7</v>
      </c>
      <c r="S43" s="61">
        <f t="shared" si="1"/>
        <v>191903.09999999998</v>
      </c>
      <c r="T43" s="61">
        <v>670982.581568</v>
      </c>
      <c r="U43" s="61">
        <f t="shared" si="2"/>
        <v>3.4964655681330834</v>
      </c>
    </row>
    <row r="44" spans="1:21" s="59" customFormat="1" ht="15.75">
      <c r="A44" s="74">
        <v>40575</v>
      </c>
      <c r="B44" s="61">
        <v>144843.3</v>
      </c>
      <c r="C44" s="61">
        <v>28928.1</v>
      </c>
      <c r="D44" s="61">
        <v>543</v>
      </c>
      <c r="E44" s="61">
        <v>1155.7999999999997</v>
      </c>
      <c r="F44" s="61">
        <v>1490.1</v>
      </c>
      <c r="G44" s="61">
        <v>36.7</v>
      </c>
      <c r="H44" s="63">
        <v>731</v>
      </c>
      <c r="I44" s="61">
        <f t="shared" si="0"/>
        <v>177728</v>
      </c>
      <c r="J44" s="69">
        <v>156264.40000000002</v>
      </c>
      <c r="K44" s="61">
        <v>83321.1</v>
      </c>
      <c r="L44" s="61">
        <v>1723.4</v>
      </c>
      <c r="M44" s="61">
        <v>380.9</v>
      </c>
      <c r="N44" s="61">
        <v>20</v>
      </c>
      <c r="O44" s="66" t="s">
        <v>1</v>
      </c>
      <c r="P44" s="61">
        <v>5574.599999999999</v>
      </c>
      <c r="Q44" s="65">
        <v>-3000</v>
      </c>
      <c r="R44" s="68">
        <v>-66556.4</v>
      </c>
      <c r="S44" s="61">
        <f t="shared" si="1"/>
        <v>177728.00000000003</v>
      </c>
      <c r="T44" s="61">
        <v>671842.2</v>
      </c>
      <c r="U44" s="61">
        <f t="shared" si="2"/>
        <v>3.7801708228303923</v>
      </c>
    </row>
    <row r="45" spans="1:21" s="59" customFormat="1" ht="15.75">
      <c r="A45" s="74">
        <v>40603</v>
      </c>
      <c r="B45" s="61">
        <v>149827.1</v>
      </c>
      <c r="C45" s="61">
        <v>39367.200000000004</v>
      </c>
      <c r="D45" s="61">
        <v>398.983712</v>
      </c>
      <c r="E45" s="61">
        <v>611.6</v>
      </c>
      <c r="F45" s="61">
        <v>2831.0000000000005</v>
      </c>
      <c r="G45" s="61">
        <v>92.9</v>
      </c>
      <c r="H45" s="63">
        <v>1004.016288</v>
      </c>
      <c r="I45" s="61">
        <f t="shared" si="0"/>
        <v>194132.80000000002</v>
      </c>
      <c r="J45" s="69">
        <v>143339.09999999998</v>
      </c>
      <c r="K45" s="61">
        <v>111050.6</v>
      </c>
      <c r="L45" s="61">
        <v>3410.3</v>
      </c>
      <c r="M45" s="61">
        <v>380.9</v>
      </c>
      <c r="N45" s="61">
        <v>20</v>
      </c>
      <c r="O45" s="66" t="s">
        <v>1</v>
      </c>
      <c r="P45" s="61">
        <v>5495.999999999999</v>
      </c>
      <c r="Q45" s="65">
        <v>-4500</v>
      </c>
      <c r="R45" s="68">
        <v>-65064.1</v>
      </c>
      <c r="S45" s="61">
        <f t="shared" si="1"/>
        <v>194132.79999999996</v>
      </c>
      <c r="T45" s="61">
        <v>692784.316288</v>
      </c>
      <c r="U45" s="61">
        <f t="shared" si="2"/>
        <v>3.5686103342042146</v>
      </c>
    </row>
    <row r="46" spans="1:21" s="59" customFormat="1" ht="15.75">
      <c r="A46" s="74">
        <v>40634</v>
      </c>
      <c r="B46" s="61">
        <v>154603.9</v>
      </c>
      <c r="C46" s="61">
        <v>34054.1</v>
      </c>
      <c r="D46" s="61">
        <v>647.1</v>
      </c>
      <c r="E46" s="61">
        <v>591.6</v>
      </c>
      <c r="F46" s="61">
        <v>6855.900000000001</v>
      </c>
      <c r="G46" s="61">
        <v>47.3</v>
      </c>
      <c r="H46" s="63">
        <v>872.3000000000001</v>
      </c>
      <c r="I46" s="61">
        <f t="shared" si="0"/>
        <v>197672.19999999998</v>
      </c>
      <c r="J46" s="69">
        <v>151581.59999999998</v>
      </c>
      <c r="K46" s="61">
        <v>102644.49999999999</v>
      </c>
      <c r="L46" s="61">
        <v>4017</v>
      </c>
      <c r="M46" s="61">
        <v>380.9</v>
      </c>
      <c r="N46" s="61">
        <v>20</v>
      </c>
      <c r="O46" s="66" t="s">
        <v>1</v>
      </c>
      <c r="P46" s="61">
        <v>5481.799999999999</v>
      </c>
      <c r="Q46" s="65" t="s">
        <v>1</v>
      </c>
      <c r="R46" s="68">
        <v>-66453.6</v>
      </c>
      <c r="S46" s="61">
        <f t="shared" si="1"/>
        <v>197672.19999999998</v>
      </c>
      <c r="T46" s="61">
        <v>699305.0000000001</v>
      </c>
      <c r="U46" s="61">
        <f t="shared" si="2"/>
        <v>3.5377002937185917</v>
      </c>
    </row>
    <row r="47" spans="1:21" s="59" customFormat="1" ht="15.75">
      <c r="A47" s="74">
        <v>40664</v>
      </c>
      <c r="B47" s="61">
        <v>159225.3</v>
      </c>
      <c r="C47" s="61">
        <v>26890.299999999996</v>
      </c>
      <c r="D47" s="61">
        <v>398.983712</v>
      </c>
      <c r="E47" s="61">
        <v>968.9000000000001</v>
      </c>
      <c r="F47" s="61">
        <v>4582.9</v>
      </c>
      <c r="G47" s="61">
        <v>124.5</v>
      </c>
      <c r="H47" s="63">
        <v>765.016288</v>
      </c>
      <c r="I47" s="61">
        <f t="shared" si="0"/>
        <v>192955.89999999997</v>
      </c>
      <c r="J47" s="69">
        <v>145435.50000000006</v>
      </c>
      <c r="K47" s="61">
        <v>101140.19999999998</v>
      </c>
      <c r="L47" s="61">
        <v>8670.3</v>
      </c>
      <c r="M47" s="61">
        <v>380.9</v>
      </c>
      <c r="N47" s="61">
        <v>20</v>
      </c>
      <c r="O47" s="66" t="s">
        <v>1</v>
      </c>
      <c r="P47" s="61">
        <v>5605.9</v>
      </c>
      <c r="Q47" s="65" t="s">
        <v>1</v>
      </c>
      <c r="R47" s="68">
        <v>-68296.90000000001</v>
      </c>
      <c r="S47" s="61">
        <f t="shared" si="1"/>
        <v>192955.90000000002</v>
      </c>
      <c r="T47" s="61">
        <v>704920.1162879999</v>
      </c>
      <c r="U47" s="61">
        <f t="shared" si="2"/>
        <v>3.6532705985564577</v>
      </c>
    </row>
    <row r="48" spans="1:21" s="59" customFormat="1" ht="15.75">
      <c r="A48" s="74">
        <v>40695</v>
      </c>
      <c r="B48" s="61">
        <v>172348.7</v>
      </c>
      <c r="C48" s="61">
        <v>27532.100000000002</v>
      </c>
      <c r="D48" s="61">
        <v>4490.491275</v>
      </c>
      <c r="E48" s="61">
        <v>1167.8999999999999</v>
      </c>
      <c r="F48" s="61">
        <v>4553.099999999999</v>
      </c>
      <c r="G48" s="61">
        <v>97</v>
      </c>
      <c r="H48" s="63">
        <v>801.5087249999997</v>
      </c>
      <c r="I48" s="61">
        <f t="shared" si="0"/>
        <v>210990.80000000002</v>
      </c>
      <c r="J48" s="69">
        <v>133383.10000000003</v>
      </c>
      <c r="K48" s="61">
        <v>115763.80000000005</v>
      </c>
      <c r="L48" s="61">
        <v>21978.1</v>
      </c>
      <c r="M48" s="61">
        <v>380.9</v>
      </c>
      <c r="N48" s="61">
        <v>20</v>
      </c>
      <c r="O48" s="66" t="s">
        <v>1</v>
      </c>
      <c r="P48" s="61">
        <v>5860.2</v>
      </c>
      <c r="Q48" s="65" t="s">
        <v>1</v>
      </c>
      <c r="R48" s="68">
        <v>-66395.3</v>
      </c>
      <c r="S48" s="61">
        <f t="shared" si="1"/>
        <v>210990.8000000001</v>
      </c>
      <c r="T48" s="61">
        <v>728615.808725</v>
      </c>
      <c r="U48" s="61">
        <f t="shared" si="2"/>
        <v>3.4533060622785445</v>
      </c>
    </row>
    <row r="49" spans="1:21" s="59" customFormat="1" ht="15.75">
      <c r="A49" s="74">
        <v>40725</v>
      </c>
      <c r="B49" s="61">
        <v>186362</v>
      </c>
      <c r="C49" s="61">
        <v>25164.7</v>
      </c>
      <c r="D49" s="61">
        <v>4881.352691</v>
      </c>
      <c r="E49" s="61">
        <v>913</v>
      </c>
      <c r="F49" s="61">
        <v>7643.699999999998</v>
      </c>
      <c r="G49" s="61">
        <v>97.7</v>
      </c>
      <c r="H49" s="63">
        <v>562.9473090000001</v>
      </c>
      <c r="I49" s="61">
        <f t="shared" si="0"/>
        <v>225625.40000000005</v>
      </c>
      <c r="J49" s="69">
        <v>119995.09999999998</v>
      </c>
      <c r="K49" s="61">
        <v>140073</v>
      </c>
      <c r="L49" s="61">
        <v>28323</v>
      </c>
      <c r="M49" s="61">
        <v>380.9</v>
      </c>
      <c r="N49" s="61">
        <v>20</v>
      </c>
      <c r="O49" s="66" t="s">
        <v>1</v>
      </c>
      <c r="P49" s="61">
        <v>5863.3</v>
      </c>
      <c r="Q49" s="65" t="s">
        <v>1</v>
      </c>
      <c r="R49" s="68">
        <v>-69029.9</v>
      </c>
      <c r="S49" s="61">
        <f t="shared" si="1"/>
        <v>225625.4</v>
      </c>
      <c r="T49" s="61">
        <v>763394.208420111</v>
      </c>
      <c r="U49" s="61">
        <f t="shared" si="2"/>
        <v>3.3834586372815774</v>
      </c>
    </row>
    <row r="50" spans="1:21" s="59" customFormat="1" ht="15.75">
      <c r="A50" s="74">
        <v>40756</v>
      </c>
      <c r="B50" s="61">
        <v>180063.1</v>
      </c>
      <c r="C50" s="61">
        <v>37662.4</v>
      </c>
      <c r="D50" s="61">
        <v>181.68308100000002</v>
      </c>
      <c r="E50" s="61">
        <v>1275.4</v>
      </c>
      <c r="F50" s="61">
        <v>1958.6</v>
      </c>
      <c r="G50" s="61">
        <v>83.5</v>
      </c>
      <c r="H50" s="63">
        <v>481.61691899999994</v>
      </c>
      <c r="I50" s="61">
        <f t="shared" si="0"/>
        <v>221706.3</v>
      </c>
      <c r="J50" s="69">
        <v>101092.90000000002</v>
      </c>
      <c r="K50" s="61">
        <v>148332.30000000002</v>
      </c>
      <c r="L50" s="61">
        <v>30627.2</v>
      </c>
      <c r="M50" s="61">
        <v>380.9</v>
      </c>
      <c r="N50" s="61">
        <v>20</v>
      </c>
      <c r="O50" s="66" t="s">
        <v>1</v>
      </c>
      <c r="P50" s="61">
        <v>5886.400000000001</v>
      </c>
      <c r="Q50" s="65" t="s">
        <v>1</v>
      </c>
      <c r="R50" s="68">
        <v>-64633.4</v>
      </c>
      <c r="S50" s="61">
        <f t="shared" si="1"/>
        <v>221706.30000000008</v>
      </c>
      <c r="T50" s="61">
        <v>757596.139141222</v>
      </c>
      <c r="U50" s="61">
        <f t="shared" si="2"/>
        <v>3.417115973435225</v>
      </c>
    </row>
    <row r="51" spans="1:21" s="59" customFormat="1" ht="15.75">
      <c r="A51" s="74">
        <v>40787</v>
      </c>
      <c r="B51" s="61">
        <v>168466.4</v>
      </c>
      <c r="C51" s="61">
        <v>33244.3</v>
      </c>
      <c r="D51" s="61">
        <v>2484.4</v>
      </c>
      <c r="E51" s="61">
        <v>1493.8</v>
      </c>
      <c r="F51" s="61">
        <v>1412.9000000000003</v>
      </c>
      <c r="G51" s="61">
        <v>37.9</v>
      </c>
      <c r="H51" s="63">
        <v>500.5999999999999</v>
      </c>
      <c r="I51" s="61">
        <f t="shared" si="0"/>
        <v>207640.3</v>
      </c>
      <c r="J51" s="69">
        <v>81241.40000000002</v>
      </c>
      <c r="K51" s="61">
        <v>149815.80000000002</v>
      </c>
      <c r="L51" s="61">
        <v>41214.8</v>
      </c>
      <c r="M51" s="61">
        <v>380.9</v>
      </c>
      <c r="N51" s="61">
        <v>20</v>
      </c>
      <c r="O51" s="66" t="s">
        <v>1</v>
      </c>
      <c r="P51" s="61">
        <v>6248.699999999999</v>
      </c>
      <c r="Q51" s="65" t="s">
        <v>1</v>
      </c>
      <c r="R51" s="68">
        <v>-71281.3</v>
      </c>
      <c r="S51" s="61">
        <f t="shared" si="1"/>
        <v>207640.3000000001</v>
      </c>
      <c r="T51" s="61">
        <v>726660.4833333334</v>
      </c>
      <c r="U51" s="61">
        <f t="shared" si="2"/>
        <v>3.49961198925899</v>
      </c>
    </row>
    <row r="52" spans="1:21" s="59" customFormat="1" ht="15.75">
      <c r="A52" s="74">
        <v>40817</v>
      </c>
      <c r="B52" s="61">
        <v>163042.7</v>
      </c>
      <c r="C52" s="61">
        <v>23626.300000000003</v>
      </c>
      <c r="D52" s="61">
        <v>2788.4236020000003</v>
      </c>
      <c r="E52" s="61">
        <v>931.2</v>
      </c>
      <c r="F52" s="61">
        <v>2651.1000000000004</v>
      </c>
      <c r="G52" s="61">
        <v>25.6</v>
      </c>
      <c r="H52" s="63">
        <v>1386.4763980000002</v>
      </c>
      <c r="I52" s="61">
        <f t="shared" si="0"/>
        <v>194451.80000000002</v>
      </c>
      <c r="J52" s="69">
        <v>61605.00000000006</v>
      </c>
      <c r="K52" s="61">
        <v>165574.1</v>
      </c>
      <c r="L52" s="61">
        <v>33892.3</v>
      </c>
      <c r="M52" s="61">
        <v>380.9</v>
      </c>
      <c r="N52" s="61">
        <v>20</v>
      </c>
      <c r="O52" s="66" t="s">
        <v>1</v>
      </c>
      <c r="P52" s="61">
        <v>6149.499999999999</v>
      </c>
      <c r="Q52" s="65" t="s">
        <v>1</v>
      </c>
      <c r="R52" s="68">
        <v>-73170</v>
      </c>
      <c r="S52" s="61">
        <f t="shared" si="1"/>
        <v>194451.80000000005</v>
      </c>
      <c r="T52" s="61">
        <v>731234.3208424444</v>
      </c>
      <c r="U52" s="61">
        <f t="shared" si="2"/>
        <v>3.7604913960294755</v>
      </c>
    </row>
    <row r="53" spans="1:21" s="59" customFormat="1" ht="15.75">
      <c r="A53" s="74">
        <v>40848</v>
      </c>
      <c r="B53" s="61">
        <v>157871.5</v>
      </c>
      <c r="C53" s="61">
        <v>19725.6</v>
      </c>
      <c r="D53" s="61">
        <v>2419.593216</v>
      </c>
      <c r="E53" s="61">
        <v>782.7</v>
      </c>
      <c r="F53" s="61">
        <v>2706.9</v>
      </c>
      <c r="G53" s="61">
        <v>9.1</v>
      </c>
      <c r="H53" s="63">
        <v>435.90678400000024</v>
      </c>
      <c r="I53" s="61">
        <f t="shared" si="0"/>
        <v>183951.30000000002</v>
      </c>
      <c r="J53" s="69">
        <v>59710.29999999999</v>
      </c>
      <c r="K53" s="61">
        <v>152674.5</v>
      </c>
      <c r="L53" s="61">
        <v>39419.1</v>
      </c>
      <c r="M53" s="61">
        <v>380.9</v>
      </c>
      <c r="N53" s="61">
        <v>20</v>
      </c>
      <c r="O53" s="66" t="s">
        <v>1</v>
      </c>
      <c r="P53" s="61">
        <v>6130.8</v>
      </c>
      <c r="Q53" s="65" t="s">
        <v>1</v>
      </c>
      <c r="R53" s="68">
        <v>-74384.3</v>
      </c>
      <c r="S53" s="61">
        <f t="shared" si="1"/>
        <v>183951.3</v>
      </c>
      <c r="T53" s="61">
        <v>716747.6123395556</v>
      </c>
      <c r="U53" s="61">
        <f t="shared" si="2"/>
        <v>3.896398733466714</v>
      </c>
    </row>
    <row r="54" spans="1:21" s="59" customFormat="1" ht="15.75">
      <c r="A54" s="74">
        <v>40878</v>
      </c>
      <c r="B54" s="61">
        <v>170106</v>
      </c>
      <c r="C54" s="61">
        <v>34979.700000000004</v>
      </c>
      <c r="D54" s="61">
        <v>500</v>
      </c>
      <c r="E54" s="61">
        <v>278</v>
      </c>
      <c r="F54" s="61">
        <v>5041.499999999998</v>
      </c>
      <c r="G54" s="61">
        <v>23.6</v>
      </c>
      <c r="H54" s="63">
        <v>397.3</v>
      </c>
      <c r="I54" s="61">
        <f t="shared" si="0"/>
        <v>211326.1</v>
      </c>
      <c r="J54" s="69">
        <v>82293.99999999994</v>
      </c>
      <c r="K54" s="61">
        <v>211644.80000000005</v>
      </c>
      <c r="L54" s="61">
        <v>25301.3</v>
      </c>
      <c r="M54" s="61">
        <v>380.9</v>
      </c>
      <c r="N54" s="61">
        <v>20</v>
      </c>
      <c r="O54" s="66" t="s">
        <v>1</v>
      </c>
      <c r="P54" s="61">
        <v>6184.2</v>
      </c>
      <c r="Q54" s="65" t="s">
        <v>1</v>
      </c>
      <c r="R54" s="68">
        <v>-114499.1</v>
      </c>
      <c r="S54" s="61">
        <f t="shared" si="1"/>
        <v>211326.1</v>
      </c>
      <c r="T54" s="61">
        <v>755801.5666666665</v>
      </c>
      <c r="U54" s="61">
        <f t="shared" si="2"/>
        <v>3.576470519574565</v>
      </c>
    </row>
    <row r="55" spans="1:21" s="59" customFormat="1" ht="15.75">
      <c r="A55" s="74">
        <v>40909</v>
      </c>
      <c r="B55" s="61">
        <v>162981.5</v>
      </c>
      <c r="C55" s="61">
        <v>18924</v>
      </c>
      <c r="D55" s="61">
        <v>2450.4688410000003</v>
      </c>
      <c r="E55" s="61">
        <v>543.2</v>
      </c>
      <c r="F55" s="61">
        <v>2058.7000000000007</v>
      </c>
      <c r="G55" s="61">
        <v>44.3</v>
      </c>
      <c r="H55" s="63">
        <v>2583.631158999999</v>
      </c>
      <c r="I55" s="61">
        <f t="shared" si="0"/>
        <v>189585.80000000002</v>
      </c>
      <c r="J55" s="69">
        <v>112890.80000000016</v>
      </c>
      <c r="K55" s="61">
        <v>137839.40000000002</v>
      </c>
      <c r="L55" s="65">
        <v>17713.4</v>
      </c>
      <c r="M55" s="65">
        <v>380.9</v>
      </c>
      <c r="N55" s="61">
        <v>20</v>
      </c>
      <c r="O55" s="66" t="s">
        <v>1</v>
      </c>
      <c r="P55" s="61">
        <v>7026.9</v>
      </c>
      <c r="Q55" s="67" t="s">
        <v>1</v>
      </c>
      <c r="R55" s="68">
        <v>-86285.6</v>
      </c>
      <c r="S55" s="61">
        <f t="shared" si="1"/>
        <v>189585.80000000025</v>
      </c>
      <c r="T55" s="61">
        <v>751114.8589367779</v>
      </c>
      <c r="U55" s="61">
        <f t="shared" si="2"/>
        <v>3.9618729827696897</v>
      </c>
    </row>
    <row r="56" spans="1:21" s="59" customFormat="1" ht="15.75">
      <c r="A56" s="74">
        <v>40940</v>
      </c>
      <c r="B56" s="61">
        <v>164099.6</v>
      </c>
      <c r="C56" s="61">
        <v>29919</v>
      </c>
      <c r="D56" s="61">
        <v>520.8620239999999</v>
      </c>
      <c r="E56" s="61">
        <v>1147.6</v>
      </c>
      <c r="F56" s="61">
        <v>3279.3</v>
      </c>
      <c r="G56" s="61">
        <v>44.3</v>
      </c>
      <c r="H56" s="63">
        <v>511.93797600000005</v>
      </c>
      <c r="I56" s="61">
        <f t="shared" si="0"/>
        <v>199522.59999999998</v>
      </c>
      <c r="J56" s="69">
        <v>98423.89999999997</v>
      </c>
      <c r="K56" s="61">
        <v>143263.60000000003</v>
      </c>
      <c r="L56" s="65">
        <v>29586.1</v>
      </c>
      <c r="M56" s="65">
        <v>380.9</v>
      </c>
      <c r="N56" s="61">
        <v>20</v>
      </c>
      <c r="O56" s="66" t="s">
        <v>1</v>
      </c>
      <c r="P56" s="61">
        <v>7177.899999999999</v>
      </c>
      <c r="Q56" s="67" t="s">
        <v>1</v>
      </c>
      <c r="R56" s="68">
        <v>-79329.8</v>
      </c>
      <c r="S56" s="61">
        <f t="shared" si="1"/>
        <v>199522.60000000003</v>
      </c>
      <c r="T56" s="61">
        <v>752007.526864889</v>
      </c>
      <c r="U56" s="61">
        <f t="shared" si="2"/>
        <v>3.769034319244482</v>
      </c>
    </row>
    <row r="57" spans="1:21" s="59" customFormat="1" ht="15.75">
      <c r="A57" s="74">
        <v>40969</v>
      </c>
      <c r="B57" s="61">
        <v>165509.4</v>
      </c>
      <c r="C57" s="61">
        <v>23200.9</v>
      </c>
      <c r="D57" s="61">
        <v>444.90000000000003</v>
      </c>
      <c r="E57" s="61">
        <v>480.40000000000003</v>
      </c>
      <c r="F57" s="61">
        <v>1503.9000000000003</v>
      </c>
      <c r="G57" s="61">
        <v>18.3</v>
      </c>
      <c r="H57" s="63">
        <v>2529.8</v>
      </c>
      <c r="I57" s="61">
        <f t="shared" si="0"/>
        <v>193687.59999999995</v>
      </c>
      <c r="J57" s="69">
        <v>67729.1000000001</v>
      </c>
      <c r="K57" s="61">
        <v>164340</v>
      </c>
      <c r="L57" s="65">
        <v>31811.4</v>
      </c>
      <c r="M57" s="65">
        <v>380.9</v>
      </c>
      <c r="N57" s="61">
        <v>20</v>
      </c>
      <c r="O57" s="66" t="s">
        <v>1</v>
      </c>
      <c r="P57" s="61">
        <v>7120.7</v>
      </c>
      <c r="Q57" s="67" t="s">
        <v>1</v>
      </c>
      <c r="R57" s="68">
        <v>-77714.5</v>
      </c>
      <c r="S57" s="61">
        <f t="shared" si="1"/>
        <v>193687.60000000015</v>
      </c>
      <c r="T57" s="61">
        <v>742473.75</v>
      </c>
      <c r="U57" s="61">
        <f t="shared" si="2"/>
        <v>3.8333571689669355</v>
      </c>
    </row>
    <row r="58" spans="1:21" s="59" customFormat="1" ht="15.75">
      <c r="A58" s="74">
        <v>41000</v>
      </c>
      <c r="B58" s="61">
        <v>168178.8</v>
      </c>
      <c r="C58" s="61">
        <v>28326</v>
      </c>
      <c r="D58" s="61">
        <v>3254.9822990000002</v>
      </c>
      <c r="E58" s="61">
        <v>525</v>
      </c>
      <c r="F58" s="61">
        <v>2712.4</v>
      </c>
      <c r="G58" s="61">
        <v>14.3</v>
      </c>
      <c r="H58" s="63">
        <v>569.2177009999996</v>
      </c>
      <c r="I58" s="61">
        <f t="shared" si="0"/>
        <v>203580.69999999995</v>
      </c>
      <c r="J58" s="69">
        <v>57855.80000000005</v>
      </c>
      <c r="K58" s="61">
        <v>170991.3</v>
      </c>
      <c r="L58" s="65">
        <v>44281</v>
      </c>
      <c r="M58" s="65">
        <v>380.9</v>
      </c>
      <c r="N58" s="61">
        <v>20</v>
      </c>
      <c r="O58" s="66" t="s">
        <v>1</v>
      </c>
      <c r="P58" s="61">
        <v>7227.2</v>
      </c>
      <c r="Q58" s="67" t="s">
        <v>1</v>
      </c>
      <c r="R58" s="68">
        <v>-77175.5</v>
      </c>
      <c r="S58" s="61">
        <f t="shared" si="1"/>
        <v>203580.70000000007</v>
      </c>
      <c r="T58" s="61">
        <v>754201.1288121111</v>
      </c>
      <c r="U58" s="61">
        <f t="shared" si="2"/>
        <v>3.704678924928106</v>
      </c>
    </row>
    <row r="59" spans="1:21" s="59" customFormat="1" ht="15.75">
      <c r="A59" s="74">
        <v>41030</v>
      </c>
      <c r="B59" s="61">
        <v>167039</v>
      </c>
      <c r="C59" s="61">
        <v>27641.7</v>
      </c>
      <c r="D59" s="61">
        <v>3068.665312</v>
      </c>
      <c r="E59" s="61">
        <v>365.90000000000003</v>
      </c>
      <c r="F59" s="61">
        <v>6215.7</v>
      </c>
      <c r="G59" s="61">
        <v>64.6</v>
      </c>
      <c r="H59" s="63">
        <v>468.33468800000037</v>
      </c>
      <c r="I59" s="61">
        <f t="shared" si="0"/>
        <v>204863.90000000002</v>
      </c>
      <c r="J59" s="69">
        <v>60535.40000000008</v>
      </c>
      <c r="K59" s="61">
        <v>164633.69999999995</v>
      </c>
      <c r="L59" s="65">
        <v>51288.8</v>
      </c>
      <c r="M59" s="65" t="s">
        <v>1</v>
      </c>
      <c r="N59" s="61">
        <v>20</v>
      </c>
      <c r="O59" s="66" t="s">
        <v>1</v>
      </c>
      <c r="P59" s="61">
        <v>7332.599999999999</v>
      </c>
      <c r="Q59" s="67" t="s">
        <v>1</v>
      </c>
      <c r="R59" s="68">
        <v>-78946.6</v>
      </c>
      <c r="S59" s="61">
        <f t="shared" si="1"/>
        <v>204863.9</v>
      </c>
      <c r="T59" s="61">
        <v>743975.0069102221</v>
      </c>
      <c r="U59" s="61">
        <f t="shared" si="2"/>
        <v>3.6315573749705146</v>
      </c>
    </row>
    <row r="60" spans="1:21" s="59" customFormat="1" ht="15.75">
      <c r="A60" s="74">
        <v>41061</v>
      </c>
      <c r="B60" s="61">
        <v>183642.4</v>
      </c>
      <c r="C60" s="61">
        <v>27850.7</v>
      </c>
      <c r="D60" s="61">
        <v>989.7638159999999</v>
      </c>
      <c r="E60" s="61">
        <v>1363.6</v>
      </c>
      <c r="F60" s="61">
        <v>3705.5</v>
      </c>
      <c r="G60" s="61">
        <v>10</v>
      </c>
      <c r="H60" s="63">
        <v>373.03618400000005</v>
      </c>
      <c r="I60" s="61">
        <f t="shared" si="0"/>
        <v>217935</v>
      </c>
      <c r="J60" s="69">
        <v>49308</v>
      </c>
      <c r="K60" s="61">
        <v>186067.59999999998</v>
      </c>
      <c r="L60" s="65">
        <v>60598.8</v>
      </c>
      <c r="M60" s="65" t="s">
        <v>1</v>
      </c>
      <c r="N60" s="61">
        <v>20</v>
      </c>
      <c r="O60" s="66" t="s">
        <v>1</v>
      </c>
      <c r="P60" s="61">
        <v>7454</v>
      </c>
      <c r="Q60" s="67" t="s">
        <v>1</v>
      </c>
      <c r="R60" s="68">
        <v>-85513.4</v>
      </c>
      <c r="S60" s="61">
        <f t="shared" si="1"/>
        <v>217934.99999999997</v>
      </c>
      <c r="T60" s="61">
        <v>765737.4695173332</v>
      </c>
      <c r="U60" s="61">
        <f t="shared" si="2"/>
        <v>3.5136048340896746</v>
      </c>
    </row>
    <row r="61" spans="1:21" s="59" customFormat="1" ht="15.75">
      <c r="A61" s="74">
        <v>41091</v>
      </c>
      <c r="B61" s="61">
        <v>191205.6</v>
      </c>
      <c r="C61" s="61">
        <v>34620.6</v>
      </c>
      <c r="D61" s="61">
        <v>1122.080544</v>
      </c>
      <c r="E61" s="61">
        <v>1745.6999999999998</v>
      </c>
      <c r="F61" s="61">
        <v>2790.1000000000004</v>
      </c>
      <c r="G61" s="61">
        <v>6.4</v>
      </c>
      <c r="H61" s="63">
        <v>449.81945599999995</v>
      </c>
      <c r="I61" s="61">
        <f t="shared" si="0"/>
        <v>231940.30000000002</v>
      </c>
      <c r="J61" s="69">
        <v>46872.80000000005</v>
      </c>
      <c r="K61" s="61">
        <v>206962.8</v>
      </c>
      <c r="L61" s="65">
        <v>53762</v>
      </c>
      <c r="M61" s="65" t="s">
        <v>1</v>
      </c>
      <c r="N61" s="61">
        <v>20</v>
      </c>
      <c r="O61" s="66" t="s">
        <v>1</v>
      </c>
      <c r="P61" s="61">
        <v>7549.599999999999</v>
      </c>
      <c r="Q61" s="67" t="s">
        <v>1</v>
      </c>
      <c r="R61" s="68">
        <v>-83226.9</v>
      </c>
      <c r="S61" s="61">
        <f t="shared" si="1"/>
        <v>231940.30000000002</v>
      </c>
      <c r="T61" s="61">
        <v>786457.4305671111</v>
      </c>
      <c r="U61" s="61">
        <f t="shared" si="2"/>
        <v>3.39077525797419</v>
      </c>
    </row>
    <row r="62" spans="1:21" s="59" customFormat="1" ht="15.75">
      <c r="A62" s="74">
        <v>41122</v>
      </c>
      <c r="B62" s="61">
        <v>196035.5</v>
      </c>
      <c r="C62" s="61">
        <v>27931.4</v>
      </c>
      <c r="D62" s="61">
        <v>992.753568</v>
      </c>
      <c r="E62" s="61">
        <v>1485.5</v>
      </c>
      <c r="F62" s="61">
        <v>3236.7999999999997</v>
      </c>
      <c r="G62" s="61">
        <v>17.3</v>
      </c>
      <c r="H62" s="63">
        <v>298.046432</v>
      </c>
      <c r="I62" s="61">
        <f t="shared" si="0"/>
        <v>229997.29999999996</v>
      </c>
      <c r="J62" s="69">
        <v>39580.20000000001</v>
      </c>
      <c r="K62" s="61">
        <v>221346.3</v>
      </c>
      <c r="L62" s="65">
        <v>40499.3</v>
      </c>
      <c r="M62" s="65" t="s">
        <v>1</v>
      </c>
      <c r="N62" s="61">
        <v>20</v>
      </c>
      <c r="O62" s="66" t="s">
        <v>1</v>
      </c>
      <c r="P62" s="61">
        <v>7681.7</v>
      </c>
      <c r="Q62" s="67" t="s">
        <v>1</v>
      </c>
      <c r="R62" s="68">
        <v>-79130.2</v>
      </c>
      <c r="S62" s="61">
        <f t="shared" si="1"/>
        <v>229997.3</v>
      </c>
      <c r="T62" s="61">
        <v>817967.6353208888</v>
      </c>
      <c r="U62" s="61">
        <f t="shared" si="2"/>
        <v>3.556422772445107</v>
      </c>
    </row>
    <row r="63" spans="1:21" s="59" customFormat="1" ht="15.75">
      <c r="A63" s="74">
        <v>41153</v>
      </c>
      <c r="B63" s="61">
        <v>184428.3</v>
      </c>
      <c r="C63" s="61">
        <v>32797.5</v>
      </c>
      <c r="D63" s="61">
        <v>289.7</v>
      </c>
      <c r="E63" s="61">
        <v>1441.2</v>
      </c>
      <c r="F63" s="61">
        <v>1869.8</v>
      </c>
      <c r="G63" s="61">
        <v>12.8</v>
      </c>
      <c r="H63" s="63">
        <v>334.9</v>
      </c>
      <c r="I63" s="61">
        <f t="shared" si="0"/>
        <v>221174.19999999998</v>
      </c>
      <c r="J63" s="69">
        <v>55414.5</v>
      </c>
      <c r="K63" s="61">
        <v>208067.1</v>
      </c>
      <c r="L63" s="65">
        <v>29808.6</v>
      </c>
      <c r="M63" s="65" t="s">
        <v>1</v>
      </c>
      <c r="N63" s="61">
        <v>20</v>
      </c>
      <c r="O63" s="66" t="s">
        <v>1</v>
      </c>
      <c r="P63" s="61">
        <v>8060.7</v>
      </c>
      <c r="Q63" s="67" t="s">
        <v>1</v>
      </c>
      <c r="R63" s="68">
        <v>-80196.70000000001</v>
      </c>
      <c r="S63" s="61">
        <f t="shared" si="1"/>
        <v>221174.19999999995</v>
      </c>
      <c r="T63" s="61">
        <v>809062.7666666668</v>
      </c>
      <c r="U63" s="61">
        <f t="shared" si="2"/>
        <v>3.658034104640898</v>
      </c>
    </row>
    <row r="64" spans="1:21" s="59" customFormat="1" ht="15.75">
      <c r="A64" s="74">
        <v>41183</v>
      </c>
      <c r="B64" s="61">
        <v>180543.7</v>
      </c>
      <c r="C64" s="61">
        <v>38998.9</v>
      </c>
      <c r="D64" s="61">
        <v>4830.7</v>
      </c>
      <c r="E64" s="61">
        <v>2876.3</v>
      </c>
      <c r="F64" s="61">
        <v>6487.900000000001</v>
      </c>
      <c r="G64" s="61">
        <v>24.3</v>
      </c>
      <c r="H64" s="63">
        <v>419.2</v>
      </c>
      <c r="I64" s="61">
        <f t="shared" si="0"/>
        <v>234181</v>
      </c>
      <c r="J64" s="69">
        <v>50733.300000000105</v>
      </c>
      <c r="K64" s="61">
        <v>233205.7</v>
      </c>
      <c r="L64" s="65">
        <v>15843.6</v>
      </c>
      <c r="M64" s="65" t="s">
        <v>1</v>
      </c>
      <c r="N64" s="61">
        <v>20</v>
      </c>
      <c r="O64" s="66" t="s">
        <v>1</v>
      </c>
      <c r="P64" s="61">
        <v>8140.9</v>
      </c>
      <c r="Q64" s="67" t="s">
        <v>1</v>
      </c>
      <c r="R64" s="68">
        <v>-73762.5</v>
      </c>
      <c r="S64" s="61">
        <f t="shared" si="1"/>
        <v>234181.00000000012</v>
      </c>
      <c r="T64" s="61">
        <v>816104.3444444445</v>
      </c>
      <c r="U64" s="61">
        <f t="shared" si="2"/>
        <v>3.484929795519041</v>
      </c>
    </row>
    <row r="65" spans="1:21" s="59" customFormat="1" ht="15.75">
      <c r="A65" s="74">
        <v>41214</v>
      </c>
      <c r="B65" s="61">
        <v>180263.8</v>
      </c>
      <c r="C65" s="61">
        <v>44006.6</v>
      </c>
      <c r="D65" s="61">
        <v>3861.3</v>
      </c>
      <c r="E65" s="61">
        <v>3435.2999999999997</v>
      </c>
      <c r="F65" s="61">
        <v>7826.4</v>
      </c>
      <c r="G65" s="61">
        <v>33</v>
      </c>
      <c r="H65" s="63">
        <v>611</v>
      </c>
      <c r="I65" s="61">
        <f t="shared" si="0"/>
        <v>240037.39999999997</v>
      </c>
      <c r="J65" s="69">
        <v>50395</v>
      </c>
      <c r="K65" s="61">
        <v>251672.2</v>
      </c>
      <c r="L65" s="65">
        <v>9108</v>
      </c>
      <c r="M65" s="65" t="s">
        <v>1</v>
      </c>
      <c r="N65" s="61">
        <v>20</v>
      </c>
      <c r="O65" s="66" t="s">
        <v>1</v>
      </c>
      <c r="P65" s="61">
        <v>8109.4</v>
      </c>
      <c r="Q65" s="67" t="s">
        <v>1</v>
      </c>
      <c r="R65" s="68">
        <v>-79267.2</v>
      </c>
      <c r="S65" s="61">
        <f t="shared" si="1"/>
        <v>240037.40000000002</v>
      </c>
      <c r="T65" s="61">
        <v>827421.6222222222</v>
      </c>
      <c r="U65" s="61">
        <f t="shared" si="2"/>
        <v>3.447052926844826</v>
      </c>
    </row>
    <row r="66" spans="1:21" s="59" customFormat="1" ht="15.75">
      <c r="A66" s="74">
        <v>41244</v>
      </c>
      <c r="B66" s="61">
        <v>198246.9</v>
      </c>
      <c r="C66" s="61">
        <v>39879.9</v>
      </c>
      <c r="D66" s="61">
        <v>22413.6</v>
      </c>
      <c r="E66" s="61">
        <v>2827.5</v>
      </c>
      <c r="F66" s="61">
        <v>3234.3</v>
      </c>
      <c r="G66" s="61">
        <v>14.5</v>
      </c>
      <c r="H66" s="63">
        <v>669.4</v>
      </c>
      <c r="I66" s="61">
        <f t="shared" si="0"/>
        <v>267286.10000000003</v>
      </c>
      <c r="J66" s="69">
        <v>66928.90000000002</v>
      </c>
      <c r="K66" s="61">
        <v>285507.4</v>
      </c>
      <c r="L66" s="65" t="s">
        <v>1</v>
      </c>
      <c r="M66" s="65" t="s">
        <v>1</v>
      </c>
      <c r="N66" s="61">
        <v>20</v>
      </c>
      <c r="O66" s="66" t="s">
        <v>1</v>
      </c>
      <c r="P66" s="61">
        <v>8125.5</v>
      </c>
      <c r="Q66" s="67">
        <v>-6800</v>
      </c>
      <c r="R66" s="68">
        <v>-86495.70000000001</v>
      </c>
      <c r="S66" s="61">
        <f t="shared" si="1"/>
        <v>267286.10000000003</v>
      </c>
      <c r="T66" s="61">
        <v>877253.3</v>
      </c>
      <c r="U66" s="61">
        <f t="shared" si="2"/>
        <v>3.282076022658866</v>
      </c>
    </row>
    <row r="67" spans="1:21" s="59" customFormat="1" ht="15.75">
      <c r="A67" s="74">
        <v>41275</v>
      </c>
      <c r="B67" s="61">
        <v>182477.4</v>
      </c>
      <c r="C67" s="61">
        <v>41549.8</v>
      </c>
      <c r="D67" s="61">
        <v>5031.2</v>
      </c>
      <c r="E67" s="61">
        <v>3714.3</v>
      </c>
      <c r="F67" s="61">
        <v>1475.9</v>
      </c>
      <c r="G67" s="61">
        <v>48.3</v>
      </c>
      <c r="H67" s="63">
        <v>1113.7</v>
      </c>
      <c r="I67" s="61">
        <f t="shared" si="0"/>
        <v>235410.6</v>
      </c>
      <c r="J67" s="69">
        <v>55782.70000000001</v>
      </c>
      <c r="K67" s="61">
        <v>246528.49999999997</v>
      </c>
      <c r="L67" s="65" t="s">
        <v>1</v>
      </c>
      <c r="M67" s="65" t="s">
        <v>1</v>
      </c>
      <c r="N67" s="61">
        <v>20</v>
      </c>
      <c r="O67" s="66" t="s">
        <v>1</v>
      </c>
      <c r="P67" s="61">
        <v>8854.1</v>
      </c>
      <c r="Q67" s="65" t="s">
        <v>1</v>
      </c>
      <c r="R67" s="68">
        <v>-75774.7</v>
      </c>
      <c r="S67" s="61">
        <f t="shared" si="1"/>
        <v>235410.59999999992</v>
      </c>
      <c r="T67" s="61">
        <v>870333.6916666667</v>
      </c>
      <c r="U67" s="61">
        <f t="shared" si="2"/>
        <v>3.6970879461955692</v>
      </c>
    </row>
    <row r="68" spans="1:21" s="59" customFormat="1" ht="15.75">
      <c r="A68" s="74">
        <v>41306</v>
      </c>
      <c r="B68" s="61">
        <v>188192.1</v>
      </c>
      <c r="C68" s="61">
        <v>46670</v>
      </c>
      <c r="D68" s="61">
        <v>11248.3</v>
      </c>
      <c r="E68" s="61">
        <v>2782.2</v>
      </c>
      <c r="F68" s="61">
        <v>6918.699999999999</v>
      </c>
      <c r="G68" s="61">
        <v>41.8</v>
      </c>
      <c r="H68" s="63">
        <v>415.1</v>
      </c>
      <c r="I68" s="61">
        <f t="shared" si="0"/>
        <v>256268.2</v>
      </c>
      <c r="J68" s="69">
        <v>97419.49999999988</v>
      </c>
      <c r="K68" s="61">
        <v>214938.4</v>
      </c>
      <c r="L68" s="65">
        <v>11804.3</v>
      </c>
      <c r="M68" s="65" t="s">
        <v>1</v>
      </c>
      <c r="N68" s="61">
        <v>20</v>
      </c>
      <c r="O68" s="66" t="s">
        <v>1</v>
      </c>
      <c r="P68" s="61">
        <v>8848.3</v>
      </c>
      <c r="Q68" s="65" t="s">
        <v>1</v>
      </c>
      <c r="R68" s="68">
        <v>-76762.3</v>
      </c>
      <c r="S68" s="61">
        <f t="shared" si="1"/>
        <v>256268.1999999999</v>
      </c>
      <c r="T68" s="61">
        <v>894947.4833333333</v>
      </c>
      <c r="U68" s="61">
        <f t="shared" si="2"/>
        <v>3.49222995023703</v>
      </c>
    </row>
    <row r="69" spans="1:21" s="59" customFormat="1" ht="15.75">
      <c r="A69" s="74">
        <v>41334</v>
      </c>
      <c r="B69" s="61">
        <v>189178.2</v>
      </c>
      <c r="C69" s="61">
        <v>45758.4</v>
      </c>
      <c r="D69" s="61">
        <v>9951.2</v>
      </c>
      <c r="E69" s="61">
        <v>2115</v>
      </c>
      <c r="F69" s="61">
        <v>5247.000000000001</v>
      </c>
      <c r="G69" s="61">
        <v>70.7</v>
      </c>
      <c r="H69" s="63">
        <v>298.6</v>
      </c>
      <c r="I69" s="61">
        <f t="shared" si="0"/>
        <v>252619.10000000003</v>
      </c>
      <c r="J69" s="69">
        <v>48746.90000000008</v>
      </c>
      <c r="K69" s="61">
        <v>264998.8</v>
      </c>
      <c r="L69" s="65">
        <v>7592</v>
      </c>
      <c r="M69" s="65" t="s">
        <v>1</v>
      </c>
      <c r="N69" s="61">
        <v>20</v>
      </c>
      <c r="O69" s="66" t="s">
        <v>1</v>
      </c>
      <c r="P69" s="61">
        <v>8683.9</v>
      </c>
      <c r="Q69" s="65" t="s">
        <v>1</v>
      </c>
      <c r="R69" s="68">
        <v>-77422.5</v>
      </c>
      <c r="S69" s="61">
        <f t="shared" si="1"/>
        <v>252619.1000000001</v>
      </c>
      <c r="T69" s="61">
        <v>893897.975</v>
      </c>
      <c r="U69" s="61">
        <f t="shared" si="2"/>
        <v>3.5385209392322268</v>
      </c>
    </row>
    <row r="70" spans="1:21" s="59" customFormat="1" ht="15.75">
      <c r="A70" s="74">
        <v>41365</v>
      </c>
      <c r="B70" s="61">
        <v>192574</v>
      </c>
      <c r="C70" s="61">
        <v>53981.2</v>
      </c>
      <c r="D70" s="61">
        <v>1329.9</v>
      </c>
      <c r="E70" s="61">
        <v>3020.3</v>
      </c>
      <c r="F70" s="61">
        <v>7844.6</v>
      </c>
      <c r="G70" s="61">
        <v>43</v>
      </c>
      <c r="H70" s="63">
        <v>760.2</v>
      </c>
      <c r="I70" s="61">
        <f t="shared" si="0"/>
        <v>259553.2</v>
      </c>
      <c r="J70" s="69">
        <v>44693.59999999998</v>
      </c>
      <c r="K70" s="61">
        <v>280277.5</v>
      </c>
      <c r="L70" s="65" t="s">
        <v>1</v>
      </c>
      <c r="M70" s="65" t="s">
        <v>1</v>
      </c>
      <c r="N70" s="61">
        <v>20</v>
      </c>
      <c r="O70" s="66" t="s">
        <v>1</v>
      </c>
      <c r="P70" s="61">
        <v>8648.7</v>
      </c>
      <c r="Q70" s="65" t="s">
        <v>1</v>
      </c>
      <c r="R70" s="68">
        <v>-74086.59999999999</v>
      </c>
      <c r="S70" s="61">
        <f t="shared" si="1"/>
        <v>259553.2</v>
      </c>
      <c r="T70" s="61">
        <v>923598.7666666666</v>
      </c>
      <c r="U70" s="61">
        <f t="shared" si="2"/>
        <v>3.5584179531081355</v>
      </c>
    </row>
    <row r="71" spans="1:21" s="59" customFormat="1" ht="15.75">
      <c r="A71" s="74">
        <v>41395</v>
      </c>
      <c r="B71" s="61">
        <v>197918.3</v>
      </c>
      <c r="C71" s="61">
        <v>46750.1</v>
      </c>
      <c r="D71" s="61">
        <v>4135.400000000001</v>
      </c>
      <c r="E71" s="61">
        <v>2696.4</v>
      </c>
      <c r="F71" s="61">
        <v>7258.8</v>
      </c>
      <c r="G71" s="61">
        <v>140.3</v>
      </c>
      <c r="H71" s="63">
        <v>373.5</v>
      </c>
      <c r="I71" s="61">
        <f aca="true" t="shared" si="3" ref="I71:I114">SUM(B71:H71)</f>
        <v>259272.79999999996</v>
      </c>
      <c r="J71" s="69">
        <v>64212.600000000035</v>
      </c>
      <c r="K71" s="61">
        <v>251958.70000000007</v>
      </c>
      <c r="L71" s="65" t="s">
        <v>1</v>
      </c>
      <c r="M71" s="65" t="s">
        <v>1</v>
      </c>
      <c r="N71" s="61">
        <v>20</v>
      </c>
      <c r="O71" s="66" t="s">
        <v>1</v>
      </c>
      <c r="P71" s="61">
        <v>8884</v>
      </c>
      <c r="Q71" s="65" t="s">
        <v>1</v>
      </c>
      <c r="R71" s="68">
        <v>-65802.5</v>
      </c>
      <c r="S71" s="61">
        <f aca="true" t="shared" si="4" ref="S71:S145">SUM(J71:R71)</f>
        <v>259272.8000000001</v>
      </c>
      <c r="T71" s="61">
        <v>928294.3583333334</v>
      </c>
      <c r="U71" s="61">
        <f aca="true" t="shared" si="5" ref="U71:U145">T71/I71</f>
        <v>3.580376955597863</v>
      </c>
    </row>
    <row r="72" spans="1:21" s="59" customFormat="1" ht="15.75">
      <c r="A72" s="74">
        <v>41426</v>
      </c>
      <c r="B72" s="61">
        <v>205811.8</v>
      </c>
      <c r="C72" s="61">
        <v>56976.3</v>
      </c>
      <c r="D72" s="61">
        <v>7760.5</v>
      </c>
      <c r="E72" s="61">
        <v>2218.5</v>
      </c>
      <c r="F72" s="61">
        <v>7471.700000000001</v>
      </c>
      <c r="G72" s="61">
        <v>79.7</v>
      </c>
      <c r="H72" s="63">
        <v>271.5</v>
      </c>
      <c r="I72" s="61">
        <f t="shared" si="3"/>
        <v>280590</v>
      </c>
      <c r="J72" s="69">
        <v>56965.40000000008</v>
      </c>
      <c r="K72" s="61">
        <v>273884.2</v>
      </c>
      <c r="L72" s="65" t="s">
        <v>1</v>
      </c>
      <c r="M72" s="65" t="s">
        <v>1</v>
      </c>
      <c r="N72" s="61">
        <v>20</v>
      </c>
      <c r="O72" s="66" t="s">
        <v>1</v>
      </c>
      <c r="P72" s="61">
        <v>9042.5</v>
      </c>
      <c r="Q72" s="65" t="s">
        <v>1</v>
      </c>
      <c r="R72" s="68">
        <v>-59322.100000000006</v>
      </c>
      <c r="S72" s="61">
        <f t="shared" si="4"/>
        <v>280590.0000000001</v>
      </c>
      <c r="T72" s="61">
        <v>927922.8499999996</v>
      </c>
      <c r="U72" s="61">
        <f t="shared" si="5"/>
        <v>3.3070417691293335</v>
      </c>
    </row>
    <row r="73" spans="1:21" s="59" customFormat="1" ht="15.75">
      <c r="A73" s="74">
        <v>41456</v>
      </c>
      <c r="B73" s="61">
        <v>205754.8</v>
      </c>
      <c r="C73" s="61">
        <v>42545.7</v>
      </c>
      <c r="D73" s="61">
        <v>1034.6</v>
      </c>
      <c r="E73" s="61">
        <v>1712.5</v>
      </c>
      <c r="F73" s="61">
        <v>3739.7000000000003</v>
      </c>
      <c r="G73" s="61">
        <v>57.6</v>
      </c>
      <c r="H73" s="63">
        <v>313.7</v>
      </c>
      <c r="I73" s="61">
        <f t="shared" si="3"/>
        <v>255158.60000000003</v>
      </c>
      <c r="J73" s="69">
        <v>88260.70000000007</v>
      </c>
      <c r="K73" s="61">
        <v>211421.3</v>
      </c>
      <c r="L73" s="65">
        <v>2619.7</v>
      </c>
      <c r="M73" s="65" t="s">
        <v>1</v>
      </c>
      <c r="N73" s="61">
        <v>20</v>
      </c>
      <c r="O73" s="66" t="s">
        <v>1</v>
      </c>
      <c r="P73" s="61">
        <v>9499</v>
      </c>
      <c r="Q73" s="65" t="s">
        <v>1</v>
      </c>
      <c r="R73" s="68">
        <v>-56662.09999999999</v>
      </c>
      <c r="S73" s="61">
        <f t="shared" si="4"/>
        <v>255158.6000000001</v>
      </c>
      <c r="T73" s="61">
        <v>933506.9083333334</v>
      </c>
      <c r="U73" s="61">
        <f t="shared" si="5"/>
        <v>3.658535939346482</v>
      </c>
    </row>
    <row r="74" spans="1:21" s="59" customFormat="1" ht="15.75">
      <c r="A74" s="74">
        <v>41487</v>
      </c>
      <c r="B74" s="61">
        <v>207966.5</v>
      </c>
      <c r="C74" s="61">
        <v>65307.6</v>
      </c>
      <c r="D74" s="61">
        <v>4962.200000000001</v>
      </c>
      <c r="E74" s="61">
        <v>2783.3</v>
      </c>
      <c r="F74" s="61">
        <v>7575.4</v>
      </c>
      <c r="G74" s="61">
        <v>52.2</v>
      </c>
      <c r="H74" s="63">
        <v>218.9</v>
      </c>
      <c r="I74" s="61">
        <f t="shared" si="3"/>
        <v>288866.10000000003</v>
      </c>
      <c r="J74" s="69">
        <v>79468.29999999999</v>
      </c>
      <c r="K74" s="61">
        <v>254521.30000000002</v>
      </c>
      <c r="L74" s="65" t="s">
        <v>1</v>
      </c>
      <c r="M74" s="65" t="s">
        <v>1</v>
      </c>
      <c r="N74" s="61">
        <v>20</v>
      </c>
      <c r="O74" s="66" t="s">
        <v>1</v>
      </c>
      <c r="P74" s="61">
        <v>9778.4</v>
      </c>
      <c r="Q74" s="65" t="s">
        <v>1</v>
      </c>
      <c r="R74" s="68">
        <v>-54921.899999999994</v>
      </c>
      <c r="S74" s="61">
        <f t="shared" si="4"/>
        <v>288866.1</v>
      </c>
      <c r="T74" s="61">
        <v>956476.3666666668</v>
      </c>
      <c r="U74" s="61">
        <f t="shared" si="5"/>
        <v>3.3111409288478875</v>
      </c>
    </row>
    <row r="75" spans="1:21" s="59" customFormat="1" ht="15.75">
      <c r="A75" s="74">
        <v>41518</v>
      </c>
      <c r="B75" s="61">
        <v>201031</v>
      </c>
      <c r="C75" s="61">
        <v>65670.9</v>
      </c>
      <c r="D75" s="61">
        <v>1516.7</v>
      </c>
      <c r="E75" s="61">
        <v>4193</v>
      </c>
      <c r="F75" s="61">
        <v>4666.1</v>
      </c>
      <c r="G75" s="61">
        <v>54.7</v>
      </c>
      <c r="H75" s="63">
        <v>280.2</v>
      </c>
      <c r="I75" s="61">
        <f t="shared" si="3"/>
        <v>277412.60000000003</v>
      </c>
      <c r="J75" s="69">
        <v>78410.79999999999</v>
      </c>
      <c r="K75" s="61">
        <v>243601.6</v>
      </c>
      <c r="L75" s="65">
        <v>61.3</v>
      </c>
      <c r="M75" s="65" t="s">
        <v>1</v>
      </c>
      <c r="N75" s="61">
        <v>20</v>
      </c>
      <c r="O75" s="66" t="s">
        <v>1</v>
      </c>
      <c r="P75" s="61">
        <v>9872.8</v>
      </c>
      <c r="Q75" s="65" t="s">
        <v>1</v>
      </c>
      <c r="R75" s="68">
        <v>-54553.89999999999</v>
      </c>
      <c r="S75" s="61">
        <f t="shared" si="4"/>
        <v>277412.60000000003</v>
      </c>
      <c r="T75" s="61">
        <v>956466.325</v>
      </c>
      <c r="U75" s="61">
        <f t="shared" si="5"/>
        <v>3.4478114007799205</v>
      </c>
    </row>
    <row r="76" spans="1:21" s="59" customFormat="1" ht="15.75">
      <c r="A76" s="74">
        <v>41548</v>
      </c>
      <c r="B76" s="61">
        <v>202480.1</v>
      </c>
      <c r="C76" s="61">
        <v>63902</v>
      </c>
      <c r="D76" s="61">
        <v>14280.7</v>
      </c>
      <c r="E76" s="61">
        <v>3120.3999999999996</v>
      </c>
      <c r="F76" s="61">
        <v>4807.4</v>
      </c>
      <c r="G76" s="61">
        <v>67.5</v>
      </c>
      <c r="H76" s="63">
        <v>563.8</v>
      </c>
      <c r="I76" s="61">
        <f t="shared" si="3"/>
        <v>289221.9</v>
      </c>
      <c r="J76" s="69">
        <v>98627.29999999999</v>
      </c>
      <c r="K76" s="61">
        <v>234765.29999999996</v>
      </c>
      <c r="L76" s="65" t="s">
        <v>1</v>
      </c>
      <c r="M76" s="65" t="s">
        <v>1</v>
      </c>
      <c r="N76" s="61">
        <v>20</v>
      </c>
      <c r="O76" s="66" t="s">
        <v>1</v>
      </c>
      <c r="P76" s="61">
        <v>9994.6</v>
      </c>
      <c r="Q76" s="65" t="s">
        <v>1</v>
      </c>
      <c r="R76" s="68">
        <v>-54185.299999999996</v>
      </c>
      <c r="S76" s="61">
        <f t="shared" si="4"/>
        <v>289221.89999999997</v>
      </c>
      <c r="T76" s="61">
        <v>960604.4833333332</v>
      </c>
      <c r="U76" s="61">
        <f t="shared" si="5"/>
        <v>3.3213407537027213</v>
      </c>
    </row>
    <row r="77" spans="1:21" s="59" customFormat="1" ht="15.75">
      <c r="A77" s="74">
        <v>41579</v>
      </c>
      <c r="B77" s="61">
        <v>205821.3</v>
      </c>
      <c r="C77" s="61">
        <v>68293.7</v>
      </c>
      <c r="D77" s="61">
        <v>4330</v>
      </c>
      <c r="E77" s="61">
        <v>2717.5</v>
      </c>
      <c r="F77" s="61">
        <v>5401.499999999999</v>
      </c>
      <c r="G77" s="61">
        <v>104.6</v>
      </c>
      <c r="H77" s="63">
        <v>723.9</v>
      </c>
      <c r="I77" s="61">
        <f t="shared" si="3"/>
        <v>287392.5</v>
      </c>
      <c r="J77" s="69">
        <v>81256.10000000003</v>
      </c>
      <c r="K77" s="61">
        <v>249308.5</v>
      </c>
      <c r="L77" s="65" t="s">
        <v>1</v>
      </c>
      <c r="M77" s="65" t="s">
        <v>1</v>
      </c>
      <c r="N77" s="61">
        <v>20</v>
      </c>
      <c r="O77" s="66" t="s">
        <v>1</v>
      </c>
      <c r="P77" s="61">
        <v>10127.199999999999</v>
      </c>
      <c r="Q77" s="65" t="s">
        <v>1</v>
      </c>
      <c r="R77" s="68">
        <v>-53319.3</v>
      </c>
      <c r="S77" s="61">
        <f t="shared" si="4"/>
        <v>287392.50000000006</v>
      </c>
      <c r="T77" s="61">
        <v>963431.5416666665</v>
      </c>
      <c r="U77" s="61">
        <f t="shared" si="5"/>
        <v>3.3523197079487685</v>
      </c>
    </row>
    <row r="78" spans="1:21" s="59" customFormat="1" ht="15.75">
      <c r="A78" s="74">
        <v>41609</v>
      </c>
      <c r="B78" s="61">
        <v>211683.7</v>
      </c>
      <c r="C78" s="61">
        <v>82710.8</v>
      </c>
      <c r="D78" s="61">
        <v>5135.8</v>
      </c>
      <c r="E78" s="61">
        <v>2674</v>
      </c>
      <c r="F78" s="61">
        <v>3566.2</v>
      </c>
      <c r="G78" s="61">
        <v>28</v>
      </c>
      <c r="H78" s="63">
        <v>787.6</v>
      </c>
      <c r="I78" s="61">
        <f t="shared" si="3"/>
        <v>306586.1</v>
      </c>
      <c r="J78" s="69">
        <v>118133.79999999999</v>
      </c>
      <c r="K78" s="61">
        <v>229473.99999999997</v>
      </c>
      <c r="L78" s="65" t="s">
        <v>1</v>
      </c>
      <c r="M78" s="65" t="s">
        <v>1</v>
      </c>
      <c r="N78" s="61">
        <v>20</v>
      </c>
      <c r="O78" s="66" t="s">
        <v>1</v>
      </c>
      <c r="P78" s="61">
        <v>10118.699999999999</v>
      </c>
      <c r="Q78" s="65" t="s">
        <v>1</v>
      </c>
      <c r="R78" s="68">
        <v>-51160.40000000001</v>
      </c>
      <c r="S78" s="61">
        <f t="shared" si="4"/>
        <v>306586.0999999999</v>
      </c>
      <c r="T78" s="61">
        <v>986748.8</v>
      </c>
      <c r="U78" s="61">
        <f t="shared" si="5"/>
        <v>3.2185046875902077</v>
      </c>
    </row>
    <row r="79" spans="1:21" s="59" customFormat="1" ht="15.75">
      <c r="A79" s="74">
        <v>41640</v>
      </c>
      <c r="B79" s="61">
        <v>202030.1</v>
      </c>
      <c r="C79" s="61">
        <v>63490.3</v>
      </c>
      <c r="D79" s="61">
        <v>957</v>
      </c>
      <c r="E79" s="61">
        <v>2260.2</v>
      </c>
      <c r="F79" s="61">
        <v>2464.7</v>
      </c>
      <c r="G79" s="61">
        <v>33.9</v>
      </c>
      <c r="H79" s="63">
        <v>1652.3</v>
      </c>
      <c r="I79" s="61">
        <f t="shared" si="3"/>
        <v>272888.50000000006</v>
      </c>
      <c r="J79" s="69">
        <v>102196.30000000005</v>
      </c>
      <c r="K79" s="61">
        <v>210861.09999999998</v>
      </c>
      <c r="L79" s="65" t="s">
        <v>1</v>
      </c>
      <c r="M79" s="65" t="s">
        <v>1</v>
      </c>
      <c r="N79" s="61">
        <v>20</v>
      </c>
      <c r="O79" s="66" t="s">
        <v>1</v>
      </c>
      <c r="P79" s="61">
        <v>11156.5</v>
      </c>
      <c r="Q79" s="65" t="s">
        <v>1</v>
      </c>
      <c r="R79" s="68">
        <v>-51345.4</v>
      </c>
      <c r="S79" s="61">
        <f t="shared" si="4"/>
        <v>272888.5</v>
      </c>
      <c r="T79" s="61">
        <v>965205.5833333333</v>
      </c>
      <c r="U79" s="61">
        <f t="shared" si="5"/>
        <v>3.5369961846443987</v>
      </c>
    </row>
    <row r="80" spans="1:21" s="59" customFormat="1" ht="15.75">
      <c r="A80" s="74">
        <v>41671</v>
      </c>
      <c r="B80" s="61">
        <v>199255.9</v>
      </c>
      <c r="C80" s="61">
        <v>59022.7</v>
      </c>
      <c r="D80" s="61">
        <v>2284.7</v>
      </c>
      <c r="E80" s="61">
        <v>2097</v>
      </c>
      <c r="F80" s="61">
        <v>2938.3</v>
      </c>
      <c r="G80" s="61">
        <v>32.3</v>
      </c>
      <c r="H80" s="63">
        <v>613</v>
      </c>
      <c r="I80" s="61">
        <f t="shared" si="3"/>
        <v>266243.89999999997</v>
      </c>
      <c r="J80" s="69">
        <v>91139.9</v>
      </c>
      <c r="K80" s="61">
        <v>214143.2</v>
      </c>
      <c r="L80" s="65">
        <v>115</v>
      </c>
      <c r="M80" s="65">
        <v>1914.8</v>
      </c>
      <c r="N80" s="61">
        <v>20</v>
      </c>
      <c r="O80" s="66" t="s">
        <v>1</v>
      </c>
      <c r="P80" s="61">
        <v>11612.7</v>
      </c>
      <c r="Q80" s="65" t="s">
        <v>1</v>
      </c>
      <c r="R80" s="68">
        <v>-52701.7</v>
      </c>
      <c r="S80" s="61">
        <f t="shared" si="4"/>
        <v>266243.89999999997</v>
      </c>
      <c r="T80" s="61">
        <v>976744.4666666668</v>
      </c>
      <c r="U80" s="61">
        <f t="shared" si="5"/>
        <v>3.6686078692006348</v>
      </c>
    </row>
    <row r="81" spans="1:21" s="59" customFormat="1" ht="15.75">
      <c r="A81" s="74">
        <v>41699</v>
      </c>
      <c r="B81" s="61">
        <v>201300.8</v>
      </c>
      <c r="C81" s="61">
        <v>70896.4</v>
      </c>
      <c r="D81" s="61">
        <v>426.9</v>
      </c>
      <c r="E81" s="61">
        <v>1135.9</v>
      </c>
      <c r="F81" s="61">
        <v>1041.5</v>
      </c>
      <c r="G81" s="61">
        <v>24.6</v>
      </c>
      <c r="H81" s="63">
        <v>1373.4</v>
      </c>
      <c r="I81" s="61">
        <f t="shared" si="3"/>
        <v>276199.5</v>
      </c>
      <c r="J81" s="69">
        <v>95018.6</v>
      </c>
      <c r="K81" s="61">
        <v>243395.1</v>
      </c>
      <c r="L81" s="65">
        <v>325.1</v>
      </c>
      <c r="M81" s="65">
        <v>1914.8</v>
      </c>
      <c r="N81" s="61">
        <v>20</v>
      </c>
      <c r="O81" s="66" t="s">
        <v>1</v>
      </c>
      <c r="P81" s="61">
        <v>11758.1</v>
      </c>
      <c r="Q81" s="65">
        <v>-27200</v>
      </c>
      <c r="R81" s="68">
        <v>-49032.20000000001</v>
      </c>
      <c r="S81" s="61">
        <f t="shared" si="4"/>
        <v>276199.49999999994</v>
      </c>
      <c r="T81" s="61">
        <v>988233.8499999999</v>
      </c>
      <c r="U81" s="61">
        <f t="shared" si="5"/>
        <v>3.5779711766313835</v>
      </c>
    </row>
    <row r="82" spans="1:21" s="59" customFormat="1" ht="15.75">
      <c r="A82" s="74">
        <v>41730</v>
      </c>
      <c r="B82" s="61">
        <v>208491.1</v>
      </c>
      <c r="C82" s="61">
        <v>88908.1</v>
      </c>
      <c r="D82" s="61">
        <v>1280.1</v>
      </c>
      <c r="E82" s="61">
        <v>1749.2</v>
      </c>
      <c r="F82" s="61">
        <v>3119.1</v>
      </c>
      <c r="G82" s="61">
        <v>29.9</v>
      </c>
      <c r="H82" s="63">
        <v>3474.7</v>
      </c>
      <c r="I82" s="61">
        <f t="shared" si="3"/>
        <v>307052.2</v>
      </c>
      <c r="J82" s="69">
        <v>95155.49999999997</v>
      </c>
      <c r="K82" s="61">
        <v>245992.59999999998</v>
      </c>
      <c r="L82" s="65" t="s">
        <v>1</v>
      </c>
      <c r="M82" s="65">
        <v>1914.8</v>
      </c>
      <c r="N82" s="61">
        <v>20</v>
      </c>
      <c r="O82" s="66" t="s">
        <v>1</v>
      </c>
      <c r="P82" s="61">
        <v>11937.4</v>
      </c>
      <c r="Q82" s="65" t="s">
        <v>1</v>
      </c>
      <c r="R82" s="68">
        <v>-47968.100000000006</v>
      </c>
      <c r="S82" s="61">
        <f t="shared" si="4"/>
        <v>307052.19999999995</v>
      </c>
      <c r="T82" s="61">
        <v>1033925.333333333</v>
      </c>
      <c r="U82" s="61">
        <f t="shared" si="5"/>
        <v>3.3672624177040027</v>
      </c>
    </row>
    <row r="83" spans="1:21" s="59" customFormat="1" ht="15.75">
      <c r="A83" s="74">
        <v>41760</v>
      </c>
      <c r="B83" s="61">
        <v>217664.2</v>
      </c>
      <c r="C83" s="61">
        <v>94855.4</v>
      </c>
      <c r="D83" s="61">
        <v>297.8</v>
      </c>
      <c r="E83" s="61">
        <v>2191.3</v>
      </c>
      <c r="F83" s="61">
        <v>1750.3</v>
      </c>
      <c r="G83" s="61">
        <v>45</v>
      </c>
      <c r="H83" s="63">
        <v>1633.4</v>
      </c>
      <c r="I83" s="61">
        <f t="shared" si="3"/>
        <v>318437.39999999997</v>
      </c>
      <c r="J83" s="69">
        <v>85923.99999999997</v>
      </c>
      <c r="K83" s="61">
        <v>267704.89999999997</v>
      </c>
      <c r="L83" s="65"/>
      <c r="M83" s="65">
        <v>1914.8</v>
      </c>
      <c r="N83" s="61">
        <v>20</v>
      </c>
      <c r="O83" s="66" t="s">
        <v>1</v>
      </c>
      <c r="P83" s="61">
        <v>11973.7</v>
      </c>
      <c r="Q83" s="65" t="s">
        <v>1</v>
      </c>
      <c r="R83" s="68">
        <v>-49099.99999999999</v>
      </c>
      <c r="S83" s="61">
        <f t="shared" si="4"/>
        <v>318437.3999999999</v>
      </c>
      <c r="T83" s="61">
        <v>1024057.3166666667</v>
      </c>
      <c r="U83" s="61">
        <f t="shared" si="5"/>
        <v>3.215882671654356</v>
      </c>
    </row>
    <row r="84" spans="1:21" s="59" customFormat="1" ht="15.75">
      <c r="A84" s="74">
        <v>41791</v>
      </c>
      <c r="B84" s="61">
        <v>223781.8</v>
      </c>
      <c r="C84" s="61">
        <v>100650</v>
      </c>
      <c r="D84" s="61">
        <v>1428.4</v>
      </c>
      <c r="E84" s="61">
        <v>1303.5</v>
      </c>
      <c r="F84" s="61">
        <v>6385</v>
      </c>
      <c r="G84" s="61">
        <v>20.2</v>
      </c>
      <c r="H84" s="63">
        <v>1329.6</v>
      </c>
      <c r="I84" s="61">
        <f t="shared" si="3"/>
        <v>334898.5</v>
      </c>
      <c r="J84" s="69">
        <v>89071.50000000003</v>
      </c>
      <c r="K84" s="61">
        <v>282645.39999999997</v>
      </c>
      <c r="L84" s="65"/>
      <c r="M84" s="65">
        <v>1914.8</v>
      </c>
      <c r="N84" s="61">
        <v>20</v>
      </c>
      <c r="O84" s="66" t="s">
        <v>1</v>
      </c>
      <c r="P84" s="61">
        <v>12500.7</v>
      </c>
      <c r="Q84" s="65" t="s">
        <v>1</v>
      </c>
      <c r="R84" s="68">
        <v>-51253.90000000001</v>
      </c>
      <c r="S84" s="61">
        <f t="shared" si="4"/>
        <v>334898.5</v>
      </c>
      <c r="T84" s="61">
        <v>1050599.4</v>
      </c>
      <c r="U84" s="61">
        <f t="shared" si="5"/>
        <v>3.137068096751702</v>
      </c>
    </row>
    <row r="85" spans="1:21" s="59" customFormat="1" ht="15.75">
      <c r="A85" s="74">
        <v>41821</v>
      </c>
      <c r="B85" s="61">
        <v>239726</v>
      </c>
      <c r="C85" s="61">
        <v>85589</v>
      </c>
      <c r="D85" s="61">
        <v>5114.6</v>
      </c>
      <c r="E85" s="61">
        <v>1871.9</v>
      </c>
      <c r="F85" s="61">
        <v>6762.7</v>
      </c>
      <c r="G85" s="61">
        <v>16.1</v>
      </c>
      <c r="H85" s="63">
        <v>3757.8</v>
      </c>
      <c r="I85" s="61">
        <f t="shared" si="3"/>
        <v>342838.1</v>
      </c>
      <c r="J85" s="69">
        <v>70600.4</v>
      </c>
      <c r="K85" s="61">
        <v>301711.6</v>
      </c>
      <c r="L85" s="65"/>
      <c r="M85" s="65">
        <v>1914.8</v>
      </c>
      <c r="N85" s="61">
        <v>20</v>
      </c>
      <c r="O85" s="66" t="s">
        <v>1</v>
      </c>
      <c r="P85" s="61">
        <v>12519.3</v>
      </c>
      <c r="Q85" s="65" t="s">
        <v>1</v>
      </c>
      <c r="R85" s="68">
        <v>-43928</v>
      </c>
      <c r="S85" s="61">
        <f t="shared" si="4"/>
        <v>342838.1</v>
      </c>
      <c r="T85" s="61">
        <v>1100681.2666666664</v>
      </c>
      <c r="U85" s="61">
        <f t="shared" si="5"/>
        <v>3.210498677558493</v>
      </c>
    </row>
    <row r="86" spans="1:21" s="59" customFormat="1" ht="15.75">
      <c r="A86" s="74">
        <v>41852</v>
      </c>
      <c r="B86" s="61">
        <v>234022.8</v>
      </c>
      <c r="C86" s="61">
        <v>93988.4</v>
      </c>
      <c r="D86" s="61">
        <v>622.8</v>
      </c>
      <c r="E86" s="61">
        <v>1591.3</v>
      </c>
      <c r="F86" s="61">
        <v>2898.3</v>
      </c>
      <c r="G86" s="61">
        <v>44.9</v>
      </c>
      <c r="H86" s="63">
        <v>4866.3</v>
      </c>
      <c r="I86" s="61">
        <f t="shared" si="3"/>
        <v>338034.79999999993</v>
      </c>
      <c r="J86" s="69">
        <v>82609.9</v>
      </c>
      <c r="K86" s="61">
        <v>286595.5</v>
      </c>
      <c r="L86" s="65"/>
      <c r="M86" s="65">
        <v>2000</v>
      </c>
      <c r="N86" s="61">
        <v>20</v>
      </c>
      <c r="O86" s="66" t="s">
        <v>1</v>
      </c>
      <c r="P86" s="61">
        <v>12402.8</v>
      </c>
      <c r="Q86" s="65" t="s">
        <v>1</v>
      </c>
      <c r="R86" s="68">
        <v>-45593.39999999998</v>
      </c>
      <c r="S86" s="61">
        <f t="shared" si="4"/>
        <v>338034.80000000005</v>
      </c>
      <c r="T86" s="61">
        <v>1093021.7555555557</v>
      </c>
      <c r="U86" s="61">
        <f t="shared" si="5"/>
        <v>3.233459263825961</v>
      </c>
    </row>
    <row r="87" spans="1:21" s="59" customFormat="1" ht="15.75">
      <c r="A87" s="74">
        <v>41883</v>
      </c>
      <c r="B87" s="61">
        <v>222708</v>
      </c>
      <c r="C87" s="61">
        <v>80783.1</v>
      </c>
      <c r="D87" s="61">
        <v>631.5</v>
      </c>
      <c r="E87" s="61">
        <v>2407.5</v>
      </c>
      <c r="F87" s="61">
        <v>2153.6</v>
      </c>
      <c r="G87" s="61">
        <v>23.3</v>
      </c>
      <c r="H87" s="63">
        <v>969.1</v>
      </c>
      <c r="I87" s="61">
        <f t="shared" si="3"/>
        <v>309676.0999999999</v>
      </c>
      <c r="J87" s="69">
        <v>142837.30000000002</v>
      </c>
      <c r="K87" s="61">
        <v>195393.90000000002</v>
      </c>
      <c r="L87" s="65">
        <v>231.9000000000001</v>
      </c>
      <c r="M87" s="65">
        <v>2000</v>
      </c>
      <c r="N87" s="61">
        <v>20</v>
      </c>
      <c r="O87" s="66" t="s">
        <v>1</v>
      </c>
      <c r="P87" s="61">
        <v>12409.6</v>
      </c>
      <c r="Q87" s="65" t="s">
        <v>1</v>
      </c>
      <c r="R87" s="68">
        <v>-43216.6</v>
      </c>
      <c r="S87" s="61">
        <f t="shared" si="4"/>
        <v>309676.1000000001</v>
      </c>
      <c r="T87" s="61">
        <v>1052584.2055555554</v>
      </c>
      <c r="U87" s="61">
        <f t="shared" si="5"/>
        <v>3.398984311529226</v>
      </c>
    </row>
    <row r="88" spans="1:21" s="59" customFormat="1" ht="15.75">
      <c r="A88" s="74">
        <v>41913</v>
      </c>
      <c r="B88" s="61">
        <v>222327.4</v>
      </c>
      <c r="C88" s="61">
        <v>134377.8</v>
      </c>
      <c r="D88" s="61">
        <v>5301.7</v>
      </c>
      <c r="E88" s="61">
        <v>2382.2</v>
      </c>
      <c r="F88" s="61">
        <v>5743.4</v>
      </c>
      <c r="G88" s="61">
        <v>39.3</v>
      </c>
      <c r="H88" s="63">
        <v>174.2</v>
      </c>
      <c r="I88" s="61">
        <f t="shared" si="3"/>
        <v>370346</v>
      </c>
      <c r="J88" s="69">
        <v>138959.6</v>
      </c>
      <c r="K88" s="61">
        <v>263497.19999999995</v>
      </c>
      <c r="L88" s="65">
        <v>0</v>
      </c>
      <c r="M88" s="65">
        <v>2000</v>
      </c>
      <c r="N88" s="61">
        <v>20</v>
      </c>
      <c r="O88" s="66" t="s">
        <v>1</v>
      </c>
      <c r="P88" s="61">
        <v>12267.8</v>
      </c>
      <c r="Q88" s="65" t="s">
        <v>1</v>
      </c>
      <c r="R88" s="68">
        <v>-46398.59999999999</v>
      </c>
      <c r="S88" s="61">
        <f t="shared" si="4"/>
        <v>370345.99999999994</v>
      </c>
      <c r="T88" s="61">
        <v>1089090.962962963</v>
      </c>
      <c r="U88" s="61">
        <f t="shared" si="5"/>
        <v>2.9407391006328214</v>
      </c>
    </row>
    <row r="89" spans="1:21" s="59" customFormat="1" ht="15.75">
      <c r="A89" s="74">
        <v>41944</v>
      </c>
      <c r="B89" s="61">
        <v>219197.7</v>
      </c>
      <c r="C89" s="61">
        <v>105839.2</v>
      </c>
      <c r="D89" s="61">
        <v>910.9</v>
      </c>
      <c r="E89" s="61">
        <v>1576.2</v>
      </c>
      <c r="F89" s="61">
        <v>1671.9</v>
      </c>
      <c r="G89" s="61">
        <v>10.8</v>
      </c>
      <c r="H89" s="63">
        <v>1629</v>
      </c>
      <c r="I89" s="61">
        <f t="shared" si="3"/>
        <v>330835.70000000007</v>
      </c>
      <c r="J89" s="69">
        <v>134061.1</v>
      </c>
      <c r="K89" s="61">
        <v>227911.69999999998</v>
      </c>
      <c r="L89" s="65">
        <v>565.8000000000002</v>
      </c>
      <c r="M89" s="65">
        <v>2000</v>
      </c>
      <c r="N89" s="61">
        <v>20</v>
      </c>
      <c r="O89" s="66" t="s">
        <v>1</v>
      </c>
      <c r="P89" s="61">
        <v>12253.7</v>
      </c>
      <c r="Q89" s="65" t="s">
        <v>1</v>
      </c>
      <c r="R89" s="68">
        <v>-45976.59999999999</v>
      </c>
      <c r="S89" s="61">
        <f t="shared" si="4"/>
        <v>330835.7</v>
      </c>
      <c r="T89" s="61">
        <v>1056615.1586419751</v>
      </c>
      <c r="U89" s="61">
        <f t="shared" si="5"/>
        <v>3.1937761210231392</v>
      </c>
    </row>
    <row r="90" spans="1:21" s="59" customFormat="1" ht="15.75">
      <c r="A90" s="74">
        <v>41974</v>
      </c>
      <c r="B90" s="61">
        <v>227340.9</v>
      </c>
      <c r="C90" s="61">
        <v>120095.4</v>
      </c>
      <c r="D90" s="61">
        <v>1035.1</v>
      </c>
      <c r="E90" s="61">
        <v>1624.7</v>
      </c>
      <c r="F90" s="61">
        <v>3555.9</v>
      </c>
      <c r="G90" s="61">
        <v>22.9</v>
      </c>
      <c r="H90" s="63">
        <v>1326.1</v>
      </c>
      <c r="I90" s="61">
        <f t="shared" si="3"/>
        <v>355001</v>
      </c>
      <c r="J90" s="69">
        <v>128675.9</v>
      </c>
      <c r="K90" s="61">
        <v>263591.1</v>
      </c>
      <c r="L90" s="65">
        <v>0</v>
      </c>
      <c r="M90" s="65">
        <v>2000</v>
      </c>
      <c r="N90" s="61">
        <v>20</v>
      </c>
      <c r="O90" s="66" t="s">
        <v>1</v>
      </c>
      <c r="P90" s="61">
        <v>12103.3</v>
      </c>
      <c r="Q90" s="65" t="s">
        <v>1</v>
      </c>
      <c r="R90" s="68">
        <v>-51389.29999999999</v>
      </c>
      <c r="S90" s="61">
        <f t="shared" si="4"/>
        <v>355001</v>
      </c>
      <c r="T90" s="61">
        <v>1107089.4000000001</v>
      </c>
      <c r="U90" s="61">
        <f t="shared" si="5"/>
        <v>3.1185529054847736</v>
      </c>
    </row>
    <row r="91" spans="1:21" s="59" customFormat="1" ht="15.75">
      <c r="A91" s="74">
        <v>42005</v>
      </c>
      <c r="B91" s="61">
        <v>221881.2</v>
      </c>
      <c r="C91" s="61">
        <v>90284</v>
      </c>
      <c r="D91" s="61">
        <v>1412.8</v>
      </c>
      <c r="E91" s="61">
        <v>1251.9</v>
      </c>
      <c r="F91" s="61">
        <v>2661.8</v>
      </c>
      <c r="G91" s="61">
        <v>11.2</v>
      </c>
      <c r="H91" s="63">
        <v>309.5</v>
      </c>
      <c r="I91" s="61">
        <f t="shared" si="3"/>
        <v>317812.4</v>
      </c>
      <c r="J91" s="69">
        <v>127066.1</v>
      </c>
      <c r="K91" s="61">
        <v>219315.2</v>
      </c>
      <c r="L91" s="65">
        <v>463.6999999999998</v>
      </c>
      <c r="M91" s="65">
        <v>2000</v>
      </c>
      <c r="N91" s="61">
        <v>20</v>
      </c>
      <c r="O91" s="66" t="s">
        <v>1</v>
      </c>
      <c r="P91" s="61">
        <v>12903.4</v>
      </c>
      <c r="Q91" s="65" t="s">
        <v>1</v>
      </c>
      <c r="R91" s="68">
        <v>-43955.999999999985</v>
      </c>
      <c r="S91" s="61">
        <f t="shared" si="4"/>
        <v>317812.4000000001</v>
      </c>
      <c r="T91" s="61">
        <v>1079164.5833333333</v>
      </c>
      <c r="U91" s="61">
        <f t="shared" si="5"/>
        <v>3.395602510579616</v>
      </c>
    </row>
    <row r="92" spans="1:21" s="59" customFormat="1" ht="15.75">
      <c r="A92" s="74">
        <v>42036</v>
      </c>
      <c r="B92" s="61">
        <v>223869.8</v>
      </c>
      <c r="C92" s="61">
        <v>128772</v>
      </c>
      <c r="D92" s="61">
        <v>1446.5</v>
      </c>
      <c r="E92" s="61">
        <v>2667.8</v>
      </c>
      <c r="F92" s="61">
        <v>4150.5</v>
      </c>
      <c r="G92" s="61">
        <v>29.4</v>
      </c>
      <c r="H92" s="63">
        <v>410.4</v>
      </c>
      <c r="I92" s="61">
        <f t="shared" si="3"/>
        <v>361346.4</v>
      </c>
      <c r="J92" s="69">
        <v>122550.99999999997</v>
      </c>
      <c r="K92" s="61">
        <v>266706.89999999997</v>
      </c>
      <c r="L92" s="65">
        <v>0</v>
      </c>
      <c r="M92" s="65">
        <v>2000</v>
      </c>
      <c r="N92" s="61">
        <v>20</v>
      </c>
      <c r="O92" s="66" t="s">
        <v>1</v>
      </c>
      <c r="P92" s="61">
        <v>12771.4</v>
      </c>
      <c r="Q92" s="65" t="s">
        <v>1</v>
      </c>
      <c r="R92" s="68">
        <v>-42702.9</v>
      </c>
      <c r="S92" s="61">
        <f t="shared" si="4"/>
        <v>361346.3999999999</v>
      </c>
      <c r="T92" s="61">
        <v>1089757.0666666664</v>
      </c>
      <c r="U92" s="61">
        <f t="shared" si="5"/>
        <v>3.015823782018214</v>
      </c>
    </row>
    <row r="93" spans="1:21" s="59" customFormat="1" ht="15.75">
      <c r="A93" s="74">
        <v>42064</v>
      </c>
      <c r="B93" s="61">
        <v>223176.6</v>
      </c>
      <c r="C93" s="61">
        <v>71767.6</v>
      </c>
      <c r="D93" s="61">
        <v>1593.8</v>
      </c>
      <c r="E93" s="61">
        <v>1878.3</v>
      </c>
      <c r="F93" s="61">
        <v>4089.8</v>
      </c>
      <c r="G93" s="61">
        <v>47.4</v>
      </c>
      <c r="H93" s="63">
        <v>243.7</v>
      </c>
      <c r="I93" s="61">
        <f t="shared" si="3"/>
        <v>302797.2</v>
      </c>
      <c r="J93" s="69">
        <v>115526.4</v>
      </c>
      <c r="K93" s="61">
        <v>215693.9</v>
      </c>
      <c r="L93" s="65">
        <v>1178.9</v>
      </c>
      <c r="M93" s="65">
        <v>2000</v>
      </c>
      <c r="N93" s="61">
        <v>20</v>
      </c>
      <c r="O93" s="66" t="s">
        <v>1</v>
      </c>
      <c r="P93" s="61">
        <v>12654.2</v>
      </c>
      <c r="Q93" s="65" t="s">
        <v>1</v>
      </c>
      <c r="R93" s="68">
        <v>-44276.2</v>
      </c>
      <c r="S93" s="61">
        <f t="shared" si="4"/>
        <v>302797.2</v>
      </c>
      <c r="T93" s="61">
        <v>1064238.65</v>
      </c>
      <c r="U93" s="61">
        <f t="shared" si="5"/>
        <v>3.5146911860479553</v>
      </c>
    </row>
    <row r="94" spans="1:21" s="59" customFormat="1" ht="15.75">
      <c r="A94" s="74">
        <v>42095</v>
      </c>
      <c r="B94" s="61">
        <v>238022.8</v>
      </c>
      <c r="C94" s="61">
        <v>72697.2</v>
      </c>
      <c r="D94" s="61">
        <v>3120.4</v>
      </c>
      <c r="E94" s="61">
        <v>1431.1</v>
      </c>
      <c r="F94" s="61">
        <v>4725.5</v>
      </c>
      <c r="G94" s="61">
        <v>18.4</v>
      </c>
      <c r="H94" s="63">
        <v>403.8</v>
      </c>
      <c r="I94" s="61">
        <f t="shared" si="3"/>
        <v>320419.2</v>
      </c>
      <c r="J94" s="69">
        <v>93523.4</v>
      </c>
      <c r="K94" s="61">
        <v>242062.80000000002</v>
      </c>
      <c r="L94" s="65">
        <v>10000</v>
      </c>
      <c r="M94" s="65">
        <v>2000</v>
      </c>
      <c r="N94" s="61">
        <v>20</v>
      </c>
      <c r="O94" s="66" t="s">
        <v>1</v>
      </c>
      <c r="P94" s="61">
        <v>12455.3</v>
      </c>
      <c r="Q94" s="65" t="s">
        <v>1</v>
      </c>
      <c r="R94" s="68">
        <v>-39642.3</v>
      </c>
      <c r="S94" s="61">
        <f t="shared" si="4"/>
        <v>320419.2</v>
      </c>
      <c r="T94" s="61">
        <v>1108914.6333333335</v>
      </c>
      <c r="U94" s="61">
        <f t="shared" si="5"/>
        <v>3.4608245490074676</v>
      </c>
    </row>
    <row r="95" spans="1:21" s="59" customFormat="1" ht="15.75">
      <c r="A95" s="74">
        <v>42125</v>
      </c>
      <c r="B95" s="61">
        <v>248023.4</v>
      </c>
      <c r="C95" s="61">
        <v>69415.7</v>
      </c>
      <c r="D95" s="61">
        <v>6610</v>
      </c>
      <c r="E95" s="61">
        <v>1979.6</v>
      </c>
      <c r="F95" s="61">
        <v>5097.9</v>
      </c>
      <c r="G95" s="61">
        <v>48</v>
      </c>
      <c r="H95" s="63">
        <v>588.3</v>
      </c>
      <c r="I95" s="61">
        <f t="shared" si="3"/>
        <v>331762.89999999997</v>
      </c>
      <c r="J95" s="69">
        <v>96969.1</v>
      </c>
      <c r="K95" s="61">
        <v>258484.9</v>
      </c>
      <c r="L95" s="65">
        <v>911.5</v>
      </c>
      <c r="M95" s="65">
        <v>2000</v>
      </c>
      <c r="N95" s="61">
        <v>20</v>
      </c>
      <c r="O95" s="66" t="s">
        <v>1</v>
      </c>
      <c r="P95" s="61">
        <v>12774.8</v>
      </c>
      <c r="Q95" s="65" t="s">
        <v>1</v>
      </c>
      <c r="R95" s="68">
        <v>-39397.4</v>
      </c>
      <c r="S95" s="61">
        <f t="shared" si="4"/>
        <v>331762.89999999997</v>
      </c>
      <c r="T95" s="61">
        <v>1127841.6166666667</v>
      </c>
      <c r="U95" s="61">
        <f t="shared" si="5"/>
        <v>3.3995411080222255</v>
      </c>
    </row>
    <row r="96" spans="1:21" s="59" customFormat="1" ht="15.75">
      <c r="A96" s="74">
        <v>42156</v>
      </c>
      <c r="B96" s="61">
        <v>254961.4</v>
      </c>
      <c r="C96" s="61">
        <v>63611.8</v>
      </c>
      <c r="D96" s="61">
        <v>9771.3</v>
      </c>
      <c r="E96" s="61">
        <v>2089.9</v>
      </c>
      <c r="F96" s="61">
        <v>3640.6</v>
      </c>
      <c r="G96" s="61">
        <v>62.4</v>
      </c>
      <c r="H96" s="63">
        <v>357.5</v>
      </c>
      <c r="I96" s="61">
        <f t="shared" si="3"/>
        <v>334494.9</v>
      </c>
      <c r="J96" s="69">
        <v>11927.499999999976</v>
      </c>
      <c r="K96" s="61">
        <v>318199.6</v>
      </c>
      <c r="L96" s="65">
        <v>20000</v>
      </c>
      <c r="M96" s="65">
        <v>2000</v>
      </c>
      <c r="N96" s="61">
        <v>20</v>
      </c>
      <c r="O96" s="66" t="s">
        <v>1</v>
      </c>
      <c r="P96" s="61">
        <v>13128.8</v>
      </c>
      <c r="Q96" s="65" t="s">
        <v>1</v>
      </c>
      <c r="R96" s="68">
        <v>-30781.000000000015</v>
      </c>
      <c r="S96" s="61">
        <f t="shared" si="4"/>
        <v>334494.89999999997</v>
      </c>
      <c r="T96" s="61">
        <v>1104077.7999999996</v>
      </c>
      <c r="U96" s="61">
        <f t="shared" si="5"/>
        <v>3.300731341494293</v>
      </c>
    </row>
    <row r="97" spans="1:21" s="59" customFormat="1" ht="15.75">
      <c r="A97" s="74">
        <v>42186</v>
      </c>
      <c r="B97" s="61">
        <v>238905.2</v>
      </c>
      <c r="C97" s="61">
        <v>80850</v>
      </c>
      <c r="D97" s="61">
        <v>2711.7</v>
      </c>
      <c r="E97" s="61">
        <v>1992.3</v>
      </c>
      <c r="F97" s="61">
        <v>2932.2</v>
      </c>
      <c r="G97" s="61">
        <v>59.3</v>
      </c>
      <c r="H97" s="63">
        <v>428</v>
      </c>
      <c r="I97" s="61">
        <f t="shared" si="3"/>
        <v>327878.7</v>
      </c>
      <c r="J97" s="69">
        <v>-2305.6</v>
      </c>
      <c r="K97" s="61">
        <v>340759.7</v>
      </c>
      <c r="L97" s="65">
        <v>6000</v>
      </c>
      <c r="M97" s="65">
        <v>2000</v>
      </c>
      <c r="N97" s="61">
        <v>20</v>
      </c>
      <c r="O97" s="66" t="s">
        <v>1</v>
      </c>
      <c r="P97" s="61">
        <v>13666.4</v>
      </c>
      <c r="Q97" s="65" t="s">
        <v>1</v>
      </c>
      <c r="R97" s="68">
        <v>-32261.79999999999</v>
      </c>
      <c r="S97" s="61">
        <f t="shared" si="4"/>
        <v>327878.70000000007</v>
      </c>
      <c r="T97" s="61">
        <v>1102324</v>
      </c>
      <c r="U97" s="61">
        <f t="shared" si="5"/>
        <v>3.3619872227137657</v>
      </c>
    </row>
    <row r="98" spans="1:21" s="59" customFormat="1" ht="15.75">
      <c r="A98" s="74">
        <v>42217</v>
      </c>
      <c r="B98" s="61">
        <v>230953.7</v>
      </c>
      <c r="C98" s="61">
        <v>89861</v>
      </c>
      <c r="D98" s="61">
        <v>3048.9</v>
      </c>
      <c r="E98" s="61">
        <v>3013.9</v>
      </c>
      <c r="F98" s="61">
        <v>1505.9</v>
      </c>
      <c r="G98" s="61">
        <v>18.2</v>
      </c>
      <c r="H98" s="63">
        <v>333.6</v>
      </c>
      <c r="I98" s="61">
        <f t="shared" si="3"/>
        <v>328735.20000000007</v>
      </c>
      <c r="J98" s="69">
        <v>-43032.30000000001</v>
      </c>
      <c r="K98" s="61">
        <v>375105.60000000003</v>
      </c>
      <c r="L98" s="65">
        <v>10000</v>
      </c>
      <c r="M98" s="65">
        <v>2000</v>
      </c>
      <c r="N98" s="61">
        <v>20</v>
      </c>
      <c r="O98" s="66" t="s">
        <v>1</v>
      </c>
      <c r="P98" s="61">
        <v>14221.5</v>
      </c>
      <c r="Q98" s="65" t="s">
        <v>1</v>
      </c>
      <c r="R98" s="68">
        <v>-29579.6</v>
      </c>
      <c r="S98" s="61">
        <f t="shared" si="4"/>
        <v>328735.20000000007</v>
      </c>
      <c r="T98" s="61">
        <v>1110766.5777777778</v>
      </c>
      <c r="U98" s="61">
        <f t="shared" si="5"/>
        <v>3.378909766212373</v>
      </c>
    </row>
    <row r="99" spans="1:21" s="59" customFormat="1" ht="15.75">
      <c r="A99" s="74">
        <v>42248</v>
      </c>
      <c r="B99" s="61">
        <v>216072.1</v>
      </c>
      <c r="C99" s="61">
        <v>79716.8</v>
      </c>
      <c r="D99" s="61">
        <v>5700.2</v>
      </c>
      <c r="E99" s="61">
        <v>3810.3</v>
      </c>
      <c r="F99" s="61">
        <v>8658</v>
      </c>
      <c r="G99" s="61">
        <v>33.1</v>
      </c>
      <c r="H99" s="63">
        <v>323.5</v>
      </c>
      <c r="I99" s="61">
        <f t="shared" si="3"/>
        <v>314314</v>
      </c>
      <c r="J99" s="69">
        <v>-77050.1</v>
      </c>
      <c r="K99" s="61">
        <v>398227.1</v>
      </c>
      <c r="L99" s="65">
        <v>4840.3</v>
      </c>
      <c r="M99" s="65">
        <v>2000</v>
      </c>
      <c r="N99" s="61">
        <v>20</v>
      </c>
      <c r="O99" s="66" t="s">
        <v>1</v>
      </c>
      <c r="P99" s="61">
        <v>14713.9</v>
      </c>
      <c r="Q99" s="65" t="s">
        <v>1</v>
      </c>
      <c r="R99" s="68">
        <v>-28437.199999999997</v>
      </c>
      <c r="S99" s="61">
        <f t="shared" si="4"/>
        <v>314314</v>
      </c>
      <c r="T99" s="61">
        <v>1107152.9944444443</v>
      </c>
      <c r="U99" s="61">
        <f t="shared" si="5"/>
        <v>3.5224425079520616</v>
      </c>
    </row>
    <row r="100" spans="1:21" s="59" customFormat="1" ht="15.75">
      <c r="A100" s="74">
        <v>42278</v>
      </c>
      <c r="B100" s="61">
        <v>225234.3</v>
      </c>
      <c r="C100" s="61">
        <v>112668.5</v>
      </c>
      <c r="D100" s="61">
        <v>6435.6</v>
      </c>
      <c r="E100" s="61">
        <v>2770.6</v>
      </c>
      <c r="F100" s="61">
        <v>6415.9</v>
      </c>
      <c r="G100" s="61">
        <v>25.1</v>
      </c>
      <c r="H100" s="63">
        <v>463.8</v>
      </c>
      <c r="I100" s="61">
        <f t="shared" si="3"/>
        <v>354013.79999999993</v>
      </c>
      <c r="J100" s="69">
        <v>-58413.89999999999</v>
      </c>
      <c r="K100" s="61">
        <v>430637.3</v>
      </c>
      <c r="L100" s="65">
        <v>0</v>
      </c>
      <c r="M100" s="65">
        <v>2000</v>
      </c>
      <c r="N100" s="61">
        <v>20</v>
      </c>
      <c r="O100" s="66" t="s">
        <v>1</v>
      </c>
      <c r="P100" s="61">
        <v>14871.7</v>
      </c>
      <c r="Q100" s="65" t="s">
        <v>1</v>
      </c>
      <c r="R100" s="68">
        <v>-35101.3</v>
      </c>
      <c r="S100" s="61">
        <f t="shared" si="4"/>
        <v>354013.80000000005</v>
      </c>
      <c r="T100" s="61">
        <v>1146162.1703703701</v>
      </c>
      <c r="U100" s="61">
        <f t="shared" si="5"/>
        <v>3.2376200316777775</v>
      </c>
    </row>
    <row r="101" spans="1:21" s="59" customFormat="1" ht="15.75">
      <c r="A101" s="74">
        <v>42309</v>
      </c>
      <c r="B101" s="61">
        <v>221763.4</v>
      </c>
      <c r="C101" s="61">
        <v>89671.1</v>
      </c>
      <c r="D101" s="61">
        <v>835</v>
      </c>
      <c r="E101" s="61">
        <v>2847.7</v>
      </c>
      <c r="F101" s="61">
        <v>4746.9</v>
      </c>
      <c r="G101" s="61">
        <v>22</v>
      </c>
      <c r="H101" s="63">
        <v>870.5</v>
      </c>
      <c r="I101" s="61">
        <f t="shared" si="3"/>
        <v>320756.60000000003</v>
      </c>
      <c r="J101" s="69">
        <v>-112837.1</v>
      </c>
      <c r="K101" s="61">
        <v>437738.6</v>
      </c>
      <c r="L101" s="65">
        <v>16493.2</v>
      </c>
      <c r="M101" s="65">
        <v>2000</v>
      </c>
      <c r="N101" s="61">
        <v>20</v>
      </c>
      <c r="O101" s="66" t="s">
        <v>1</v>
      </c>
      <c r="P101" s="61">
        <v>14969.3</v>
      </c>
      <c r="Q101" s="65" t="s">
        <v>1</v>
      </c>
      <c r="R101" s="68">
        <v>-37627.400000000016</v>
      </c>
      <c r="S101" s="61">
        <f t="shared" si="4"/>
        <v>320756.6</v>
      </c>
      <c r="T101" s="61">
        <v>1088495.485802469</v>
      </c>
      <c r="U101" s="61">
        <f t="shared" si="5"/>
        <v>3.3935248278678256</v>
      </c>
    </row>
    <row r="102" spans="1:21" s="59" customFormat="1" ht="15.75">
      <c r="A102" s="74">
        <v>42339</v>
      </c>
      <c r="B102" s="61">
        <v>230723.7</v>
      </c>
      <c r="C102" s="61">
        <v>84351</v>
      </c>
      <c r="D102" s="61">
        <v>1611</v>
      </c>
      <c r="E102" s="61">
        <v>2209.5</v>
      </c>
      <c r="F102" s="61">
        <v>4368.5</v>
      </c>
      <c r="G102" s="61">
        <v>44.5</v>
      </c>
      <c r="H102" s="63">
        <v>1200</v>
      </c>
      <c r="I102" s="61">
        <f t="shared" si="3"/>
        <v>324508.2</v>
      </c>
      <c r="J102" s="69">
        <v>-132985.6</v>
      </c>
      <c r="K102" s="61">
        <v>452581.6</v>
      </c>
      <c r="L102" s="65">
        <v>19800</v>
      </c>
      <c r="M102" s="65">
        <v>2000</v>
      </c>
      <c r="N102" s="61">
        <v>20</v>
      </c>
      <c r="O102" s="66" t="s">
        <v>1</v>
      </c>
      <c r="P102" s="61">
        <v>14933.9</v>
      </c>
      <c r="Q102" s="65" t="s">
        <v>1</v>
      </c>
      <c r="R102" s="68">
        <v>-31841.69999999999</v>
      </c>
      <c r="S102" s="61">
        <f t="shared" si="4"/>
        <v>324508.2</v>
      </c>
      <c r="T102" s="61">
        <v>1106380</v>
      </c>
      <c r="U102" s="61">
        <f t="shared" si="5"/>
        <v>3.4094053709582686</v>
      </c>
    </row>
    <row r="103" spans="1:21" s="59" customFormat="1" ht="15.75">
      <c r="A103" s="74">
        <v>42370</v>
      </c>
      <c r="B103" s="61">
        <v>226455.9</v>
      </c>
      <c r="C103" s="61">
        <v>97415.5</v>
      </c>
      <c r="D103" s="61">
        <v>1365.4</v>
      </c>
      <c r="E103" s="61">
        <v>1524.2</v>
      </c>
      <c r="F103" s="61">
        <v>2402.5</v>
      </c>
      <c r="G103" s="61">
        <v>52.7</v>
      </c>
      <c r="H103" s="63">
        <v>588.7</v>
      </c>
      <c r="I103" s="61">
        <f t="shared" si="3"/>
        <v>329804.9000000001</v>
      </c>
      <c r="J103" s="69">
        <v>-135855.99999999997</v>
      </c>
      <c r="K103" s="61">
        <v>440990.69999999995</v>
      </c>
      <c r="L103" s="65">
        <v>37705</v>
      </c>
      <c r="M103" s="65">
        <v>2000</v>
      </c>
      <c r="N103" s="61">
        <v>20</v>
      </c>
      <c r="O103" s="66" t="s">
        <v>1</v>
      </c>
      <c r="P103" s="61">
        <v>15514.3</v>
      </c>
      <c r="Q103" s="65" t="s">
        <v>1</v>
      </c>
      <c r="R103" s="68">
        <v>-30569.1</v>
      </c>
      <c r="S103" s="61">
        <f t="shared" si="4"/>
        <v>329804.89999999997</v>
      </c>
      <c r="T103" s="61">
        <v>1091814.066666667</v>
      </c>
      <c r="U103" s="61">
        <f t="shared" si="5"/>
        <v>3.3104846734134834</v>
      </c>
    </row>
    <row r="104" spans="1:21" s="59" customFormat="1" ht="15.75">
      <c r="A104" s="74">
        <v>42401</v>
      </c>
      <c r="B104" s="61">
        <v>228222</v>
      </c>
      <c r="C104" s="61">
        <v>82311.3</v>
      </c>
      <c r="D104" s="61">
        <v>10313.2</v>
      </c>
      <c r="E104" s="61">
        <v>2882.1</v>
      </c>
      <c r="F104" s="61">
        <v>9164.2</v>
      </c>
      <c r="G104" s="61">
        <v>6.9</v>
      </c>
      <c r="H104" s="63">
        <v>948.2</v>
      </c>
      <c r="I104" s="61">
        <f t="shared" si="3"/>
        <v>333847.9</v>
      </c>
      <c r="J104" s="69">
        <v>-166598.1</v>
      </c>
      <c r="K104" s="61">
        <v>468504.30000000005</v>
      </c>
      <c r="L104" s="65">
        <v>43964.8</v>
      </c>
      <c r="M104" s="65">
        <v>2000</v>
      </c>
      <c r="N104" s="61">
        <v>20</v>
      </c>
      <c r="O104" s="66" t="s">
        <v>1</v>
      </c>
      <c r="P104" s="61">
        <v>15543.1</v>
      </c>
      <c r="Q104" s="65" t="s">
        <v>1</v>
      </c>
      <c r="R104" s="68">
        <v>-29586.200000000004</v>
      </c>
      <c r="S104" s="61">
        <f t="shared" si="4"/>
        <v>333847.9</v>
      </c>
      <c r="T104" s="61">
        <v>1108364.6333333333</v>
      </c>
      <c r="U104" s="61">
        <f t="shared" si="5"/>
        <v>3.3199688640645433</v>
      </c>
    </row>
    <row r="105" spans="1:21" s="59" customFormat="1" ht="15.75">
      <c r="A105" s="74">
        <v>42430</v>
      </c>
      <c r="B105" s="61">
        <v>219964.2</v>
      </c>
      <c r="C105" s="61">
        <v>94301.6</v>
      </c>
      <c r="D105" s="61">
        <v>2510.7</v>
      </c>
      <c r="E105" s="61">
        <v>2734.9</v>
      </c>
      <c r="F105" s="61">
        <v>2813.9</v>
      </c>
      <c r="G105" s="61">
        <v>26.4</v>
      </c>
      <c r="H105" s="63">
        <v>910.3</v>
      </c>
      <c r="I105" s="61">
        <f t="shared" si="3"/>
        <v>323262.0000000001</v>
      </c>
      <c r="J105" s="69">
        <v>-194954</v>
      </c>
      <c r="K105" s="61">
        <v>453694.6</v>
      </c>
      <c r="L105" s="65">
        <v>71850</v>
      </c>
      <c r="M105" s="65">
        <v>2000</v>
      </c>
      <c r="N105" s="61">
        <v>20</v>
      </c>
      <c r="O105" s="66" t="s">
        <v>1</v>
      </c>
      <c r="P105" s="61">
        <v>15893</v>
      </c>
      <c r="Q105" s="65" t="s">
        <v>1</v>
      </c>
      <c r="R105" s="68">
        <v>-25241.600000000006</v>
      </c>
      <c r="S105" s="61">
        <f t="shared" si="4"/>
        <v>323262</v>
      </c>
      <c r="T105" s="61">
        <v>1079593.5999999999</v>
      </c>
      <c r="U105" s="61">
        <f t="shared" si="5"/>
        <v>3.3396860750722306</v>
      </c>
    </row>
    <row r="106" spans="1:21" s="59" customFormat="1" ht="15.75">
      <c r="A106" s="74">
        <v>42461</v>
      </c>
      <c r="B106" s="61">
        <v>230212</v>
      </c>
      <c r="C106" s="61">
        <v>112572.5</v>
      </c>
      <c r="D106" s="61">
        <v>1361.9</v>
      </c>
      <c r="E106" s="61">
        <v>1956.8</v>
      </c>
      <c r="F106" s="61">
        <v>3187.7</v>
      </c>
      <c r="G106" s="61">
        <v>15.2</v>
      </c>
      <c r="H106" s="63">
        <v>438.4</v>
      </c>
      <c r="I106" s="61">
        <f t="shared" si="3"/>
        <v>349744.50000000006</v>
      </c>
      <c r="J106" s="69">
        <v>-175516.19999999998</v>
      </c>
      <c r="K106" s="61">
        <v>456044.29999999993</v>
      </c>
      <c r="L106" s="65">
        <v>72200</v>
      </c>
      <c r="M106" s="65">
        <v>2000</v>
      </c>
      <c r="N106" s="61">
        <v>20</v>
      </c>
      <c r="O106" s="66" t="s">
        <v>1</v>
      </c>
      <c r="P106" s="61">
        <v>16072.6</v>
      </c>
      <c r="Q106" s="65" t="s">
        <v>1</v>
      </c>
      <c r="R106" s="68">
        <v>-21076.199999999997</v>
      </c>
      <c r="S106" s="61">
        <f t="shared" si="4"/>
        <v>349744.49999999994</v>
      </c>
      <c r="T106" s="61">
        <v>1105144.2666666664</v>
      </c>
      <c r="U106" s="61">
        <f t="shared" si="5"/>
        <v>3.159861746694133</v>
      </c>
    </row>
    <row r="107" spans="1:21" s="59" customFormat="1" ht="15.75">
      <c r="A107" s="74">
        <v>42491</v>
      </c>
      <c r="B107" s="61">
        <v>230195.9</v>
      </c>
      <c r="C107" s="61">
        <v>105627.9</v>
      </c>
      <c r="D107" s="61">
        <v>7539.1</v>
      </c>
      <c r="E107" s="61">
        <v>2568.2</v>
      </c>
      <c r="F107" s="61">
        <v>7710.2</v>
      </c>
      <c r="G107" s="61">
        <v>37.6</v>
      </c>
      <c r="H107" s="63">
        <v>798.3</v>
      </c>
      <c r="I107" s="61">
        <f t="shared" si="3"/>
        <v>354477.19999999995</v>
      </c>
      <c r="J107" s="69">
        <v>-195743.4</v>
      </c>
      <c r="K107" s="61">
        <v>474258.10000000003</v>
      </c>
      <c r="L107" s="65">
        <v>82000</v>
      </c>
      <c r="M107" s="65">
        <v>2000</v>
      </c>
      <c r="N107" s="61">
        <v>20</v>
      </c>
      <c r="O107" s="66" t="s">
        <v>1</v>
      </c>
      <c r="P107" s="61">
        <v>16307.1</v>
      </c>
      <c r="Q107" s="65" t="s">
        <v>1</v>
      </c>
      <c r="R107" s="68">
        <v>-24364.59999999999</v>
      </c>
      <c r="S107" s="61">
        <f t="shared" si="4"/>
        <v>354477.20000000007</v>
      </c>
      <c r="T107" s="61">
        <v>1104586.5333333334</v>
      </c>
      <c r="U107" s="61">
        <f t="shared" si="5"/>
        <v>3.1161003679033055</v>
      </c>
    </row>
    <row r="108" spans="1:21" s="59" customFormat="1" ht="15.75">
      <c r="A108" s="74">
        <v>42522</v>
      </c>
      <c r="B108" s="61">
        <v>255415.5</v>
      </c>
      <c r="C108" s="61">
        <v>98845.3</v>
      </c>
      <c r="D108" s="61">
        <v>3186.6</v>
      </c>
      <c r="E108" s="61">
        <v>1740</v>
      </c>
      <c r="F108" s="61">
        <v>4307.5</v>
      </c>
      <c r="G108" s="61">
        <v>16.1</v>
      </c>
      <c r="H108" s="63">
        <v>557.9</v>
      </c>
      <c r="I108" s="61">
        <f t="shared" si="3"/>
        <v>364068.89999999997</v>
      </c>
      <c r="J108" s="69">
        <v>-186003.4</v>
      </c>
      <c r="K108" s="61">
        <v>457106.39999999997</v>
      </c>
      <c r="L108" s="65">
        <v>101000</v>
      </c>
      <c r="M108" s="65">
        <v>2000</v>
      </c>
      <c r="N108" s="61">
        <v>20</v>
      </c>
      <c r="O108" s="66"/>
      <c r="P108" s="61">
        <v>16553.2</v>
      </c>
      <c r="Q108" s="65" t="s">
        <v>1</v>
      </c>
      <c r="R108" s="68">
        <v>-26607.29999999999</v>
      </c>
      <c r="S108" s="61">
        <f t="shared" si="4"/>
        <v>364068.9</v>
      </c>
      <c r="T108" s="61">
        <v>1122380.2999999998</v>
      </c>
      <c r="U108" s="61">
        <f t="shared" si="5"/>
        <v>3.0828788177182944</v>
      </c>
    </row>
    <row r="109" spans="1:21" s="59" customFormat="1" ht="15.75">
      <c r="A109" s="74">
        <v>42552</v>
      </c>
      <c r="B109" s="61">
        <v>265902.6</v>
      </c>
      <c r="C109" s="61">
        <v>101091.2</v>
      </c>
      <c r="D109" s="61">
        <v>6715.9</v>
      </c>
      <c r="E109" s="61">
        <v>2646.6</v>
      </c>
      <c r="F109" s="61">
        <v>5193.3</v>
      </c>
      <c r="G109" s="61">
        <v>8.4</v>
      </c>
      <c r="H109" s="63">
        <v>772.4</v>
      </c>
      <c r="I109" s="61">
        <f t="shared" si="3"/>
        <v>382330.4</v>
      </c>
      <c r="J109" s="69">
        <v>-186226.3</v>
      </c>
      <c r="K109" s="61">
        <v>464133.8</v>
      </c>
      <c r="L109" s="65">
        <v>111437</v>
      </c>
      <c r="M109" s="65">
        <v>2000</v>
      </c>
      <c r="N109" s="61">
        <v>20</v>
      </c>
      <c r="O109" s="66"/>
      <c r="P109" s="61">
        <v>16490.9</v>
      </c>
      <c r="Q109" s="65" t="s">
        <v>1</v>
      </c>
      <c r="R109" s="68">
        <v>-25525</v>
      </c>
      <c r="S109" s="61">
        <f t="shared" si="4"/>
        <v>382330.4</v>
      </c>
      <c r="T109" s="61">
        <v>1124321</v>
      </c>
      <c r="U109" s="61">
        <f t="shared" si="5"/>
        <v>2.9407052120365003</v>
      </c>
    </row>
    <row r="110" spans="1:21" s="59" customFormat="1" ht="15.75">
      <c r="A110" s="74">
        <v>42583</v>
      </c>
      <c r="B110" s="61">
        <v>259211.2</v>
      </c>
      <c r="C110" s="61">
        <v>96485.6</v>
      </c>
      <c r="D110" s="61">
        <v>678.2</v>
      </c>
      <c r="E110" s="61">
        <v>3581.1</v>
      </c>
      <c r="F110" s="61">
        <v>4709.8</v>
      </c>
      <c r="G110" s="61">
        <v>5.4</v>
      </c>
      <c r="H110" s="63">
        <v>2762.9</v>
      </c>
      <c r="I110" s="61">
        <f t="shared" si="3"/>
        <v>367434.20000000007</v>
      </c>
      <c r="J110" s="69">
        <v>-192550.6</v>
      </c>
      <c r="K110" s="61">
        <v>464665.5</v>
      </c>
      <c r="L110" s="65">
        <v>101883</v>
      </c>
      <c r="M110" s="65">
        <v>2000</v>
      </c>
      <c r="N110" s="61">
        <v>20</v>
      </c>
      <c r="O110" s="66"/>
      <c r="P110" s="61">
        <v>16453.2</v>
      </c>
      <c r="Q110" s="65" t="s">
        <v>1</v>
      </c>
      <c r="R110" s="68">
        <v>-25036.89999999998</v>
      </c>
      <c r="S110" s="61">
        <f t="shared" si="4"/>
        <v>367434.20000000007</v>
      </c>
      <c r="T110" s="61">
        <v>1133928.8</v>
      </c>
      <c r="U110" s="61">
        <f t="shared" si="5"/>
        <v>3.0860730982581366</v>
      </c>
    </row>
    <row r="111" spans="1:21" s="59" customFormat="1" ht="15.75">
      <c r="A111" s="74">
        <v>42614</v>
      </c>
      <c r="B111" s="61">
        <v>254499.1</v>
      </c>
      <c r="C111" s="61">
        <v>124775.9</v>
      </c>
      <c r="D111" s="61">
        <v>834</v>
      </c>
      <c r="E111" s="61">
        <v>3523.6</v>
      </c>
      <c r="F111" s="61">
        <v>4926.1</v>
      </c>
      <c r="G111" s="61">
        <v>3.6</v>
      </c>
      <c r="H111" s="63">
        <v>1138.3</v>
      </c>
      <c r="I111" s="61">
        <f t="shared" si="3"/>
        <v>389700.5999999999</v>
      </c>
      <c r="J111" s="69">
        <v>-181601</v>
      </c>
      <c r="K111" s="61">
        <v>457923.6</v>
      </c>
      <c r="L111" s="65">
        <v>118705</v>
      </c>
      <c r="M111" s="65">
        <v>2000</v>
      </c>
      <c r="N111" s="61">
        <v>20</v>
      </c>
      <c r="O111" s="66"/>
      <c r="P111" s="61">
        <v>16291.4</v>
      </c>
      <c r="Q111" s="65" t="s">
        <v>1</v>
      </c>
      <c r="R111" s="68">
        <v>-23638.40000000001</v>
      </c>
      <c r="S111" s="61">
        <f t="shared" si="4"/>
        <v>389700.6</v>
      </c>
      <c r="T111" s="61">
        <v>1136853.5</v>
      </c>
      <c r="U111" s="61">
        <f t="shared" si="5"/>
        <v>2.9172485236101773</v>
      </c>
    </row>
    <row r="112" spans="1:21" s="59" customFormat="1" ht="15.75">
      <c r="A112" s="74">
        <v>42644</v>
      </c>
      <c r="B112" s="61">
        <v>254519.8</v>
      </c>
      <c r="C112" s="61">
        <v>112931.8</v>
      </c>
      <c r="D112" s="61">
        <v>1498.7</v>
      </c>
      <c r="E112" s="61">
        <v>3149.6</v>
      </c>
      <c r="F112" s="61">
        <v>3531.1</v>
      </c>
      <c r="G112" s="61">
        <v>5.2</v>
      </c>
      <c r="H112" s="63">
        <v>1875</v>
      </c>
      <c r="I112" s="61">
        <f t="shared" si="3"/>
        <v>377511.19999999995</v>
      </c>
      <c r="J112" s="69">
        <v>-181634.80000000002</v>
      </c>
      <c r="K112" s="61">
        <v>470608.2</v>
      </c>
      <c r="L112" s="65">
        <v>101274</v>
      </c>
      <c r="M112" s="65">
        <v>2000</v>
      </c>
      <c r="N112" s="61">
        <v>20</v>
      </c>
      <c r="O112" s="66"/>
      <c r="P112" s="61">
        <v>16036.3</v>
      </c>
      <c r="Q112" s="65" t="s">
        <v>1</v>
      </c>
      <c r="R112" s="68">
        <v>-30792.5</v>
      </c>
      <c r="S112" s="61">
        <f t="shared" si="4"/>
        <v>377511.2</v>
      </c>
      <c r="T112" s="61">
        <v>1142474.4666666666</v>
      </c>
      <c r="U112" s="61">
        <f t="shared" si="5"/>
        <v>3.0263326403737603</v>
      </c>
    </row>
    <row r="113" spans="1:21" s="59" customFormat="1" ht="15.75">
      <c r="A113" s="74">
        <v>42675</v>
      </c>
      <c r="B113" s="61">
        <v>255283.4</v>
      </c>
      <c r="C113" s="61">
        <v>125278.8</v>
      </c>
      <c r="D113" s="61">
        <v>8178.4</v>
      </c>
      <c r="E113" s="61">
        <v>2943.8</v>
      </c>
      <c r="F113" s="61">
        <v>9000.1</v>
      </c>
      <c r="G113" s="61">
        <v>3.2</v>
      </c>
      <c r="H113" s="63">
        <v>1378.3</v>
      </c>
      <c r="I113" s="61">
        <f t="shared" si="3"/>
        <v>402066</v>
      </c>
      <c r="J113" s="69">
        <v>-174078</v>
      </c>
      <c r="K113" s="61">
        <v>494743.1</v>
      </c>
      <c r="L113" s="65">
        <v>101050</v>
      </c>
      <c r="M113" s="65">
        <v>2000</v>
      </c>
      <c r="N113" s="61">
        <v>20</v>
      </c>
      <c r="O113" s="66"/>
      <c r="P113" s="61">
        <v>15955.6</v>
      </c>
      <c r="Q113" s="65" t="s">
        <v>1</v>
      </c>
      <c r="R113" s="68">
        <v>-37624.69999999999</v>
      </c>
      <c r="S113" s="61">
        <f t="shared" si="4"/>
        <v>402065.99999999994</v>
      </c>
      <c r="T113" s="61">
        <v>1162715.7888888887</v>
      </c>
      <c r="U113" s="61">
        <f t="shared" si="5"/>
        <v>2.891853051212708</v>
      </c>
    </row>
    <row r="114" spans="1:21" s="59" customFormat="1" ht="15.75">
      <c r="A114" s="74">
        <v>42705</v>
      </c>
      <c r="B114" s="61">
        <v>267512.5</v>
      </c>
      <c r="C114" s="61">
        <v>134302.8</v>
      </c>
      <c r="D114" s="61">
        <v>5995.8</v>
      </c>
      <c r="E114" s="61">
        <v>3575.7</v>
      </c>
      <c r="F114" s="61">
        <v>6509.8</v>
      </c>
      <c r="G114" s="61">
        <v>7.7</v>
      </c>
      <c r="H114" s="63">
        <v>1319.7</v>
      </c>
      <c r="I114" s="61">
        <f t="shared" si="3"/>
        <v>419224</v>
      </c>
      <c r="J114" s="69">
        <v>-162073.80000000002</v>
      </c>
      <c r="K114" s="61">
        <v>509226.20000000007</v>
      </c>
      <c r="L114" s="65">
        <v>87000</v>
      </c>
      <c r="M114" s="65">
        <v>2000</v>
      </c>
      <c r="N114" s="61">
        <v>20</v>
      </c>
      <c r="O114" s="66"/>
      <c r="P114" s="61">
        <v>15731</v>
      </c>
      <c r="Q114" s="65" t="s">
        <v>1</v>
      </c>
      <c r="R114" s="68">
        <v>-32679.39999999999</v>
      </c>
      <c r="S114" s="61">
        <f t="shared" si="4"/>
        <v>419224.00000000006</v>
      </c>
      <c r="T114" s="61">
        <v>1187101.8</v>
      </c>
      <c r="U114" s="61">
        <f t="shared" si="5"/>
        <v>2.8316646947693838</v>
      </c>
    </row>
    <row r="115" spans="1:21" s="59" customFormat="1" ht="15.75">
      <c r="A115" s="74">
        <v>42766</v>
      </c>
      <c r="B115" s="61">
        <v>257413.7</v>
      </c>
      <c r="C115" s="61">
        <v>190039</v>
      </c>
      <c r="D115" s="61">
        <v>5009.2</v>
      </c>
      <c r="E115" s="61">
        <v>2479</v>
      </c>
      <c r="F115" s="61">
        <v>5833.8</v>
      </c>
      <c r="G115" s="61">
        <v>2.2</v>
      </c>
      <c r="H115" s="63">
        <v>22330.5</v>
      </c>
      <c r="I115" s="61">
        <f aca="true" t="shared" si="6" ref="I115:I146">H115+F115+E115+C115+B115+G115+D115</f>
        <v>483107.4</v>
      </c>
      <c r="J115" s="69">
        <v>-140840.69999999998</v>
      </c>
      <c r="K115" s="61">
        <v>518823.8999999999</v>
      </c>
      <c r="L115" s="65">
        <v>115936.4</v>
      </c>
      <c r="M115" s="65">
        <v>1000</v>
      </c>
      <c r="N115" s="61">
        <v>20</v>
      </c>
      <c r="O115" s="66"/>
      <c r="P115" s="61">
        <v>16300.9</v>
      </c>
      <c r="Q115" s="65" t="s">
        <v>1</v>
      </c>
      <c r="R115" s="68">
        <v>-28133.09999999998</v>
      </c>
      <c r="S115" s="61">
        <f t="shared" si="4"/>
        <v>483107.4</v>
      </c>
      <c r="T115" s="61">
        <v>1226183.0666666667</v>
      </c>
      <c r="U115" s="61">
        <f t="shared" si="5"/>
        <v>2.5381169211373424</v>
      </c>
    </row>
    <row r="116" spans="1:21" s="59" customFormat="1" ht="15.75">
      <c r="A116" s="74">
        <v>42794</v>
      </c>
      <c r="B116" s="61">
        <v>258459.9</v>
      </c>
      <c r="C116" s="61">
        <v>164896.8</v>
      </c>
      <c r="D116" s="61">
        <v>4951.3</v>
      </c>
      <c r="E116" s="61">
        <v>1876.3999999999999</v>
      </c>
      <c r="F116" s="61">
        <v>6435.300000000001</v>
      </c>
      <c r="G116" s="61">
        <v>2.2</v>
      </c>
      <c r="H116" s="63">
        <v>22811.899999999998</v>
      </c>
      <c r="I116" s="61">
        <f t="shared" si="6"/>
        <v>459433.8</v>
      </c>
      <c r="J116" s="69">
        <v>-116167</v>
      </c>
      <c r="K116" s="61">
        <v>494749</v>
      </c>
      <c r="L116" s="65">
        <v>95000</v>
      </c>
      <c r="M116" s="65">
        <v>1000</v>
      </c>
      <c r="N116" s="61">
        <v>20</v>
      </c>
      <c r="O116" s="66"/>
      <c r="P116" s="61">
        <v>18796.7</v>
      </c>
      <c r="Q116" s="65" t="s">
        <v>1</v>
      </c>
      <c r="R116" s="68">
        <v>-33964.89999999998</v>
      </c>
      <c r="S116" s="61">
        <f t="shared" si="4"/>
        <v>459433.80000000005</v>
      </c>
      <c r="T116" s="61">
        <v>1253536.8333333333</v>
      </c>
      <c r="U116" s="61">
        <f t="shared" si="5"/>
        <v>2.728438424280785</v>
      </c>
    </row>
    <row r="117" spans="1:21" s="59" customFormat="1" ht="15.75">
      <c r="A117" s="74">
        <v>42825</v>
      </c>
      <c r="B117" s="61">
        <v>267562.4</v>
      </c>
      <c r="C117" s="61">
        <v>167615</v>
      </c>
      <c r="D117" s="61">
        <v>14379.7</v>
      </c>
      <c r="E117" s="61">
        <v>2634.1</v>
      </c>
      <c r="F117" s="61">
        <v>12223.899999999998</v>
      </c>
      <c r="G117" s="61">
        <v>157.1</v>
      </c>
      <c r="H117" s="63">
        <v>21755.6</v>
      </c>
      <c r="I117" s="61">
        <f t="shared" si="6"/>
        <v>486327.8</v>
      </c>
      <c r="J117" s="69">
        <v>-133135.90000000002</v>
      </c>
      <c r="K117" s="61">
        <v>544205.1</v>
      </c>
      <c r="L117" s="65">
        <v>87840</v>
      </c>
      <c r="M117" s="65">
        <v>1000</v>
      </c>
      <c r="N117" s="61">
        <v>20</v>
      </c>
      <c r="O117" s="66"/>
      <c r="P117" s="61">
        <v>20527</v>
      </c>
      <c r="Q117" s="65" t="s">
        <v>1</v>
      </c>
      <c r="R117" s="68">
        <v>-34128.39999999999</v>
      </c>
      <c r="S117" s="61">
        <f t="shared" si="4"/>
        <v>486327.8</v>
      </c>
      <c r="T117" s="61">
        <v>1299479.7</v>
      </c>
      <c r="U117" s="61">
        <f t="shared" si="5"/>
        <v>2.6720243013045932</v>
      </c>
    </row>
    <row r="118" spans="1:21" s="59" customFormat="1" ht="15.75">
      <c r="A118" s="74">
        <v>42855</v>
      </c>
      <c r="B118" s="61">
        <v>269369.5</v>
      </c>
      <c r="C118" s="61">
        <v>160086.1</v>
      </c>
      <c r="D118" s="61">
        <v>11933.800000000001</v>
      </c>
      <c r="E118" s="61">
        <v>2462.2000000000003</v>
      </c>
      <c r="F118" s="61">
        <v>11015.3</v>
      </c>
      <c r="G118" s="61">
        <v>89.2</v>
      </c>
      <c r="H118" s="63">
        <v>27316.7</v>
      </c>
      <c r="I118" s="61">
        <f t="shared" si="6"/>
        <v>482272.8</v>
      </c>
      <c r="J118" s="69">
        <v>-140187.20000000004</v>
      </c>
      <c r="K118" s="61">
        <v>534377.3</v>
      </c>
      <c r="L118" s="65">
        <v>100000</v>
      </c>
      <c r="M118" s="65">
        <v>1000</v>
      </c>
      <c r="N118" s="61">
        <v>20</v>
      </c>
      <c r="O118" s="66"/>
      <c r="P118" s="61">
        <v>21248.3</v>
      </c>
      <c r="Q118" s="65" t="s">
        <v>1</v>
      </c>
      <c r="R118" s="68">
        <v>-34185.599999999984</v>
      </c>
      <c r="S118" s="61">
        <f t="shared" si="4"/>
        <v>482272.8</v>
      </c>
      <c r="T118" s="61">
        <v>1334499.8</v>
      </c>
      <c r="U118" s="61">
        <f t="shared" si="5"/>
        <v>2.767105671313</v>
      </c>
    </row>
    <row r="119" spans="1:21" s="59" customFormat="1" ht="15.75">
      <c r="A119" s="74">
        <v>42886</v>
      </c>
      <c r="B119" s="61">
        <v>276838.1</v>
      </c>
      <c r="C119" s="61">
        <v>152045.6</v>
      </c>
      <c r="D119" s="61">
        <v>11390.6</v>
      </c>
      <c r="E119" s="61">
        <v>1629.7999999999997</v>
      </c>
      <c r="F119" s="61">
        <v>13862.1</v>
      </c>
      <c r="G119" s="61">
        <v>29.3</v>
      </c>
      <c r="H119" s="63">
        <v>35984.9</v>
      </c>
      <c r="I119" s="61">
        <f t="shared" si="6"/>
        <v>491780.39999999997</v>
      </c>
      <c r="J119" s="69">
        <v>-104424.50000000006</v>
      </c>
      <c r="K119" s="61">
        <v>505175.29999999993</v>
      </c>
      <c r="L119" s="65">
        <v>100165.4</v>
      </c>
      <c r="M119" s="65">
        <v>1000</v>
      </c>
      <c r="N119" s="61">
        <v>20</v>
      </c>
      <c r="O119" s="66"/>
      <c r="P119" s="61">
        <v>22163.4</v>
      </c>
      <c r="Q119" s="65" t="s">
        <v>1</v>
      </c>
      <c r="R119" s="68">
        <v>-32319.19999999999</v>
      </c>
      <c r="S119" s="61">
        <f t="shared" si="4"/>
        <v>491780.39999999985</v>
      </c>
      <c r="T119" s="61">
        <v>1372733.4999999998</v>
      </c>
      <c r="U119" s="61">
        <f t="shared" si="5"/>
        <v>2.7913546371510534</v>
      </c>
    </row>
    <row r="120" spans="1:21" s="59" customFormat="1" ht="15.75">
      <c r="A120" s="74">
        <v>42916</v>
      </c>
      <c r="B120" s="61">
        <v>301775.5</v>
      </c>
      <c r="C120" s="61">
        <v>101969.2</v>
      </c>
      <c r="D120" s="61">
        <v>12376</v>
      </c>
      <c r="E120" s="61">
        <v>2615.3999999999996</v>
      </c>
      <c r="F120" s="61">
        <v>17691.3</v>
      </c>
      <c r="G120" s="61">
        <v>11</v>
      </c>
      <c r="H120" s="63">
        <v>31187.100000000002</v>
      </c>
      <c r="I120" s="61">
        <f t="shared" si="6"/>
        <v>467625.5</v>
      </c>
      <c r="J120" s="69">
        <v>-140476.99999999994</v>
      </c>
      <c r="K120" s="61">
        <v>542983.6000000001</v>
      </c>
      <c r="L120" s="65">
        <v>69737.5</v>
      </c>
      <c r="M120" s="65">
        <v>1000</v>
      </c>
      <c r="N120" s="61">
        <v>20</v>
      </c>
      <c r="O120" s="66"/>
      <c r="P120" s="61">
        <v>22527.9</v>
      </c>
      <c r="Q120" s="65" t="s">
        <v>1</v>
      </c>
      <c r="R120" s="68">
        <v>-28166.499999999993</v>
      </c>
      <c r="S120" s="61">
        <f t="shared" si="4"/>
        <v>467625.5000000002</v>
      </c>
      <c r="T120" s="61">
        <v>1417053.1</v>
      </c>
      <c r="U120" s="61">
        <f t="shared" si="5"/>
        <v>3.0303161397314735</v>
      </c>
    </row>
    <row r="121" spans="1:21" s="59" customFormat="1" ht="15.75">
      <c r="A121" s="74">
        <v>42947</v>
      </c>
      <c r="B121" s="61">
        <v>304085.6</v>
      </c>
      <c r="C121" s="61">
        <v>97125.9</v>
      </c>
      <c r="D121" s="61">
        <v>13864.5</v>
      </c>
      <c r="E121" s="61">
        <v>1957.6</v>
      </c>
      <c r="F121" s="61">
        <v>20166.2</v>
      </c>
      <c r="G121" s="61">
        <v>7.9</v>
      </c>
      <c r="H121" s="63">
        <v>30645</v>
      </c>
      <c r="I121" s="61">
        <f t="shared" si="6"/>
        <v>467852.69999999995</v>
      </c>
      <c r="J121" s="69">
        <v>-165541.40000000002</v>
      </c>
      <c r="K121" s="61">
        <v>517423.10000000003</v>
      </c>
      <c r="L121" s="65">
        <v>111898.5</v>
      </c>
      <c r="M121" s="65">
        <v>1000</v>
      </c>
      <c r="N121" s="61">
        <v>20</v>
      </c>
      <c r="O121" s="66"/>
      <c r="P121" s="61">
        <v>23671.7</v>
      </c>
      <c r="Q121" s="65" t="s">
        <v>1</v>
      </c>
      <c r="R121" s="68">
        <v>-20619.199999999997</v>
      </c>
      <c r="S121" s="61">
        <f t="shared" si="4"/>
        <v>467852.7</v>
      </c>
      <c r="T121" s="61">
        <v>1420411.4166666667</v>
      </c>
      <c r="U121" s="61">
        <f t="shared" si="5"/>
        <v>3.03602269831224</v>
      </c>
    </row>
    <row r="122" spans="1:21" s="59" customFormat="1" ht="15.75">
      <c r="A122" s="74">
        <v>42978</v>
      </c>
      <c r="B122" s="61">
        <v>307668.6</v>
      </c>
      <c r="C122" s="61">
        <v>142342.4</v>
      </c>
      <c r="D122" s="61">
        <v>5930</v>
      </c>
      <c r="E122" s="61">
        <v>1440.9</v>
      </c>
      <c r="F122" s="61">
        <v>19397.8</v>
      </c>
      <c r="G122" s="61">
        <v>16.2</v>
      </c>
      <c r="H122" s="63">
        <v>30509.1</v>
      </c>
      <c r="I122" s="61">
        <f t="shared" si="6"/>
        <v>507304.99999999994</v>
      </c>
      <c r="J122" s="69">
        <v>-141377.3</v>
      </c>
      <c r="K122" s="61">
        <v>527189.8999999999</v>
      </c>
      <c r="L122" s="65">
        <v>107910</v>
      </c>
      <c r="M122" s="65">
        <v>0</v>
      </c>
      <c r="N122" s="61">
        <v>20</v>
      </c>
      <c r="O122" s="66"/>
      <c r="P122" s="61">
        <v>23202.3</v>
      </c>
      <c r="Q122" s="65" t="s">
        <v>1</v>
      </c>
      <c r="R122" s="68">
        <v>-9639.89999999997</v>
      </c>
      <c r="S122" s="61">
        <f t="shared" si="4"/>
        <v>507304.99999999994</v>
      </c>
      <c r="T122" s="61">
        <v>1436509.0333333332</v>
      </c>
      <c r="U122" s="61">
        <f t="shared" si="5"/>
        <v>2.8316476938593813</v>
      </c>
    </row>
    <row r="123" spans="1:21" s="59" customFormat="1" ht="15.75">
      <c r="A123" s="74">
        <v>43008</v>
      </c>
      <c r="B123" s="61">
        <v>297683.1</v>
      </c>
      <c r="C123" s="61">
        <v>156387.7</v>
      </c>
      <c r="D123" s="61">
        <v>9305.3</v>
      </c>
      <c r="E123" s="61">
        <v>2490.4</v>
      </c>
      <c r="F123" s="61">
        <v>25793.7</v>
      </c>
      <c r="G123" s="61">
        <v>6.3</v>
      </c>
      <c r="H123" s="63">
        <v>31699.3</v>
      </c>
      <c r="I123" s="61">
        <f t="shared" si="6"/>
        <v>523365.79999999993</v>
      </c>
      <c r="J123" s="69">
        <v>-134023.80000000002</v>
      </c>
      <c r="K123" s="61">
        <v>509123.6</v>
      </c>
      <c r="L123" s="65">
        <v>123150</v>
      </c>
      <c r="M123" s="65">
        <v>0</v>
      </c>
      <c r="N123" s="61">
        <v>20</v>
      </c>
      <c r="O123" s="66"/>
      <c r="P123" s="61">
        <v>23325.1</v>
      </c>
      <c r="Q123" s="65" t="s">
        <v>1</v>
      </c>
      <c r="R123" s="68">
        <v>1770.9000000000028</v>
      </c>
      <c r="S123" s="61">
        <f t="shared" si="4"/>
        <v>523365.79999999993</v>
      </c>
      <c r="T123" s="61">
        <v>1428077.7500000002</v>
      </c>
      <c r="U123" s="61">
        <f t="shared" si="5"/>
        <v>2.728641707196</v>
      </c>
    </row>
    <row r="124" spans="1:21" s="59" customFormat="1" ht="15.75">
      <c r="A124" s="74">
        <v>43039</v>
      </c>
      <c r="B124" s="61">
        <v>289035.9</v>
      </c>
      <c r="C124" s="61">
        <v>161445.5</v>
      </c>
      <c r="D124" s="61">
        <v>8725.3</v>
      </c>
      <c r="E124" s="61">
        <v>1731.9</v>
      </c>
      <c r="F124" s="61">
        <v>19832.3</v>
      </c>
      <c r="G124" s="61">
        <v>0.7</v>
      </c>
      <c r="H124" s="63">
        <v>33748.3</v>
      </c>
      <c r="I124" s="61">
        <f t="shared" si="6"/>
        <v>514519.9</v>
      </c>
      <c r="J124" s="69">
        <v>-126420.5</v>
      </c>
      <c r="K124" s="61">
        <v>512627.1</v>
      </c>
      <c r="L124" s="65">
        <v>118810</v>
      </c>
      <c r="M124" s="65">
        <v>0</v>
      </c>
      <c r="N124" s="61">
        <v>20</v>
      </c>
      <c r="O124" s="66"/>
      <c r="P124" s="61">
        <v>22927.7</v>
      </c>
      <c r="Q124" s="65" t="s">
        <v>1</v>
      </c>
      <c r="R124" s="68">
        <v>-13444.39999999999</v>
      </c>
      <c r="S124" s="61">
        <f t="shared" si="4"/>
        <v>514519.89999999997</v>
      </c>
      <c r="T124" s="61">
        <v>1448987.7999999998</v>
      </c>
      <c r="U124" s="61">
        <f t="shared" si="5"/>
        <v>2.8161938925977394</v>
      </c>
    </row>
    <row r="125" spans="1:21" s="59" customFormat="1" ht="15.75">
      <c r="A125" s="74">
        <v>43069</v>
      </c>
      <c r="B125" s="61">
        <v>290455.6</v>
      </c>
      <c r="C125" s="61">
        <v>161605.9</v>
      </c>
      <c r="D125" s="61">
        <v>9104.8</v>
      </c>
      <c r="E125" s="61">
        <v>2342.8</v>
      </c>
      <c r="F125" s="61">
        <v>20719.8</v>
      </c>
      <c r="G125" s="61">
        <v>15.6</v>
      </c>
      <c r="H125" s="63">
        <v>32145.3</v>
      </c>
      <c r="I125" s="61">
        <f t="shared" si="6"/>
        <v>516389.79999999993</v>
      </c>
      <c r="J125" s="69">
        <v>-145157.30000000002</v>
      </c>
      <c r="K125" s="61">
        <v>504296.2</v>
      </c>
      <c r="L125" s="65">
        <v>134100</v>
      </c>
      <c r="M125" s="65">
        <v>0</v>
      </c>
      <c r="N125" s="61">
        <v>20</v>
      </c>
      <c r="O125" s="66"/>
      <c r="P125" s="61">
        <v>22863.1</v>
      </c>
      <c r="Q125" s="65" t="s">
        <v>1</v>
      </c>
      <c r="R125" s="68">
        <v>267.80000000001746</v>
      </c>
      <c r="S125" s="61">
        <f t="shared" si="4"/>
        <v>516389.80000000005</v>
      </c>
      <c r="T125" s="61">
        <v>1465561.4500000002</v>
      </c>
      <c r="U125" s="61">
        <f t="shared" si="5"/>
        <v>2.8380913991717116</v>
      </c>
    </row>
    <row r="126" spans="1:21" s="59" customFormat="1" ht="15.75">
      <c r="A126" s="74">
        <v>43100</v>
      </c>
      <c r="B126" s="61">
        <v>308146.3</v>
      </c>
      <c r="C126" s="61">
        <v>221165.7</v>
      </c>
      <c r="D126" s="61">
        <v>2688.4</v>
      </c>
      <c r="E126" s="61">
        <v>2169.6</v>
      </c>
      <c r="F126" s="61">
        <v>18092.1</v>
      </c>
      <c r="G126" s="61">
        <v>20</v>
      </c>
      <c r="H126" s="63">
        <v>28588.8</v>
      </c>
      <c r="I126" s="61">
        <f t="shared" si="6"/>
        <v>580870.9</v>
      </c>
      <c r="J126" s="69">
        <v>-144480.39999999997</v>
      </c>
      <c r="K126" s="61">
        <v>528460.3999999999</v>
      </c>
      <c r="L126" s="65">
        <v>159990</v>
      </c>
      <c r="M126" s="65">
        <v>0</v>
      </c>
      <c r="N126" s="61">
        <v>20</v>
      </c>
      <c r="O126" s="66"/>
      <c r="P126" s="61">
        <v>22686.1</v>
      </c>
      <c r="Q126" s="65" t="s">
        <v>1</v>
      </c>
      <c r="R126" s="68">
        <v>14194.800000000032</v>
      </c>
      <c r="S126" s="61">
        <f t="shared" si="4"/>
        <v>580870.9</v>
      </c>
      <c r="T126" s="61">
        <v>1499512.9000000001</v>
      </c>
      <c r="U126" s="61">
        <f t="shared" si="5"/>
        <v>2.581490826963444</v>
      </c>
    </row>
    <row r="127" spans="1:21" s="59" customFormat="1" ht="15.75">
      <c r="A127" s="74">
        <v>43131</v>
      </c>
      <c r="B127" s="61">
        <v>293218</v>
      </c>
      <c r="C127" s="61">
        <v>203592.7</v>
      </c>
      <c r="D127" s="61">
        <v>9511.6</v>
      </c>
      <c r="E127" s="61">
        <v>1738.8</v>
      </c>
      <c r="F127" s="61">
        <v>21108.4</v>
      </c>
      <c r="G127" s="61">
        <v>10.4</v>
      </c>
      <c r="H127" s="63">
        <v>31212.600000000002</v>
      </c>
      <c r="I127" s="61">
        <f t="shared" si="6"/>
        <v>560392.5</v>
      </c>
      <c r="J127" s="69">
        <v>-165010.8</v>
      </c>
      <c r="K127" s="61">
        <v>495587.20000000007</v>
      </c>
      <c r="L127" s="65">
        <v>174680</v>
      </c>
      <c r="M127" s="65">
        <v>0</v>
      </c>
      <c r="N127" s="61">
        <v>20</v>
      </c>
      <c r="O127" s="66"/>
      <c r="P127" s="61">
        <v>23114.8</v>
      </c>
      <c r="Q127" s="65" t="s">
        <v>1</v>
      </c>
      <c r="R127" s="68">
        <v>32001.300000000014</v>
      </c>
      <c r="S127" s="61">
        <f t="shared" si="4"/>
        <v>560392.5000000001</v>
      </c>
      <c r="T127" s="61">
        <v>1518403.9</v>
      </c>
      <c r="U127" s="61">
        <f t="shared" si="5"/>
        <v>2.709536440976637</v>
      </c>
    </row>
    <row r="128" spans="1:21" s="59" customFormat="1" ht="15.75">
      <c r="A128" s="74">
        <v>43159</v>
      </c>
      <c r="B128" s="61">
        <v>298489.9</v>
      </c>
      <c r="C128" s="61">
        <v>188388</v>
      </c>
      <c r="D128" s="61">
        <v>9623.2</v>
      </c>
      <c r="E128" s="61">
        <v>3051.2</v>
      </c>
      <c r="F128" s="61">
        <v>12736.900000000001</v>
      </c>
      <c r="G128" s="61">
        <v>16.2</v>
      </c>
      <c r="H128" s="63">
        <v>32674.300000000003</v>
      </c>
      <c r="I128" s="61">
        <f t="shared" si="6"/>
        <v>544979.7</v>
      </c>
      <c r="J128" s="69">
        <v>-136231.60000000003</v>
      </c>
      <c r="K128" s="61">
        <v>492009.6000000001</v>
      </c>
      <c r="L128" s="65">
        <v>172670</v>
      </c>
      <c r="M128" s="65">
        <v>0</v>
      </c>
      <c r="N128" s="61">
        <v>20</v>
      </c>
      <c r="O128" s="66"/>
      <c r="P128" s="61">
        <v>22883.600000000002</v>
      </c>
      <c r="Q128" s="65" t="s">
        <v>1</v>
      </c>
      <c r="R128" s="68">
        <v>-6371.899999999994</v>
      </c>
      <c r="S128" s="61">
        <f t="shared" si="4"/>
        <v>544979.7</v>
      </c>
      <c r="T128" s="61">
        <v>1551244.4</v>
      </c>
      <c r="U128" s="61">
        <f t="shared" si="5"/>
        <v>2.8464260228408507</v>
      </c>
    </row>
    <row r="129" spans="1:21" s="59" customFormat="1" ht="15.75">
      <c r="A129" s="74">
        <v>43190</v>
      </c>
      <c r="B129" s="61">
        <v>302042.8</v>
      </c>
      <c r="C129" s="61">
        <v>151882.30000000002</v>
      </c>
      <c r="D129" s="61">
        <v>12465.900000000001</v>
      </c>
      <c r="E129" s="61">
        <v>1222.4</v>
      </c>
      <c r="F129" s="61">
        <v>18559.899999999998</v>
      </c>
      <c r="G129" s="61">
        <v>19.3</v>
      </c>
      <c r="H129" s="63">
        <v>32478.600000000002</v>
      </c>
      <c r="I129" s="61">
        <f t="shared" si="6"/>
        <v>518671.2</v>
      </c>
      <c r="J129" s="69">
        <v>-180109.99999999997</v>
      </c>
      <c r="K129" s="61">
        <v>483446</v>
      </c>
      <c r="L129" s="65">
        <v>185103.2</v>
      </c>
      <c r="M129" s="65">
        <v>0</v>
      </c>
      <c r="N129" s="61">
        <v>20</v>
      </c>
      <c r="O129" s="66"/>
      <c r="P129" s="61">
        <v>23078.2</v>
      </c>
      <c r="Q129" s="65" t="s">
        <v>1</v>
      </c>
      <c r="R129" s="68">
        <v>7133.799999999977</v>
      </c>
      <c r="S129" s="61">
        <f t="shared" si="4"/>
        <v>518671.2</v>
      </c>
      <c r="T129" s="61">
        <v>1576438.5</v>
      </c>
      <c r="U129" s="61">
        <f t="shared" si="5"/>
        <v>3.0393792830602506</v>
      </c>
    </row>
    <row r="130" spans="1:21" s="59" customFormat="1" ht="15.75">
      <c r="A130" s="74">
        <v>43220</v>
      </c>
      <c r="B130" s="61">
        <v>300253.3</v>
      </c>
      <c r="C130" s="61">
        <v>200369.1</v>
      </c>
      <c r="D130" s="61">
        <v>11112.6</v>
      </c>
      <c r="E130" s="61">
        <v>1233.5000000000002</v>
      </c>
      <c r="F130" s="61">
        <v>14744.399999999998</v>
      </c>
      <c r="G130" s="61">
        <v>10.7</v>
      </c>
      <c r="H130" s="63">
        <v>34299.9</v>
      </c>
      <c r="I130" s="61">
        <f t="shared" si="6"/>
        <v>562023.4999999999</v>
      </c>
      <c r="J130" s="69">
        <v>-152351.8</v>
      </c>
      <c r="K130" s="61">
        <v>440070.4000000001</v>
      </c>
      <c r="L130" s="65">
        <v>242832.2</v>
      </c>
      <c r="M130" s="65">
        <v>0</v>
      </c>
      <c r="N130" s="61">
        <v>20</v>
      </c>
      <c r="O130" s="66"/>
      <c r="P130" s="61">
        <v>23228.6</v>
      </c>
      <c r="Q130" s="65" t="s">
        <v>1</v>
      </c>
      <c r="R130" s="68">
        <v>8224.099999999977</v>
      </c>
      <c r="S130" s="61">
        <f t="shared" si="4"/>
        <v>562023.5</v>
      </c>
      <c r="T130" s="61">
        <v>1573210</v>
      </c>
      <c r="U130" s="61">
        <f t="shared" si="5"/>
        <v>2.7991890018833736</v>
      </c>
    </row>
    <row r="131" spans="1:21" s="59" customFormat="1" ht="15.75">
      <c r="A131" s="74">
        <v>43251</v>
      </c>
      <c r="B131" s="61">
        <v>305467.7</v>
      </c>
      <c r="C131" s="61">
        <v>185292.6</v>
      </c>
      <c r="D131" s="61">
        <v>4427.900000000001</v>
      </c>
      <c r="E131" s="61">
        <v>2034.9</v>
      </c>
      <c r="F131" s="61">
        <v>12533.9</v>
      </c>
      <c r="G131" s="61">
        <v>24.9</v>
      </c>
      <c r="H131" s="63">
        <v>29000.7</v>
      </c>
      <c r="I131" s="61">
        <f t="shared" si="6"/>
        <v>538782.6000000001</v>
      </c>
      <c r="J131" s="69">
        <v>-171824.40000000002</v>
      </c>
      <c r="K131" s="61">
        <v>437008.49999999994</v>
      </c>
      <c r="L131" s="65">
        <v>240220</v>
      </c>
      <c r="M131" s="65">
        <v>0</v>
      </c>
      <c r="N131" s="61">
        <v>20</v>
      </c>
      <c r="O131" s="66"/>
      <c r="P131" s="61">
        <v>23706.800000000003</v>
      </c>
      <c r="Q131" s="65" t="s">
        <v>1</v>
      </c>
      <c r="R131" s="68">
        <v>9651.7</v>
      </c>
      <c r="S131" s="61">
        <f t="shared" si="4"/>
        <v>538782.5999999999</v>
      </c>
      <c r="T131" s="61">
        <v>1587421.3000000005</v>
      </c>
      <c r="U131" s="61">
        <f t="shared" si="5"/>
        <v>2.9463113693723595</v>
      </c>
    </row>
    <row r="132" spans="1:21" s="59" customFormat="1" ht="15.75">
      <c r="A132" s="74">
        <v>43281</v>
      </c>
      <c r="B132" s="61">
        <v>334282.7</v>
      </c>
      <c r="C132" s="61">
        <v>161888.4</v>
      </c>
      <c r="D132" s="61">
        <v>3460.1000000000004</v>
      </c>
      <c r="E132" s="61">
        <v>1303.3</v>
      </c>
      <c r="F132" s="61">
        <v>18483.5</v>
      </c>
      <c r="G132" s="61">
        <v>27.6</v>
      </c>
      <c r="H132" s="63">
        <v>29101.3</v>
      </c>
      <c r="I132" s="61">
        <f t="shared" si="6"/>
        <v>548546.8999999999</v>
      </c>
      <c r="J132" s="69">
        <v>-175279.1</v>
      </c>
      <c r="K132" s="61">
        <v>408472.6</v>
      </c>
      <c r="L132" s="65">
        <v>283075.3</v>
      </c>
      <c r="M132" s="65">
        <v>0</v>
      </c>
      <c r="N132" s="61">
        <v>20</v>
      </c>
      <c r="O132" s="66"/>
      <c r="P132" s="61">
        <v>23885.4</v>
      </c>
      <c r="Q132" s="65" t="s">
        <v>1</v>
      </c>
      <c r="R132" s="68">
        <v>8372.700000000052</v>
      </c>
      <c r="S132" s="61">
        <f t="shared" si="4"/>
        <v>548546.9</v>
      </c>
      <c r="T132" s="61">
        <v>1620461.3000000003</v>
      </c>
      <c r="U132" s="61">
        <f t="shared" si="5"/>
        <v>2.954097999642329</v>
      </c>
    </row>
    <row r="133" spans="1:21" s="59" customFormat="1" ht="15.75">
      <c r="A133" s="74">
        <v>43312</v>
      </c>
      <c r="B133" s="61">
        <v>333488.6</v>
      </c>
      <c r="C133" s="61">
        <v>188607</v>
      </c>
      <c r="D133" s="61">
        <v>3510.5</v>
      </c>
      <c r="E133" s="61">
        <v>1366.2</v>
      </c>
      <c r="F133" s="61">
        <v>14317</v>
      </c>
      <c r="G133" s="61">
        <v>11.1</v>
      </c>
      <c r="H133" s="63">
        <v>36138.3</v>
      </c>
      <c r="I133" s="61">
        <f t="shared" si="6"/>
        <v>577438.7</v>
      </c>
      <c r="J133" s="69">
        <v>-174985.09999999998</v>
      </c>
      <c r="K133" s="61">
        <v>418299.7</v>
      </c>
      <c r="L133" s="65">
        <v>290770</v>
      </c>
      <c r="M133" s="65">
        <v>0</v>
      </c>
      <c r="N133" s="61">
        <v>20</v>
      </c>
      <c r="O133" s="66"/>
      <c r="P133" s="61">
        <v>23975</v>
      </c>
      <c r="Q133" s="65" t="s">
        <v>1</v>
      </c>
      <c r="R133" s="68">
        <v>19359.100000000053</v>
      </c>
      <c r="S133" s="61">
        <f t="shared" si="4"/>
        <v>577438.7000000002</v>
      </c>
      <c r="T133" s="61">
        <v>1652078.5000000002</v>
      </c>
      <c r="U133" s="61">
        <f t="shared" si="5"/>
        <v>2.861045683290712</v>
      </c>
    </row>
    <row r="134" spans="1:21" s="59" customFormat="1" ht="15.75">
      <c r="A134" s="74">
        <v>43343</v>
      </c>
      <c r="B134" s="61">
        <v>336041.8</v>
      </c>
      <c r="C134" s="61">
        <v>194598</v>
      </c>
      <c r="D134" s="61">
        <v>10607.6</v>
      </c>
      <c r="E134" s="61">
        <v>2039.8</v>
      </c>
      <c r="F134" s="61">
        <v>17513.1</v>
      </c>
      <c r="G134" s="61">
        <v>15.4</v>
      </c>
      <c r="H134" s="63">
        <v>36540.700000000004</v>
      </c>
      <c r="I134" s="61">
        <f t="shared" si="6"/>
        <v>597356.4</v>
      </c>
      <c r="J134" s="69">
        <v>-171826.4</v>
      </c>
      <c r="K134" s="61">
        <v>399286.8</v>
      </c>
      <c r="L134" s="65">
        <v>310580</v>
      </c>
      <c r="M134" s="65">
        <v>0</v>
      </c>
      <c r="N134" s="61">
        <v>20</v>
      </c>
      <c r="O134" s="66"/>
      <c r="P134" s="61">
        <v>23895.5</v>
      </c>
      <c r="Q134" s="65" t="s">
        <v>1</v>
      </c>
      <c r="R134" s="68">
        <v>35400.499999999985</v>
      </c>
      <c r="S134" s="61">
        <f t="shared" si="4"/>
        <v>597356.4</v>
      </c>
      <c r="T134" s="61">
        <v>1696857.6</v>
      </c>
      <c r="U134" s="61">
        <f t="shared" si="5"/>
        <v>2.840611735305757</v>
      </c>
    </row>
    <row r="135" spans="1:21" s="59" customFormat="1" ht="15.75">
      <c r="A135" s="74">
        <v>43373</v>
      </c>
      <c r="B135" s="61">
        <v>320520.4</v>
      </c>
      <c r="C135" s="61">
        <v>172865.5</v>
      </c>
      <c r="D135" s="61">
        <v>3240.1000000000004</v>
      </c>
      <c r="E135" s="61">
        <v>3001.7</v>
      </c>
      <c r="F135" s="61">
        <v>13529.7</v>
      </c>
      <c r="G135" s="61">
        <v>9</v>
      </c>
      <c r="H135" s="63">
        <v>38548.9</v>
      </c>
      <c r="I135" s="61">
        <f t="shared" si="6"/>
        <v>551715.2999999999</v>
      </c>
      <c r="J135" s="69">
        <v>-185086.7</v>
      </c>
      <c r="K135" s="61">
        <v>394238</v>
      </c>
      <c r="L135" s="65">
        <v>282430</v>
      </c>
      <c r="M135" s="65">
        <v>0</v>
      </c>
      <c r="N135" s="61">
        <v>20</v>
      </c>
      <c r="O135" s="66"/>
      <c r="P135" s="61">
        <v>24794.000000000004</v>
      </c>
      <c r="Q135" s="65" t="s">
        <v>1</v>
      </c>
      <c r="R135" s="68">
        <v>35320</v>
      </c>
      <c r="S135" s="61">
        <f t="shared" si="4"/>
        <v>551715.3</v>
      </c>
      <c r="T135" s="61">
        <v>1688923.0999999999</v>
      </c>
      <c r="U135" s="61">
        <f t="shared" si="5"/>
        <v>3.061222155702407</v>
      </c>
    </row>
    <row r="136" spans="1:21" s="59" customFormat="1" ht="15.75">
      <c r="A136" s="74">
        <v>43404</v>
      </c>
      <c r="B136" s="61">
        <v>324820.2</v>
      </c>
      <c r="C136" s="61">
        <v>181787.3</v>
      </c>
      <c r="D136" s="61">
        <v>13842.9</v>
      </c>
      <c r="E136" s="61">
        <v>4248.400000000001</v>
      </c>
      <c r="F136" s="61">
        <v>15457.400000000001</v>
      </c>
      <c r="G136" s="61">
        <v>12.8</v>
      </c>
      <c r="H136" s="63">
        <v>29539.699999999997</v>
      </c>
      <c r="I136" s="61">
        <f t="shared" si="6"/>
        <v>569708.7000000001</v>
      </c>
      <c r="J136" s="69">
        <v>-167112.20000000004</v>
      </c>
      <c r="K136" s="61">
        <v>396852.5999999999</v>
      </c>
      <c r="L136" s="65">
        <v>292050</v>
      </c>
      <c r="M136" s="65">
        <v>0</v>
      </c>
      <c r="N136" s="61">
        <v>20</v>
      </c>
      <c r="O136" s="66"/>
      <c r="P136" s="61">
        <v>24642.200000000004</v>
      </c>
      <c r="Q136" s="65" t="s">
        <v>1</v>
      </c>
      <c r="R136" s="68">
        <v>23256.100000000006</v>
      </c>
      <c r="S136" s="61">
        <f t="shared" si="4"/>
        <v>569708.6999999998</v>
      </c>
      <c r="T136" s="61">
        <v>1738754.2999999998</v>
      </c>
      <c r="U136" s="61">
        <f t="shared" si="5"/>
        <v>3.0520058759853934</v>
      </c>
    </row>
    <row r="137" spans="1:21" s="59" customFormat="1" ht="15.75">
      <c r="A137" s="74">
        <v>43434</v>
      </c>
      <c r="B137" s="61">
        <v>318296.9</v>
      </c>
      <c r="C137" s="61">
        <v>157822.2</v>
      </c>
      <c r="D137" s="61">
        <v>10485.7</v>
      </c>
      <c r="E137" s="61">
        <v>2768.6</v>
      </c>
      <c r="F137" s="61">
        <v>12225.800000000001</v>
      </c>
      <c r="G137" s="61">
        <v>4.7</v>
      </c>
      <c r="H137" s="63">
        <v>33594.4</v>
      </c>
      <c r="I137" s="61">
        <f t="shared" si="6"/>
        <v>535198.2999999999</v>
      </c>
      <c r="J137" s="69">
        <v>-156463.60000000003</v>
      </c>
      <c r="K137" s="61">
        <v>420989.8</v>
      </c>
      <c r="L137" s="65">
        <v>235400</v>
      </c>
      <c r="M137" s="65">
        <v>0</v>
      </c>
      <c r="N137" s="61">
        <v>20</v>
      </c>
      <c r="O137" s="66"/>
      <c r="P137" s="61">
        <v>24363.4</v>
      </c>
      <c r="Q137" s="65" t="s">
        <v>1</v>
      </c>
      <c r="R137" s="68">
        <v>10888.700000000004</v>
      </c>
      <c r="S137" s="61">
        <f t="shared" si="4"/>
        <v>535198.2999999999</v>
      </c>
      <c r="T137" s="61">
        <v>1756673.7</v>
      </c>
      <c r="U137" s="61">
        <f t="shared" si="5"/>
        <v>3.282285650010473</v>
      </c>
    </row>
    <row r="138" spans="1:21" s="59" customFormat="1" ht="15.75">
      <c r="A138" s="74">
        <v>43465</v>
      </c>
      <c r="B138" s="61">
        <v>350207.6</v>
      </c>
      <c r="C138" s="61">
        <v>166378.19999999998</v>
      </c>
      <c r="D138" s="61">
        <v>4497.5</v>
      </c>
      <c r="E138" s="61">
        <v>3538.7999999999997</v>
      </c>
      <c r="F138" s="61">
        <v>9097.099999999999</v>
      </c>
      <c r="G138" s="61">
        <v>17.8</v>
      </c>
      <c r="H138" s="63">
        <v>31091.8</v>
      </c>
      <c r="I138" s="61">
        <f t="shared" si="6"/>
        <v>564828.8</v>
      </c>
      <c r="J138" s="69">
        <v>-165217.1</v>
      </c>
      <c r="K138" s="61">
        <v>441299.1</v>
      </c>
      <c r="L138" s="65">
        <v>248180</v>
      </c>
      <c r="M138" s="65">
        <v>0</v>
      </c>
      <c r="N138" s="61">
        <v>20</v>
      </c>
      <c r="O138" s="66"/>
      <c r="P138" s="61">
        <v>24119.000000000004</v>
      </c>
      <c r="Q138" s="65" t="s">
        <v>1</v>
      </c>
      <c r="R138" s="68">
        <v>16427.800000000032</v>
      </c>
      <c r="S138" s="61">
        <f t="shared" si="4"/>
        <v>564828.8</v>
      </c>
      <c r="T138" s="61">
        <v>1797468.9000000001</v>
      </c>
      <c r="U138" s="61">
        <f t="shared" si="5"/>
        <v>3.182325157640687</v>
      </c>
    </row>
    <row r="139" spans="1:21" s="59" customFormat="1" ht="18">
      <c r="A139" s="74" t="s">
        <v>55</v>
      </c>
      <c r="B139" s="61">
        <v>325405.6</v>
      </c>
      <c r="C139" s="61">
        <v>144516.9</v>
      </c>
      <c r="D139" s="61">
        <v>4960.2</v>
      </c>
      <c r="E139" s="61">
        <v>3554.2</v>
      </c>
      <c r="F139" s="61">
        <v>6911.1</v>
      </c>
      <c r="G139" s="61">
        <v>5.8</v>
      </c>
      <c r="H139" s="63">
        <v>33325.7</v>
      </c>
      <c r="I139" s="61">
        <f t="shared" si="6"/>
        <v>518679.5</v>
      </c>
      <c r="J139" s="69">
        <v>-182568.59999999998</v>
      </c>
      <c r="K139" s="61">
        <v>378404</v>
      </c>
      <c r="L139" s="65">
        <v>262187.4</v>
      </c>
      <c r="M139" s="65">
        <v>0</v>
      </c>
      <c r="N139" s="61">
        <v>20</v>
      </c>
      <c r="O139" s="66"/>
      <c r="P139" s="61">
        <v>24303.4</v>
      </c>
      <c r="Q139" s="65" t="s">
        <v>1</v>
      </c>
      <c r="R139" s="68">
        <v>36333.30000000002</v>
      </c>
      <c r="S139" s="61">
        <f t="shared" si="4"/>
        <v>518679.5000000001</v>
      </c>
      <c r="T139" s="61">
        <v>1834210.9</v>
      </c>
      <c r="U139" s="61">
        <f t="shared" si="5"/>
        <v>3.5363088381167946</v>
      </c>
    </row>
    <row r="140" spans="1:21" s="59" customFormat="1" ht="18">
      <c r="A140" s="74" t="s">
        <v>56</v>
      </c>
      <c r="B140" s="61">
        <v>333463.4</v>
      </c>
      <c r="C140" s="61">
        <v>192665</v>
      </c>
      <c r="D140" s="61">
        <v>8047.7</v>
      </c>
      <c r="E140" s="61">
        <v>1932.3999999999999</v>
      </c>
      <c r="F140" s="61">
        <v>11183.800000000001</v>
      </c>
      <c r="G140" s="61">
        <v>7.7</v>
      </c>
      <c r="H140" s="63">
        <v>38737.1</v>
      </c>
      <c r="I140" s="61">
        <f t="shared" si="6"/>
        <v>586037.0999999999</v>
      </c>
      <c r="J140" s="69">
        <v>-148014.80000000002</v>
      </c>
      <c r="K140" s="61">
        <v>398819.8</v>
      </c>
      <c r="L140" s="65">
        <v>267170</v>
      </c>
      <c r="M140" s="65">
        <v>0</v>
      </c>
      <c r="N140" s="61">
        <v>20</v>
      </c>
      <c r="O140" s="66"/>
      <c r="P140" s="61">
        <v>24135.600000000002</v>
      </c>
      <c r="Q140" s="65" t="s">
        <v>1</v>
      </c>
      <c r="R140" s="68">
        <v>43906.50000000006</v>
      </c>
      <c r="S140" s="61">
        <f t="shared" si="4"/>
        <v>586037.1000000001</v>
      </c>
      <c r="T140" s="61">
        <v>1856716.4000000001</v>
      </c>
      <c r="U140" s="61">
        <f t="shared" si="5"/>
        <v>3.168257436261289</v>
      </c>
    </row>
    <row r="141" spans="1:21" s="59" customFormat="1" ht="18">
      <c r="A141" s="74" t="s">
        <v>57</v>
      </c>
      <c r="B141" s="61">
        <v>329231.6</v>
      </c>
      <c r="C141" s="61">
        <v>207823.9</v>
      </c>
      <c r="D141" s="61">
        <v>17499.7</v>
      </c>
      <c r="E141" s="61">
        <v>1904.8</v>
      </c>
      <c r="F141" s="61">
        <v>12489.6</v>
      </c>
      <c r="G141" s="61">
        <v>62.3</v>
      </c>
      <c r="H141" s="63">
        <f>2626.8+35338.9</f>
        <v>37965.700000000004</v>
      </c>
      <c r="I141" s="61">
        <f t="shared" si="6"/>
        <v>606977.6</v>
      </c>
      <c r="J141" s="69">
        <f>130884.5-298865.3+1198.4</f>
        <v>-166782.4</v>
      </c>
      <c r="K141" s="61">
        <f>776260.3-358269.2</f>
        <v>417991.10000000003</v>
      </c>
      <c r="L141" s="65">
        <v>287000</v>
      </c>
      <c r="M141" s="65">
        <v>0</v>
      </c>
      <c r="N141" s="61">
        <v>20</v>
      </c>
      <c r="O141" s="66"/>
      <c r="P141" s="61">
        <v>23853.8</v>
      </c>
      <c r="Q141" s="65" t="s">
        <v>1</v>
      </c>
      <c r="R141" s="68">
        <f>157.9+887.8+200172.4-1198.4-34809.4-1728.6-126372.4+7785.8</f>
        <v>44895.10000000002</v>
      </c>
      <c r="S141" s="61">
        <f t="shared" si="4"/>
        <v>606977.6000000001</v>
      </c>
      <c r="T141" s="61">
        <v>1879093.9</v>
      </c>
      <c r="U141" s="61">
        <f t="shared" si="5"/>
        <v>3.095820834244954</v>
      </c>
    </row>
    <row r="142" spans="1:21" s="59" customFormat="1" ht="18">
      <c r="A142" s="83" t="s">
        <v>58</v>
      </c>
      <c r="B142" s="61">
        <v>334917.5</v>
      </c>
      <c r="C142" s="61">
        <v>210707.7</v>
      </c>
      <c r="D142" s="61">
        <v>6395.6</v>
      </c>
      <c r="E142" s="61">
        <v>1385.2</v>
      </c>
      <c r="F142" s="61">
        <v>9897.6</v>
      </c>
      <c r="G142" s="61">
        <v>18.3</v>
      </c>
      <c r="H142" s="63">
        <f>1946.4+30494.7</f>
        <v>32441.100000000002</v>
      </c>
      <c r="I142" s="61">
        <f t="shared" si="6"/>
        <v>595763</v>
      </c>
      <c r="J142" s="69">
        <f>138599.7-298492+21.5</f>
        <v>-159870.8</v>
      </c>
      <c r="K142" s="61">
        <f>749554.5-367204.6</f>
        <v>382349.9</v>
      </c>
      <c r="L142" s="65">
        <v>295000</v>
      </c>
      <c r="M142" s="65">
        <v>0</v>
      </c>
      <c r="N142" s="61">
        <v>20</v>
      </c>
      <c r="O142" s="66"/>
      <c r="P142" s="61">
        <v>23743.1</v>
      </c>
      <c r="Q142" s="65" t="s">
        <v>1</v>
      </c>
      <c r="R142" s="68">
        <f>157.9+887.8+188612.9-21.5-38792.1-1917.5-125881.4+31474.7</f>
        <v>54520.8</v>
      </c>
      <c r="S142" s="61">
        <f t="shared" si="4"/>
        <v>595763.0000000001</v>
      </c>
      <c r="T142" s="61">
        <v>1894882</v>
      </c>
      <c r="U142" s="61">
        <f t="shared" si="5"/>
        <v>3.1805969823570783</v>
      </c>
    </row>
    <row r="143" spans="1:21" s="59" customFormat="1" ht="18">
      <c r="A143" s="83" t="s">
        <v>59</v>
      </c>
      <c r="B143" s="61">
        <v>364833</v>
      </c>
      <c r="C143" s="61">
        <v>171541.6</v>
      </c>
      <c r="D143" s="61">
        <v>12518.3</v>
      </c>
      <c r="E143" s="61">
        <v>2077.9</v>
      </c>
      <c r="F143" s="61">
        <v>11138.6</v>
      </c>
      <c r="G143" s="61">
        <v>9.2</v>
      </c>
      <c r="H143" s="63">
        <f>2132.3+29888.3</f>
        <v>32020.6</v>
      </c>
      <c r="I143" s="61">
        <f t="shared" si="6"/>
        <v>594139.2</v>
      </c>
      <c r="J143" s="69">
        <f>179122.8+9230.6-322255.6</f>
        <v>-133902.19999999998</v>
      </c>
      <c r="K143" s="61">
        <f>741946.8-409694.1</f>
        <v>332252.70000000007</v>
      </c>
      <c r="L143" s="65">
        <v>320000</v>
      </c>
      <c r="M143" s="65">
        <v>0</v>
      </c>
      <c r="N143" s="61">
        <v>20</v>
      </c>
      <c r="O143" s="66"/>
      <c r="P143" s="61">
        <v>23666.1</v>
      </c>
      <c r="Q143" s="65" t="s">
        <v>1</v>
      </c>
      <c r="R143" s="68">
        <f>157.9+887.8+203802.7-9230.6-35398.6-2013.7-133914+27811.1</f>
        <v>52102.6</v>
      </c>
      <c r="S143" s="61">
        <f t="shared" si="4"/>
        <v>594139.2000000001</v>
      </c>
      <c r="T143" s="61">
        <v>1954585.4</v>
      </c>
      <c r="U143" s="61">
        <f t="shared" si="5"/>
        <v>3.289776873836973</v>
      </c>
    </row>
    <row r="144" spans="1:21" s="59" customFormat="1" ht="18">
      <c r="A144" s="83" t="s">
        <v>61</v>
      </c>
      <c r="B144" s="61">
        <v>383003.4</v>
      </c>
      <c r="C144" s="61">
        <v>217133.9</v>
      </c>
      <c r="D144" s="61">
        <v>8594.1</v>
      </c>
      <c r="E144" s="61">
        <v>3359.1</v>
      </c>
      <c r="F144" s="61">
        <v>8879.6</v>
      </c>
      <c r="G144" s="61">
        <v>27.9</v>
      </c>
      <c r="H144" s="63">
        <f>2131.1+34831.4</f>
        <v>36962.5</v>
      </c>
      <c r="I144" s="61">
        <f t="shared" si="6"/>
        <v>657960.5</v>
      </c>
      <c r="J144" s="69">
        <f>170121.6+7031.5-298866.2</f>
        <v>-121713.1</v>
      </c>
      <c r="K144" s="61">
        <f>762094-384896.3</f>
        <v>377197.7</v>
      </c>
      <c r="L144" s="65">
        <v>335077.8</v>
      </c>
      <c r="M144" s="65">
        <v>0</v>
      </c>
      <c r="N144" s="61">
        <v>20</v>
      </c>
      <c r="O144" s="66"/>
      <c r="P144" s="61">
        <v>23502.4</v>
      </c>
      <c r="Q144" s="65" t="s">
        <v>1</v>
      </c>
      <c r="R144" s="68">
        <f>157.9+887.8+181402.6-7031.5-38420.7-3955.7-140899.6+51734.9</f>
        <v>43875.70000000002</v>
      </c>
      <c r="S144" s="61">
        <f t="shared" si="4"/>
        <v>657960.5000000001</v>
      </c>
      <c r="T144" s="61">
        <v>2027007</v>
      </c>
      <c r="U144" s="61">
        <f t="shared" si="5"/>
        <v>3.0807426889608114</v>
      </c>
    </row>
    <row r="145" spans="1:21" s="59" customFormat="1" ht="18">
      <c r="A145" s="83" t="s">
        <v>62</v>
      </c>
      <c r="B145" s="61">
        <v>385750.3</v>
      </c>
      <c r="C145" s="61">
        <v>188125.9</v>
      </c>
      <c r="D145" s="61">
        <v>13794.1</v>
      </c>
      <c r="E145" s="61">
        <v>4702.4</v>
      </c>
      <c r="F145" s="61">
        <v>10772.3</v>
      </c>
      <c r="G145" s="61">
        <v>13.3</v>
      </c>
      <c r="H145" s="63">
        <v>37615.799999999996</v>
      </c>
      <c r="I145" s="61">
        <f t="shared" si="6"/>
        <v>640774.1</v>
      </c>
      <c r="J145" s="69">
        <v>-133765.9</v>
      </c>
      <c r="K145" s="61">
        <f>702399.9-373260.6</f>
        <v>329139.30000000005</v>
      </c>
      <c r="L145" s="65">
        <v>349550</v>
      </c>
      <c r="M145" s="65">
        <v>0</v>
      </c>
      <c r="N145" s="61">
        <v>20</v>
      </c>
      <c r="O145" s="66"/>
      <c r="P145" s="61">
        <v>24115.9</v>
      </c>
      <c r="Q145" s="65" t="s">
        <v>1</v>
      </c>
      <c r="R145" s="68">
        <f>157.9+887.8+198464.8-7031.5-34291.8-1905.5-139394.3+54827.4</f>
        <v>71714.80000000002</v>
      </c>
      <c r="S145" s="61">
        <f t="shared" si="4"/>
        <v>640774.1000000001</v>
      </c>
      <c r="T145" s="61">
        <v>2041329.4</v>
      </c>
      <c r="U145" s="61">
        <f t="shared" si="5"/>
        <v>3.1857239548227683</v>
      </c>
    </row>
    <row r="146" spans="1:21" s="59" customFormat="1" ht="18">
      <c r="A146" s="83" t="s">
        <v>63</v>
      </c>
      <c r="B146" s="61">
        <v>383858.4</v>
      </c>
      <c r="C146" s="61">
        <v>185993</v>
      </c>
      <c r="D146" s="61">
        <v>6053.599999999999</v>
      </c>
      <c r="E146" s="61">
        <v>2716.1</v>
      </c>
      <c r="F146" s="61">
        <v>10733.5</v>
      </c>
      <c r="G146" s="61">
        <v>11.7</v>
      </c>
      <c r="H146" s="63">
        <f>1785.7+33416.8</f>
        <v>35202.5</v>
      </c>
      <c r="I146" s="61">
        <f t="shared" si="6"/>
        <v>624568.7999999999</v>
      </c>
      <c r="J146" s="69">
        <f>136933.3+7031.5-295856.6</f>
        <v>-151891.8</v>
      </c>
      <c r="K146" s="61">
        <f>759491.5-460553.5</f>
        <v>298938</v>
      </c>
      <c r="L146" s="65">
        <v>347667.4</v>
      </c>
      <c r="M146" s="65">
        <v>0</v>
      </c>
      <c r="N146" s="61">
        <v>20</v>
      </c>
      <c r="O146" s="66"/>
      <c r="P146" s="61">
        <v>23879.3</v>
      </c>
      <c r="Q146" s="65" t="s">
        <v>1</v>
      </c>
      <c r="R146" s="68">
        <f>157.9+887.8+235411-7031.5-29774.4-1868.3-139315.9+47489.3</f>
        <v>105955.90000000004</v>
      </c>
      <c r="S146" s="61">
        <f>SUM(J146:R146)</f>
        <v>624568.8</v>
      </c>
      <c r="T146" s="61">
        <v>2068536</v>
      </c>
      <c r="U146" s="61">
        <f>T146/I146</f>
        <v>3.3119425754216354</v>
      </c>
    </row>
    <row r="147" spans="1:21" s="59" customFormat="1" ht="15.75">
      <c r="A147" s="93"/>
      <c r="B147" s="94"/>
      <c r="C147" s="94"/>
      <c r="D147" s="94"/>
      <c r="E147" s="94"/>
      <c r="F147" s="94"/>
      <c r="G147" s="94"/>
      <c r="H147" s="95"/>
      <c r="I147" s="94"/>
      <c r="J147" s="96"/>
      <c r="K147" s="94"/>
      <c r="L147" s="97"/>
      <c r="M147" s="97"/>
      <c r="N147" s="94"/>
      <c r="O147" s="98"/>
      <c r="P147" s="94"/>
      <c r="Q147" s="97"/>
      <c r="R147" s="99"/>
      <c r="S147" s="94"/>
      <c r="T147" s="94"/>
      <c r="U147" s="100"/>
    </row>
    <row r="148" spans="1:21" s="59" customFormat="1" ht="23.25" customHeight="1">
      <c r="A148" s="84" t="s">
        <v>2</v>
      </c>
      <c r="B148" s="85"/>
      <c r="C148" s="85"/>
      <c r="D148" s="85"/>
      <c r="E148" s="85"/>
      <c r="F148" s="85"/>
      <c r="G148" s="85"/>
      <c r="H148" s="85"/>
      <c r="I148" s="85"/>
      <c r="J148" s="85"/>
      <c r="K148" s="85"/>
      <c r="L148" s="85"/>
      <c r="M148" s="85"/>
      <c r="N148" s="85"/>
      <c r="O148" s="85"/>
      <c r="P148" s="85"/>
      <c r="Q148" s="85"/>
      <c r="R148" s="85"/>
      <c r="S148" s="85"/>
      <c r="T148" s="85"/>
      <c r="U148" s="86"/>
    </row>
  </sheetData>
  <sheetProtection/>
  <mergeCells count="7">
    <mergeCell ref="A148:U148"/>
    <mergeCell ref="A3:U3"/>
    <mergeCell ref="B5:I5"/>
    <mergeCell ref="J5:S5"/>
    <mergeCell ref="T5:T6"/>
    <mergeCell ref="U5:U6"/>
    <mergeCell ref="A5:A6"/>
  </mergeCells>
  <hyperlinks>
    <hyperlink ref="A1" location="Contents!A1" display="Return to the Content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1:U53"/>
  <sheetViews>
    <sheetView zoomScalePageLayoutView="0" workbookViewId="0" topLeftCell="A1">
      <pane xSplit="1" ySplit="6" topLeftCell="T46" activePane="bottomRight" state="frozen"/>
      <selection pane="topLeft" activeCell="A1" sqref="A1"/>
      <selection pane="topRight" activeCell="B1" sqref="B1"/>
      <selection pane="bottomLeft" activeCell="A7" sqref="A7"/>
      <selection pane="bottomRight" activeCell="A53" sqref="A53:IV59"/>
    </sheetView>
  </sheetViews>
  <sheetFormatPr defaultColWidth="11.5546875" defaultRowHeight="15.75"/>
  <cols>
    <col min="1" max="1" width="27.21484375" style="40" customWidth="1"/>
    <col min="2" max="2" width="20.6640625" style="40" customWidth="1"/>
    <col min="3" max="3" width="11.6640625" style="40" bestFit="1" customWidth="1"/>
    <col min="4" max="4" width="25.10546875" style="40" bestFit="1" customWidth="1"/>
    <col min="5" max="5" width="14.3359375" style="40" customWidth="1"/>
    <col min="6" max="6" width="13.10546875" style="40" customWidth="1"/>
    <col min="7" max="7" width="16.4453125" style="40" customWidth="1"/>
    <col min="8" max="9" width="11.6640625" style="40" bestFit="1" customWidth="1"/>
    <col min="10" max="10" width="11.5546875" style="40" customWidth="1"/>
    <col min="11" max="11" width="12.5546875" style="40" customWidth="1"/>
    <col min="12" max="12" width="13.10546875" style="40" customWidth="1"/>
    <col min="13" max="13" width="15.10546875" style="40" customWidth="1"/>
    <col min="14" max="14" width="13.3359375" style="40" customWidth="1"/>
    <col min="15" max="15" width="14.6640625" style="40" customWidth="1"/>
    <col min="16" max="19" width="11.6640625" style="40" bestFit="1" customWidth="1"/>
    <col min="20" max="20" width="22.4453125" style="40" customWidth="1"/>
    <col min="21" max="21" width="18.77734375" style="40" customWidth="1"/>
    <col min="22" max="16384" width="11.5546875" style="40" customWidth="1"/>
  </cols>
  <sheetData>
    <row r="1" spans="1:21" ht="18.75">
      <c r="A1" s="51" t="s">
        <v>41</v>
      </c>
      <c r="B1" s="20"/>
      <c r="C1" s="20"/>
      <c r="D1" s="20"/>
      <c r="E1" s="20"/>
      <c r="F1" s="20"/>
      <c r="G1" s="20"/>
      <c r="H1" s="20"/>
      <c r="I1" s="20"/>
      <c r="J1" s="21"/>
      <c r="K1" s="20"/>
      <c r="L1" s="20"/>
      <c r="M1" s="20"/>
      <c r="N1" s="20"/>
      <c r="O1" s="22"/>
      <c r="P1" s="20"/>
      <c r="Q1" s="23"/>
      <c r="R1" s="20"/>
      <c r="S1" s="20"/>
      <c r="T1" s="20"/>
      <c r="U1" s="24" t="s">
        <v>53</v>
      </c>
    </row>
    <row r="2" spans="1:21" ht="15.75">
      <c r="A2" s="52" t="s">
        <v>0</v>
      </c>
      <c r="B2" s="6"/>
      <c r="C2" s="6"/>
      <c r="D2" s="6"/>
      <c r="E2" s="6"/>
      <c r="F2" s="6"/>
      <c r="G2" s="6"/>
      <c r="H2" s="6"/>
      <c r="I2" s="6"/>
      <c r="J2" s="7"/>
      <c r="K2" s="6"/>
      <c r="L2" s="6"/>
      <c r="M2" s="6"/>
      <c r="N2" s="6"/>
      <c r="O2" s="8"/>
      <c r="P2" s="6"/>
      <c r="Q2" s="9"/>
      <c r="R2" s="6"/>
      <c r="S2" s="6"/>
      <c r="T2" s="6"/>
      <c r="U2" s="10"/>
    </row>
    <row r="3" spans="1:21" ht="18.75">
      <c r="A3" s="87" t="s">
        <v>44</v>
      </c>
      <c r="B3" s="88"/>
      <c r="C3" s="88"/>
      <c r="D3" s="88"/>
      <c r="E3" s="88"/>
      <c r="F3" s="88"/>
      <c r="G3" s="88"/>
      <c r="H3" s="88"/>
      <c r="I3" s="88"/>
      <c r="J3" s="88"/>
      <c r="K3" s="88"/>
      <c r="L3" s="88"/>
      <c r="M3" s="88"/>
      <c r="N3" s="88"/>
      <c r="O3" s="88"/>
      <c r="P3" s="88"/>
      <c r="Q3" s="88"/>
      <c r="R3" s="88"/>
      <c r="S3" s="88"/>
      <c r="T3" s="88"/>
      <c r="U3" s="89"/>
    </row>
    <row r="4" spans="1:21" ht="18.75">
      <c r="A4" s="25"/>
      <c r="B4" s="20"/>
      <c r="C4" s="20"/>
      <c r="D4" s="20"/>
      <c r="E4" s="26"/>
      <c r="F4" s="20"/>
      <c r="G4" s="20"/>
      <c r="H4" s="20"/>
      <c r="I4" s="20"/>
      <c r="J4" s="27"/>
      <c r="K4" s="26"/>
      <c r="L4" s="26"/>
      <c r="M4" s="26"/>
      <c r="N4" s="26"/>
      <c r="O4" s="28"/>
      <c r="P4" s="26"/>
      <c r="Q4" s="29"/>
      <c r="R4" s="26"/>
      <c r="S4" s="26"/>
      <c r="T4" s="20"/>
      <c r="U4" s="30"/>
    </row>
    <row r="5" spans="1:21" s="60" customFormat="1" ht="18.75">
      <c r="A5" s="91" t="s">
        <v>42</v>
      </c>
      <c r="B5" s="90" t="s">
        <v>21</v>
      </c>
      <c r="C5" s="90"/>
      <c r="D5" s="90"/>
      <c r="E5" s="90"/>
      <c r="F5" s="90"/>
      <c r="G5" s="90"/>
      <c r="H5" s="90"/>
      <c r="I5" s="90"/>
      <c r="J5" s="90" t="s">
        <v>28</v>
      </c>
      <c r="K5" s="90"/>
      <c r="L5" s="90"/>
      <c r="M5" s="90"/>
      <c r="N5" s="90"/>
      <c r="O5" s="90"/>
      <c r="P5" s="90"/>
      <c r="Q5" s="90"/>
      <c r="R5" s="90"/>
      <c r="S5" s="90"/>
      <c r="T5" s="90" t="s">
        <v>38</v>
      </c>
      <c r="U5" s="90" t="s">
        <v>39</v>
      </c>
    </row>
    <row r="6" spans="1:21" ht="75">
      <c r="A6" s="92"/>
      <c r="B6" s="75" t="s">
        <v>43</v>
      </c>
      <c r="C6" s="75" t="s">
        <v>22</v>
      </c>
      <c r="D6" s="76" t="s">
        <v>23</v>
      </c>
      <c r="E6" s="75" t="s">
        <v>24</v>
      </c>
      <c r="F6" s="76" t="s">
        <v>25</v>
      </c>
      <c r="G6" s="76" t="s">
        <v>26</v>
      </c>
      <c r="H6" s="75" t="s">
        <v>27</v>
      </c>
      <c r="I6" s="75" t="s">
        <v>3</v>
      </c>
      <c r="J6" s="77" t="s">
        <v>29</v>
      </c>
      <c r="K6" s="75" t="s">
        <v>30</v>
      </c>
      <c r="L6" s="75" t="s">
        <v>31</v>
      </c>
      <c r="M6" s="76" t="s">
        <v>33</v>
      </c>
      <c r="N6" s="76" t="s">
        <v>33</v>
      </c>
      <c r="O6" s="76" t="s">
        <v>34</v>
      </c>
      <c r="P6" s="75" t="s">
        <v>35</v>
      </c>
      <c r="Q6" s="78" t="s">
        <v>36</v>
      </c>
      <c r="R6" s="75" t="s">
        <v>37</v>
      </c>
      <c r="S6" s="79" t="s">
        <v>3</v>
      </c>
      <c r="T6" s="90"/>
      <c r="U6" s="90"/>
    </row>
    <row r="7" spans="1:21" s="59" customFormat="1" ht="15.75">
      <c r="A7" s="74">
        <v>39508</v>
      </c>
      <c r="B7" s="61">
        <v>89739.6</v>
      </c>
      <c r="C7" s="61">
        <v>23461.300000000003</v>
      </c>
      <c r="D7" s="61" t="s">
        <v>1</v>
      </c>
      <c r="E7" s="61">
        <v>1391.6999999999998</v>
      </c>
      <c r="F7" s="61">
        <v>1864.2</v>
      </c>
      <c r="G7" s="61">
        <v>340.6</v>
      </c>
      <c r="H7" s="63">
        <v>2050.2999999999997</v>
      </c>
      <c r="I7" s="61">
        <f aca="true" t="shared" si="0" ref="I7:I42">SUM(B7:H7)</f>
        <v>118847.70000000001</v>
      </c>
      <c r="J7" s="69">
        <v>60403.49999999994</v>
      </c>
      <c r="K7" s="61">
        <v>107776.49999999999</v>
      </c>
      <c r="L7" s="65">
        <v>1000</v>
      </c>
      <c r="M7" s="65">
        <v>380.9</v>
      </c>
      <c r="N7" s="61">
        <v>25</v>
      </c>
      <c r="O7" s="66" t="s">
        <v>1</v>
      </c>
      <c r="P7" s="61">
        <v>3931.7999999999997</v>
      </c>
      <c r="Q7" s="65">
        <v>-3000</v>
      </c>
      <c r="R7" s="68">
        <v>-51669.99999999999</v>
      </c>
      <c r="S7" s="61">
        <f aca="true" t="shared" si="1" ref="S7:S52">SUM(J7:R7)</f>
        <v>118847.69999999992</v>
      </c>
      <c r="T7" s="61">
        <v>398263.2</v>
      </c>
      <c r="U7" s="61">
        <f aca="true" t="shared" si="2" ref="U7:U52">T7/I7</f>
        <v>3.3510383457147253</v>
      </c>
    </row>
    <row r="8" spans="1:21" s="59" customFormat="1" ht="15.75">
      <c r="A8" s="74">
        <v>39600</v>
      </c>
      <c r="B8" s="61">
        <v>109147.9</v>
      </c>
      <c r="C8" s="61">
        <v>18877.9</v>
      </c>
      <c r="D8" s="61" t="s">
        <v>1</v>
      </c>
      <c r="E8" s="61">
        <v>1506.9</v>
      </c>
      <c r="F8" s="61">
        <v>4287.1</v>
      </c>
      <c r="G8" s="61">
        <v>490.1</v>
      </c>
      <c r="H8" s="63">
        <v>1501.1</v>
      </c>
      <c r="I8" s="61">
        <f t="shared" si="0"/>
        <v>135811</v>
      </c>
      <c r="J8" s="69">
        <v>56309.5</v>
      </c>
      <c r="K8" s="61">
        <v>126345.09999999999</v>
      </c>
      <c r="L8" s="65">
        <v>1474.9</v>
      </c>
      <c r="M8" s="65">
        <v>380.9</v>
      </c>
      <c r="N8" s="61">
        <v>25</v>
      </c>
      <c r="O8" s="66" t="s">
        <v>1</v>
      </c>
      <c r="P8" s="61">
        <v>4127.7</v>
      </c>
      <c r="Q8" s="65" t="s">
        <v>1</v>
      </c>
      <c r="R8" s="68">
        <v>-52852.100000000006</v>
      </c>
      <c r="S8" s="61">
        <f t="shared" si="1"/>
        <v>135810.99999999997</v>
      </c>
      <c r="T8" s="61">
        <v>406650.7</v>
      </c>
      <c r="U8" s="61">
        <f t="shared" si="2"/>
        <v>2.994239789118702</v>
      </c>
    </row>
    <row r="9" spans="1:21" s="59" customFormat="1" ht="15.75">
      <c r="A9" s="74">
        <v>39692</v>
      </c>
      <c r="B9" s="61">
        <v>123002.6</v>
      </c>
      <c r="C9" s="61">
        <v>17303.1</v>
      </c>
      <c r="D9" s="61" t="s">
        <v>1</v>
      </c>
      <c r="E9" s="61">
        <v>1436.6</v>
      </c>
      <c r="F9" s="61">
        <v>2300</v>
      </c>
      <c r="G9" s="61">
        <v>256.1</v>
      </c>
      <c r="H9" s="63">
        <v>2635.2</v>
      </c>
      <c r="I9" s="61">
        <f t="shared" si="0"/>
        <v>146933.60000000003</v>
      </c>
      <c r="J9" s="69">
        <v>75833.29999999996</v>
      </c>
      <c r="K9" s="61">
        <v>107112.1</v>
      </c>
      <c r="L9" s="65">
        <v>10622.1</v>
      </c>
      <c r="M9" s="65">
        <v>380.9</v>
      </c>
      <c r="N9" s="61">
        <v>25</v>
      </c>
      <c r="O9" s="66" t="s">
        <v>1</v>
      </c>
      <c r="P9" s="61">
        <v>3971.9</v>
      </c>
      <c r="Q9" s="65" t="s">
        <v>1</v>
      </c>
      <c r="R9" s="68">
        <v>-51011.7</v>
      </c>
      <c r="S9" s="61">
        <f t="shared" si="1"/>
        <v>146933.59999999998</v>
      </c>
      <c r="T9" s="61">
        <v>453036.39999999997</v>
      </c>
      <c r="U9" s="61">
        <f t="shared" si="2"/>
        <v>3.0832729886152648</v>
      </c>
    </row>
    <row r="10" spans="1:21" s="59" customFormat="1" ht="15.75">
      <c r="A10" s="74">
        <v>39783</v>
      </c>
      <c r="B10" s="61">
        <v>124230.9</v>
      </c>
      <c r="C10" s="61">
        <v>24965.9</v>
      </c>
      <c r="D10" s="61" t="s">
        <v>1</v>
      </c>
      <c r="E10" s="61">
        <v>1127</v>
      </c>
      <c r="F10" s="61">
        <v>4527.2</v>
      </c>
      <c r="G10" s="61">
        <v>56.9</v>
      </c>
      <c r="H10" s="63">
        <v>1675.3</v>
      </c>
      <c r="I10" s="61">
        <f t="shared" si="0"/>
        <v>156583.19999999998</v>
      </c>
      <c r="J10" s="69">
        <v>159092.20000000007</v>
      </c>
      <c r="K10" s="61">
        <v>76990.5</v>
      </c>
      <c r="L10" s="65" t="s">
        <v>1</v>
      </c>
      <c r="M10" s="65">
        <v>380.9</v>
      </c>
      <c r="N10" s="61">
        <v>25</v>
      </c>
      <c r="O10" s="66" t="s">
        <v>1</v>
      </c>
      <c r="P10" s="61">
        <v>3901.2000000000003</v>
      </c>
      <c r="Q10" s="65">
        <v>-12000</v>
      </c>
      <c r="R10" s="68">
        <v>-71806.6</v>
      </c>
      <c r="S10" s="61">
        <f t="shared" si="1"/>
        <v>156583.20000000007</v>
      </c>
      <c r="T10" s="61">
        <v>482598.3</v>
      </c>
      <c r="U10" s="61">
        <f t="shared" si="2"/>
        <v>3.082056695737474</v>
      </c>
    </row>
    <row r="11" spans="1:21" s="59" customFormat="1" ht="15.75">
      <c r="A11" s="74">
        <v>39873</v>
      </c>
      <c r="B11" s="61">
        <v>112651.3</v>
      </c>
      <c r="C11" s="61">
        <v>22247.699999999997</v>
      </c>
      <c r="D11" s="61" t="s">
        <v>1</v>
      </c>
      <c r="E11" s="61">
        <v>482.70000000000005</v>
      </c>
      <c r="F11" s="61">
        <v>1866.9</v>
      </c>
      <c r="G11" s="61">
        <v>232.7</v>
      </c>
      <c r="H11" s="63">
        <v>1526.3</v>
      </c>
      <c r="I11" s="61">
        <f t="shared" si="0"/>
        <v>139007.6</v>
      </c>
      <c r="J11" s="69">
        <v>105784.50000000003</v>
      </c>
      <c r="K11" s="61">
        <v>86813.2</v>
      </c>
      <c r="L11" s="65" t="s">
        <v>1</v>
      </c>
      <c r="M11" s="65">
        <v>380.9</v>
      </c>
      <c r="N11" s="61">
        <v>25</v>
      </c>
      <c r="O11" s="66" t="s">
        <v>1</v>
      </c>
      <c r="P11" s="61">
        <v>4553.5</v>
      </c>
      <c r="Q11" s="65">
        <v>-8300</v>
      </c>
      <c r="R11" s="68">
        <v>-50249.49999999999</v>
      </c>
      <c r="S11" s="61">
        <f t="shared" si="1"/>
        <v>139007.6</v>
      </c>
      <c r="T11" s="61">
        <v>471393.8999999999</v>
      </c>
      <c r="U11" s="61">
        <f t="shared" si="2"/>
        <v>3.39113760686466</v>
      </c>
    </row>
    <row r="12" spans="1:21" s="59" customFormat="1" ht="15.75">
      <c r="A12" s="74">
        <v>39965</v>
      </c>
      <c r="B12" s="61">
        <v>120665.4</v>
      </c>
      <c r="C12" s="61">
        <v>39647.5</v>
      </c>
      <c r="D12" s="61" t="s">
        <v>1</v>
      </c>
      <c r="E12" s="61">
        <v>835.8</v>
      </c>
      <c r="F12" s="61">
        <v>2826.4</v>
      </c>
      <c r="G12" s="61">
        <v>55.3</v>
      </c>
      <c r="H12" s="63">
        <v>1354.9</v>
      </c>
      <c r="I12" s="61">
        <f t="shared" si="0"/>
        <v>165385.29999999996</v>
      </c>
      <c r="J12" s="69">
        <v>148241.89999999997</v>
      </c>
      <c r="K12" s="61">
        <v>92741.8</v>
      </c>
      <c r="L12" s="65" t="s">
        <v>1</v>
      </c>
      <c r="M12" s="65">
        <v>380.9</v>
      </c>
      <c r="N12" s="61">
        <v>25</v>
      </c>
      <c r="O12" s="66" t="s">
        <v>1</v>
      </c>
      <c r="P12" s="61">
        <v>4658.5</v>
      </c>
      <c r="Q12" s="65" t="s">
        <v>1</v>
      </c>
      <c r="R12" s="68">
        <v>-80662.8</v>
      </c>
      <c r="S12" s="61">
        <f t="shared" si="1"/>
        <v>165385.29999999993</v>
      </c>
      <c r="T12" s="61">
        <v>486761.1</v>
      </c>
      <c r="U12" s="61">
        <f t="shared" si="2"/>
        <v>2.943194467706623</v>
      </c>
    </row>
    <row r="13" spans="1:21" s="59" customFormat="1" ht="15.75">
      <c r="A13" s="74">
        <v>40057</v>
      </c>
      <c r="B13" s="61">
        <v>117851.2</v>
      </c>
      <c r="C13" s="61">
        <v>36139</v>
      </c>
      <c r="D13" s="61" t="s">
        <v>1</v>
      </c>
      <c r="E13" s="61">
        <v>818.5000000000001</v>
      </c>
      <c r="F13" s="61">
        <v>2040.1</v>
      </c>
      <c r="G13" s="61">
        <v>48.6</v>
      </c>
      <c r="H13" s="63">
        <v>1353.5</v>
      </c>
      <c r="I13" s="61">
        <f t="shared" si="0"/>
        <v>158250.90000000002</v>
      </c>
      <c r="J13" s="69">
        <v>133943.70000000004</v>
      </c>
      <c r="K13" s="61">
        <v>98007.60000000002</v>
      </c>
      <c r="L13" s="65" t="s">
        <v>1</v>
      </c>
      <c r="M13" s="65">
        <v>380.9</v>
      </c>
      <c r="N13" s="61">
        <v>25</v>
      </c>
      <c r="O13" s="66" t="s">
        <v>1</v>
      </c>
      <c r="P13" s="61">
        <v>4617.699999999999</v>
      </c>
      <c r="Q13" s="65" t="s">
        <v>1</v>
      </c>
      <c r="R13" s="68">
        <v>-78724</v>
      </c>
      <c r="S13" s="61">
        <f t="shared" si="1"/>
        <v>158250.90000000005</v>
      </c>
      <c r="T13" s="61">
        <v>505926.30000000005</v>
      </c>
      <c r="U13" s="61">
        <f t="shared" si="2"/>
        <v>3.196988453146238</v>
      </c>
    </row>
    <row r="14" spans="1:21" s="59" customFormat="1" ht="15.75">
      <c r="A14" s="74">
        <v>40148</v>
      </c>
      <c r="B14" s="61">
        <v>136206.2</v>
      </c>
      <c r="C14" s="61">
        <v>53891.1</v>
      </c>
      <c r="D14" s="61" t="s">
        <v>1</v>
      </c>
      <c r="E14" s="61">
        <v>1014.1</v>
      </c>
      <c r="F14" s="61">
        <v>6100.8</v>
      </c>
      <c r="G14" s="61">
        <v>29.2</v>
      </c>
      <c r="H14" s="63">
        <v>901.8</v>
      </c>
      <c r="I14" s="61">
        <f t="shared" si="0"/>
        <v>198143.2</v>
      </c>
      <c r="J14" s="69">
        <v>144966.20000000007</v>
      </c>
      <c r="K14" s="61">
        <v>167752.20000000004</v>
      </c>
      <c r="L14" s="65" t="s">
        <v>1</v>
      </c>
      <c r="M14" s="65">
        <v>380.9</v>
      </c>
      <c r="N14" s="61">
        <v>20</v>
      </c>
      <c r="O14" s="66" t="s">
        <v>1</v>
      </c>
      <c r="P14" s="61">
        <v>4342.7</v>
      </c>
      <c r="Q14" s="65">
        <v>-10000</v>
      </c>
      <c r="R14" s="68">
        <v>-109318.79999999999</v>
      </c>
      <c r="S14" s="61">
        <f t="shared" si="1"/>
        <v>198143.2000000002</v>
      </c>
      <c r="T14" s="61">
        <v>565309.9</v>
      </c>
      <c r="U14" s="61">
        <f t="shared" si="2"/>
        <v>2.8530370964030056</v>
      </c>
    </row>
    <row r="15" spans="1:21" s="59" customFormat="1" ht="15.75">
      <c r="A15" s="74">
        <v>40238</v>
      </c>
      <c r="B15" s="61">
        <v>125349.6</v>
      </c>
      <c r="C15" s="61">
        <v>26586.199999999997</v>
      </c>
      <c r="D15" s="61" t="s">
        <v>1</v>
      </c>
      <c r="E15" s="61">
        <v>707.1</v>
      </c>
      <c r="F15" s="61">
        <v>2048.3</v>
      </c>
      <c r="G15" s="61">
        <v>77.4</v>
      </c>
      <c r="H15" s="63">
        <v>590.6</v>
      </c>
      <c r="I15" s="61">
        <f t="shared" si="0"/>
        <v>155359.19999999998</v>
      </c>
      <c r="J15" s="69">
        <v>136213.69999999992</v>
      </c>
      <c r="K15" s="61">
        <v>123302.19999999998</v>
      </c>
      <c r="L15" s="65" t="s">
        <v>1</v>
      </c>
      <c r="M15" s="65">
        <v>380.9</v>
      </c>
      <c r="N15" s="61">
        <v>20</v>
      </c>
      <c r="O15" s="66" t="s">
        <v>1</v>
      </c>
      <c r="P15" s="61">
        <v>5051.9</v>
      </c>
      <c r="Q15" s="65">
        <v>-22100</v>
      </c>
      <c r="R15" s="68">
        <v>-87509.5</v>
      </c>
      <c r="S15" s="61">
        <f t="shared" si="1"/>
        <v>155359.1999999999</v>
      </c>
      <c r="T15" s="61">
        <v>572007.5999999999</v>
      </c>
      <c r="U15" s="61">
        <f t="shared" si="2"/>
        <v>3.6818392473699655</v>
      </c>
    </row>
    <row r="16" spans="1:21" s="59" customFormat="1" ht="15.75">
      <c r="A16" s="74">
        <v>40330</v>
      </c>
      <c r="B16" s="61">
        <v>147647.5</v>
      </c>
      <c r="C16" s="61">
        <v>21971.5</v>
      </c>
      <c r="D16" s="61">
        <v>0.491</v>
      </c>
      <c r="E16" s="61">
        <v>1973</v>
      </c>
      <c r="F16" s="61">
        <v>2936</v>
      </c>
      <c r="G16" s="61">
        <v>23.6</v>
      </c>
      <c r="H16" s="63">
        <v>883.109</v>
      </c>
      <c r="I16" s="61">
        <f t="shared" si="0"/>
        <v>175435.2</v>
      </c>
      <c r="J16" s="69">
        <v>94137.99999999997</v>
      </c>
      <c r="K16" s="61">
        <v>149157.60000000003</v>
      </c>
      <c r="L16" s="65" t="s">
        <v>1</v>
      </c>
      <c r="M16" s="65">
        <v>380.9</v>
      </c>
      <c r="N16" s="61">
        <v>20</v>
      </c>
      <c r="O16" s="66" t="s">
        <v>1</v>
      </c>
      <c r="P16" s="61">
        <v>4893.7</v>
      </c>
      <c r="Q16" s="65" t="s">
        <v>1</v>
      </c>
      <c r="R16" s="68">
        <v>-73155</v>
      </c>
      <c r="S16" s="61">
        <f t="shared" si="1"/>
        <v>175435.2</v>
      </c>
      <c r="T16" s="61">
        <v>599322.1</v>
      </c>
      <c r="U16" s="61">
        <f t="shared" si="2"/>
        <v>3.416202107672804</v>
      </c>
    </row>
    <row r="17" spans="1:21" s="59" customFormat="1" ht="15.75">
      <c r="A17" s="74">
        <v>40422</v>
      </c>
      <c r="B17" s="61">
        <v>149317.2</v>
      </c>
      <c r="C17" s="61">
        <v>30479.4</v>
      </c>
      <c r="D17" s="61">
        <v>200.491</v>
      </c>
      <c r="E17" s="61">
        <v>1908.1999999999998</v>
      </c>
      <c r="F17" s="61">
        <v>1770.6000000000001</v>
      </c>
      <c r="G17" s="61">
        <v>19.4</v>
      </c>
      <c r="H17" s="63">
        <v>570.7090000000001</v>
      </c>
      <c r="I17" s="61">
        <f t="shared" si="0"/>
        <v>184266.00000000003</v>
      </c>
      <c r="J17" s="69">
        <v>69547.10000000003</v>
      </c>
      <c r="K17" s="61">
        <v>171436.9</v>
      </c>
      <c r="L17" s="65" t="s">
        <v>1</v>
      </c>
      <c r="M17" s="65">
        <v>380.9</v>
      </c>
      <c r="N17" s="61">
        <v>20</v>
      </c>
      <c r="O17" s="66" t="s">
        <v>1</v>
      </c>
      <c r="P17" s="61">
        <v>4817.199999999999</v>
      </c>
      <c r="Q17" s="65">
        <v>-2000</v>
      </c>
      <c r="R17" s="68">
        <v>-59936.100000000006</v>
      </c>
      <c r="S17" s="61">
        <f t="shared" si="1"/>
        <v>184266.00000000003</v>
      </c>
      <c r="T17" s="61">
        <v>637143.3</v>
      </c>
      <c r="U17" s="61">
        <f t="shared" si="2"/>
        <v>3.4577366415942166</v>
      </c>
    </row>
    <row r="18" spans="1:21" s="59" customFormat="1" ht="15.75">
      <c r="A18" s="74">
        <v>40513</v>
      </c>
      <c r="B18" s="61">
        <v>155835.2</v>
      </c>
      <c r="C18" s="61">
        <v>47450.5</v>
      </c>
      <c r="D18" s="61">
        <v>2738.884497</v>
      </c>
      <c r="E18" s="61">
        <v>1428</v>
      </c>
      <c r="F18" s="61">
        <v>3735.6</v>
      </c>
      <c r="G18" s="61">
        <v>28.6</v>
      </c>
      <c r="H18" s="63">
        <v>422.0155030000001</v>
      </c>
      <c r="I18" s="61">
        <f t="shared" si="0"/>
        <v>211638.80000000002</v>
      </c>
      <c r="J18" s="69">
        <v>141613.59999999998</v>
      </c>
      <c r="K18" s="61">
        <v>150905.3</v>
      </c>
      <c r="L18" s="65" t="s">
        <v>1</v>
      </c>
      <c r="M18" s="65">
        <v>380.9</v>
      </c>
      <c r="N18" s="61">
        <v>20</v>
      </c>
      <c r="O18" s="66" t="s">
        <v>1</v>
      </c>
      <c r="P18" s="61">
        <v>4671.999999999999</v>
      </c>
      <c r="Q18" s="65">
        <v>-7000</v>
      </c>
      <c r="R18" s="68">
        <v>-78953</v>
      </c>
      <c r="S18" s="61">
        <f t="shared" si="1"/>
        <v>211638.8</v>
      </c>
      <c r="T18" s="61">
        <v>706363.915503</v>
      </c>
      <c r="U18" s="61">
        <f t="shared" si="2"/>
        <v>3.3375917624887306</v>
      </c>
    </row>
    <row r="19" spans="1:21" s="59" customFormat="1" ht="15.75">
      <c r="A19" s="74">
        <v>40603</v>
      </c>
      <c r="B19" s="61">
        <v>149827.1</v>
      </c>
      <c r="C19" s="61">
        <v>39367.200000000004</v>
      </c>
      <c r="D19" s="61">
        <v>398.983712</v>
      </c>
      <c r="E19" s="61">
        <v>611.6</v>
      </c>
      <c r="F19" s="61">
        <v>2831.0000000000005</v>
      </c>
      <c r="G19" s="61">
        <v>92.9</v>
      </c>
      <c r="H19" s="63">
        <v>1004.016288</v>
      </c>
      <c r="I19" s="61">
        <f t="shared" si="0"/>
        <v>194132.80000000002</v>
      </c>
      <c r="J19" s="69">
        <v>143339.09999999998</v>
      </c>
      <c r="K19" s="61">
        <v>111050.6</v>
      </c>
      <c r="L19" s="65">
        <v>3410.3</v>
      </c>
      <c r="M19" s="65">
        <v>380.9</v>
      </c>
      <c r="N19" s="61">
        <v>20</v>
      </c>
      <c r="O19" s="66" t="s">
        <v>1</v>
      </c>
      <c r="P19" s="61">
        <v>5495.999999999999</v>
      </c>
      <c r="Q19" s="65">
        <v>-4500</v>
      </c>
      <c r="R19" s="68">
        <v>-65064.1</v>
      </c>
      <c r="S19" s="61">
        <f t="shared" si="1"/>
        <v>194132.79999999996</v>
      </c>
      <c r="T19" s="61">
        <v>692784.316288</v>
      </c>
      <c r="U19" s="61">
        <f t="shared" si="2"/>
        <v>3.5686103342042146</v>
      </c>
    </row>
    <row r="20" spans="1:21" s="59" customFormat="1" ht="15.75">
      <c r="A20" s="74">
        <v>40695</v>
      </c>
      <c r="B20" s="61">
        <v>172348.7</v>
      </c>
      <c r="C20" s="61">
        <v>27532.100000000002</v>
      </c>
      <c r="D20" s="61">
        <v>4490.491275</v>
      </c>
      <c r="E20" s="61">
        <v>1167.8999999999999</v>
      </c>
      <c r="F20" s="61">
        <v>4553.099999999999</v>
      </c>
      <c r="G20" s="61">
        <v>97</v>
      </c>
      <c r="H20" s="63">
        <v>801.5087249999997</v>
      </c>
      <c r="I20" s="61">
        <f t="shared" si="0"/>
        <v>210990.80000000002</v>
      </c>
      <c r="J20" s="69">
        <v>133383.10000000003</v>
      </c>
      <c r="K20" s="61">
        <v>115763.80000000005</v>
      </c>
      <c r="L20" s="65">
        <v>21978.1</v>
      </c>
      <c r="M20" s="65">
        <v>380.9</v>
      </c>
      <c r="N20" s="61">
        <v>20</v>
      </c>
      <c r="O20" s="66" t="s">
        <v>1</v>
      </c>
      <c r="P20" s="61">
        <v>5860.2</v>
      </c>
      <c r="Q20" s="65" t="s">
        <v>1</v>
      </c>
      <c r="R20" s="68">
        <v>-66395.3</v>
      </c>
      <c r="S20" s="61">
        <f t="shared" si="1"/>
        <v>210990.8000000001</v>
      </c>
      <c r="T20" s="61">
        <v>728615.808725</v>
      </c>
      <c r="U20" s="61">
        <f t="shared" si="2"/>
        <v>3.4533060622785445</v>
      </c>
    </row>
    <row r="21" spans="1:21" s="59" customFormat="1" ht="15.75">
      <c r="A21" s="74">
        <v>40787</v>
      </c>
      <c r="B21" s="61">
        <v>168466.4</v>
      </c>
      <c r="C21" s="61">
        <v>33244.3</v>
      </c>
      <c r="D21" s="61">
        <v>2484.4</v>
      </c>
      <c r="E21" s="61">
        <v>1493.8</v>
      </c>
      <c r="F21" s="61">
        <v>1412.9000000000003</v>
      </c>
      <c r="G21" s="61">
        <v>37.9</v>
      </c>
      <c r="H21" s="63">
        <v>500.5999999999999</v>
      </c>
      <c r="I21" s="61">
        <f t="shared" si="0"/>
        <v>207640.3</v>
      </c>
      <c r="J21" s="69">
        <v>81241.40000000002</v>
      </c>
      <c r="K21" s="61">
        <v>149815.80000000002</v>
      </c>
      <c r="L21" s="65">
        <v>41214.8</v>
      </c>
      <c r="M21" s="65">
        <v>380.9</v>
      </c>
      <c r="N21" s="61">
        <v>20</v>
      </c>
      <c r="O21" s="66" t="s">
        <v>1</v>
      </c>
      <c r="P21" s="61">
        <v>6248.699999999999</v>
      </c>
      <c r="Q21" s="65" t="s">
        <v>1</v>
      </c>
      <c r="R21" s="68">
        <v>-71281.3</v>
      </c>
      <c r="S21" s="61">
        <f t="shared" si="1"/>
        <v>207640.3000000001</v>
      </c>
      <c r="T21" s="61">
        <v>726660.4833333334</v>
      </c>
      <c r="U21" s="61">
        <f t="shared" si="2"/>
        <v>3.49961198925899</v>
      </c>
    </row>
    <row r="22" spans="1:21" s="59" customFormat="1" ht="15.75">
      <c r="A22" s="74">
        <v>40878</v>
      </c>
      <c r="B22" s="61">
        <v>170106</v>
      </c>
      <c r="C22" s="61">
        <v>34979.700000000004</v>
      </c>
      <c r="D22" s="61">
        <v>500</v>
      </c>
      <c r="E22" s="61">
        <v>278</v>
      </c>
      <c r="F22" s="61">
        <v>5041.499999999998</v>
      </c>
      <c r="G22" s="61">
        <v>23.6</v>
      </c>
      <c r="H22" s="63">
        <v>397.3</v>
      </c>
      <c r="I22" s="61">
        <f t="shared" si="0"/>
        <v>211326.1</v>
      </c>
      <c r="J22" s="69">
        <v>82293.99999999994</v>
      </c>
      <c r="K22" s="61">
        <v>211644.80000000005</v>
      </c>
      <c r="L22" s="65">
        <v>25301.3</v>
      </c>
      <c r="M22" s="65">
        <v>380.9</v>
      </c>
      <c r="N22" s="61">
        <v>20</v>
      </c>
      <c r="O22" s="66" t="s">
        <v>1</v>
      </c>
      <c r="P22" s="61">
        <v>6184.2</v>
      </c>
      <c r="Q22" s="65" t="s">
        <v>1</v>
      </c>
      <c r="R22" s="68">
        <v>-114499.1</v>
      </c>
      <c r="S22" s="61">
        <f t="shared" si="1"/>
        <v>211326.1</v>
      </c>
      <c r="T22" s="61">
        <v>755801.5666666665</v>
      </c>
      <c r="U22" s="61">
        <f t="shared" si="2"/>
        <v>3.576470519574565</v>
      </c>
    </row>
    <row r="23" spans="1:21" s="59" customFormat="1" ht="15.75">
      <c r="A23" s="74">
        <v>40969</v>
      </c>
      <c r="B23" s="61">
        <v>165509.4</v>
      </c>
      <c r="C23" s="61">
        <v>23200.9</v>
      </c>
      <c r="D23" s="61">
        <v>444.90000000000003</v>
      </c>
      <c r="E23" s="61">
        <v>480.40000000000003</v>
      </c>
      <c r="F23" s="61">
        <v>1503.9000000000003</v>
      </c>
      <c r="G23" s="61">
        <v>18.3</v>
      </c>
      <c r="H23" s="63">
        <v>2529.8</v>
      </c>
      <c r="I23" s="61">
        <f t="shared" si="0"/>
        <v>193687.59999999995</v>
      </c>
      <c r="J23" s="69">
        <v>67729.1000000001</v>
      </c>
      <c r="K23" s="61">
        <v>164340</v>
      </c>
      <c r="L23" s="65">
        <v>31811.4</v>
      </c>
      <c r="M23" s="65">
        <v>380.9</v>
      </c>
      <c r="N23" s="61">
        <v>20</v>
      </c>
      <c r="O23" s="66" t="s">
        <v>1</v>
      </c>
      <c r="P23" s="61">
        <v>7120.7</v>
      </c>
      <c r="Q23" s="65" t="s">
        <v>1</v>
      </c>
      <c r="R23" s="68">
        <v>-77714.5</v>
      </c>
      <c r="S23" s="61">
        <f t="shared" si="1"/>
        <v>193687.60000000015</v>
      </c>
      <c r="T23" s="61">
        <v>742473.75</v>
      </c>
      <c r="U23" s="61">
        <f t="shared" si="2"/>
        <v>3.8333571689669355</v>
      </c>
    </row>
    <row r="24" spans="1:21" s="59" customFormat="1" ht="15.75">
      <c r="A24" s="74">
        <v>41061</v>
      </c>
      <c r="B24" s="61">
        <v>183642.4</v>
      </c>
      <c r="C24" s="61">
        <v>27850.7</v>
      </c>
      <c r="D24" s="61">
        <v>989.7638159999999</v>
      </c>
      <c r="E24" s="61">
        <v>1363.6</v>
      </c>
      <c r="F24" s="61">
        <v>3705.5</v>
      </c>
      <c r="G24" s="61">
        <v>10</v>
      </c>
      <c r="H24" s="63">
        <v>373.03618400000005</v>
      </c>
      <c r="I24" s="61">
        <f t="shared" si="0"/>
        <v>217935</v>
      </c>
      <c r="J24" s="69">
        <v>49308</v>
      </c>
      <c r="K24" s="61">
        <v>186067.59999999998</v>
      </c>
      <c r="L24" s="65">
        <v>60598.8</v>
      </c>
      <c r="M24" s="65" t="s">
        <v>1</v>
      </c>
      <c r="N24" s="61">
        <v>20</v>
      </c>
      <c r="O24" s="66" t="s">
        <v>1</v>
      </c>
      <c r="P24" s="61">
        <v>7454</v>
      </c>
      <c r="Q24" s="65" t="s">
        <v>1</v>
      </c>
      <c r="R24" s="68">
        <v>-85513.4</v>
      </c>
      <c r="S24" s="61">
        <f t="shared" si="1"/>
        <v>217934.99999999997</v>
      </c>
      <c r="T24" s="61">
        <v>765737.4695173332</v>
      </c>
      <c r="U24" s="61">
        <f t="shared" si="2"/>
        <v>3.5136048340896746</v>
      </c>
    </row>
    <row r="25" spans="1:21" s="59" customFormat="1" ht="15.75">
      <c r="A25" s="74">
        <v>41153</v>
      </c>
      <c r="B25" s="61">
        <v>184428.3</v>
      </c>
      <c r="C25" s="61">
        <v>32797.5</v>
      </c>
      <c r="D25" s="61">
        <v>289.7</v>
      </c>
      <c r="E25" s="61">
        <v>1441.2</v>
      </c>
      <c r="F25" s="61">
        <v>1869.8</v>
      </c>
      <c r="G25" s="61">
        <v>12.8</v>
      </c>
      <c r="H25" s="63">
        <v>334.9</v>
      </c>
      <c r="I25" s="61">
        <f t="shared" si="0"/>
        <v>221174.19999999998</v>
      </c>
      <c r="J25" s="69">
        <v>55414.5</v>
      </c>
      <c r="K25" s="61">
        <v>208067.1</v>
      </c>
      <c r="L25" s="65">
        <v>29808.6</v>
      </c>
      <c r="M25" s="65" t="s">
        <v>1</v>
      </c>
      <c r="N25" s="61">
        <v>20</v>
      </c>
      <c r="O25" s="66" t="s">
        <v>1</v>
      </c>
      <c r="P25" s="61">
        <v>8060.7</v>
      </c>
      <c r="Q25" s="65" t="s">
        <v>1</v>
      </c>
      <c r="R25" s="68">
        <v>-80196.70000000001</v>
      </c>
      <c r="S25" s="61">
        <f t="shared" si="1"/>
        <v>221174.19999999995</v>
      </c>
      <c r="T25" s="61">
        <v>809062.7666666668</v>
      </c>
      <c r="U25" s="61">
        <f t="shared" si="2"/>
        <v>3.658034104640898</v>
      </c>
    </row>
    <row r="26" spans="1:21" s="59" customFormat="1" ht="15.75">
      <c r="A26" s="74">
        <v>41244</v>
      </c>
      <c r="B26" s="61">
        <v>198246.9</v>
      </c>
      <c r="C26" s="61">
        <v>39879.9</v>
      </c>
      <c r="D26" s="61">
        <v>22413.6</v>
      </c>
      <c r="E26" s="61">
        <v>2827.5</v>
      </c>
      <c r="F26" s="61">
        <v>3234.3</v>
      </c>
      <c r="G26" s="61">
        <v>14.5</v>
      </c>
      <c r="H26" s="63">
        <v>669.4</v>
      </c>
      <c r="I26" s="61">
        <f t="shared" si="0"/>
        <v>267286.10000000003</v>
      </c>
      <c r="J26" s="69">
        <v>66928.90000000002</v>
      </c>
      <c r="K26" s="61">
        <v>285507.4</v>
      </c>
      <c r="L26" s="65" t="s">
        <v>1</v>
      </c>
      <c r="M26" s="65" t="s">
        <v>1</v>
      </c>
      <c r="N26" s="61">
        <v>20</v>
      </c>
      <c r="O26" s="66" t="s">
        <v>1</v>
      </c>
      <c r="P26" s="61">
        <v>8125.5</v>
      </c>
      <c r="Q26" s="65">
        <v>-6800</v>
      </c>
      <c r="R26" s="68">
        <v>-86495.70000000001</v>
      </c>
      <c r="S26" s="61">
        <f t="shared" si="1"/>
        <v>267286.10000000003</v>
      </c>
      <c r="T26" s="61">
        <v>877253.3</v>
      </c>
      <c r="U26" s="61">
        <f t="shared" si="2"/>
        <v>3.282076022658866</v>
      </c>
    </row>
    <row r="27" spans="1:21" s="59" customFormat="1" ht="15.75">
      <c r="A27" s="74">
        <v>41334</v>
      </c>
      <c r="B27" s="61">
        <v>189178.2</v>
      </c>
      <c r="C27" s="61">
        <v>45758.4</v>
      </c>
      <c r="D27" s="61">
        <v>9951.2</v>
      </c>
      <c r="E27" s="61">
        <v>2115</v>
      </c>
      <c r="F27" s="61">
        <v>5247.000000000001</v>
      </c>
      <c r="G27" s="61">
        <v>70.7</v>
      </c>
      <c r="H27" s="63">
        <v>298.6</v>
      </c>
      <c r="I27" s="61">
        <f t="shared" si="0"/>
        <v>252619.10000000003</v>
      </c>
      <c r="J27" s="69">
        <v>48746.90000000008</v>
      </c>
      <c r="K27" s="61">
        <v>264998.8</v>
      </c>
      <c r="L27" s="65">
        <v>7592</v>
      </c>
      <c r="M27" s="65" t="s">
        <v>1</v>
      </c>
      <c r="N27" s="61">
        <v>20</v>
      </c>
      <c r="O27" s="66" t="s">
        <v>1</v>
      </c>
      <c r="P27" s="61">
        <v>8683.9</v>
      </c>
      <c r="Q27" s="65" t="s">
        <v>1</v>
      </c>
      <c r="R27" s="68">
        <v>-77422.5</v>
      </c>
      <c r="S27" s="61">
        <f t="shared" si="1"/>
        <v>252619.1000000001</v>
      </c>
      <c r="T27" s="61">
        <v>893897.975</v>
      </c>
      <c r="U27" s="61">
        <f t="shared" si="2"/>
        <v>3.5385209392322268</v>
      </c>
    </row>
    <row r="28" spans="1:21" s="59" customFormat="1" ht="15.75">
      <c r="A28" s="74">
        <v>41426</v>
      </c>
      <c r="B28" s="61">
        <v>205811.8</v>
      </c>
      <c r="C28" s="61">
        <v>56976.3</v>
      </c>
      <c r="D28" s="61">
        <v>7760.5</v>
      </c>
      <c r="E28" s="61">
        <v>2218.5</v>
      </c>
      <c r="F28" s="61">
        <v>7471.700000000001</v>
      </c>
      <c r="G28" s="61">
        <v>79.7</v>
      </c>
      <c r="H28" s="63">
        <v>271.5</v>
      </c>
      <c r="I28" s="61">
        <f t="shared" si="0"/>
        <v>280590</v>
      </c>
      <c r="J28" s="69">
        <v>56965.40000000008</v>
      </c>
      <c r="K28" s="61">
        <v>273884.2</v>
      </c>
      <c r="L28" s="65" t="s">
        <v>1</v>
      </c>
      <c r="M28" s="65" t="s">
        <v>1</v>
      </c>
      <c r="N28" s="61">
        <v>20</v>
      </c>
      <c r="O28" s="66" t="s">
        <v>1</v>
      </c>
      <c r="P28" s="61">
        <v>9042.5</v>
      </c>
      <c r="Q28" s="65" t="s">
        <v>1</v>
      </c>
      <c r="R28" s="68">
        <v>-59322.100000000006</v>
      </c>
      <c r="S28" s="61">
        <f t="shared" si="1"/>
        <v>280590.0000000001</v>
      </c>
      <c r="T28" s="61">
        <v>927922.8499999996</v>
      </c>
      <c r="U28" s="61">
        <f t="shared" si="2"/>
        <v>3.3070417691293335</v>
      </c>
    </row>
    <row r="29" spans="1:21" s="59" customFormat="1" ht="15.75">
      <c r="A29" s="74">
        <v>41518</v>
      </c>
      <c r="B29" s="61">
        <v>201031</v>
      </c>
      <c r="C29" s="61">
        <v>65670.9</v>
      </c>
      <c r="D29" s="61">
        <v>1516.7</v>
      </c>
      <c r="E29" s="61">
        <v>4193</v>
      </c>
      <c r="F29" s="61">
        <v>4666.1</v>
      </c>
      <c r="G29" s="61">
        <v>54.7</v>
      </c>
      <c r="H29" s="63">
        <v>280.2</v>
      </c>
      <c r="I29" s="61">
        <f t="shared" si="0"/>
        <v>277412.60000000003</v>
      </c>
      <c r="J29" s="69">
        <v>78410.79999999999</v>
      </c>
      <c r="K29" s="61">
        <v>243601.6</v>
      </c>
      <c r="L29" s="65">
        <v>61.3</v>
      </c>
      <c r="M29" s="65" t="s">
        <v>1</v>
      </c>
      <c r="N29" s="61">
        <v>20</v>
      </c>
      <c r="O29" s="66" t="s">
        <v>1</v>
      </c>
      <c r="P29" s="61">
        <v>9872.8</v>
      </c>
      <c r="Q29" s="65" t="s">
        <v>1</v>
      </c>
      <c r="R29" s="68">
        <v>-54553.89999999999</v>
      </c>
      <c r="S29" s="61">
        <f t="shared" si="1"/>
        <v>277412.60000000003</v>
      </c>
      <c r="T29" s="61">
        <v>956466.325</v>
      </c>
      <c r="U29" s="61">
        <f t="shared" si="2"/>
        <v>3.4478114007799205</v>
      </c>
    </row>
    <row r="30" spans="1:21" s="59" customFormat="1" ht="15.75">
      <c r="A30" s="74">
        <v>41609</v>
      </c>
      <c r="B30" s="61">
        <v>211683.7</v>
      </c>
      <c r="C30" s="61">
        <v>82710.8</v>
      </c>
      <c r="D30" s="61">
        <v>5135.8</v>
      </c>
      <c r="E30" s="61">
        <v>2674</v>
      </c>
      <c r="F30" s="61">
        <v>3566.2</v>
      </c>
      <c r="G30" s="61">
        <v>28</v>
      </c>
      <c r="H30" s="63">
        <v>787.6</v>
      </c>
      <c r="I30" s="61">
        <f t="shared" si="0"/>
        <v>306586.1</v>
      </c>
      <c r="J30" s="69">
        <v>118133.79999999999</v>
      </c>
      <c r="K30" s="61">
        <v>229473.99999999997</v>
      </c>
      <c r="L30" s="65" t="s">
        <v>1</v>
      </c>
      <c r="M30" s="65" t="s">
        <v>1</v>
      </c>
      <c r="N30" s="61">
        <v>20</v>
      </c>
      <c r="O30" s="66" t="s">
        <v>1</v>
      </c>
      <c r="P30" s="61">
        <v>10118.699999999999</v>
      </c>
      <c r="Q30" s="65" t="s">
        <v>1</v>
      </c>
      <c r="R30" s="68">
        <v>-51160.40000000001</v>
      </c>
      <c r="S30" s="61">
        <f t="shared" si="1"/>
        <v>306586.0999999999</v>
      </c>
      <c r="T30" s="61">
        <v>986748.8</v>
      </c>
      <c r="U30" s="61">
        <f t="shared" si="2"/>
        <v>3.2185046875902077</v>
      </c>
    </row>
    <row r="31" spans="1:21" s="59" customFormat="1" ht="15.75">
      <c r="A31" s="74">
        <v>41699</v>
      </c>
      <c r="B31" s="61">
        <v>201300.8</v>
      </c>
      <c r="C31" s="61">
        <v>70896.4</v>
      </c>
      <c r="D31" s="61">
        <v>426.9</v>
      </c>
      <c r="E31" s="61">
        <v>1135.9</v>
      </c>
      <c r="F31" s="61">
        <v>1041.5</v>
      </c>
      <c r="G31" s="61">
        <v>24.6</v>
      </c>
      <c r="H31" s="63">
        <v>1373.4</v>
      </c>
      <c r="I31" s="61">
        <f t="shared" si="0"/>
        <v>276199.5</v>
      </c>
      <c r="J31" s="69">
        <v>95018.6</v>
      </c>
      <c r="K31" s="61">
        <v>243395.1</v>
      </c>
      <c r="L31" s="65">
        <v>325.1</v>
      </c>
      <c r="M31" s="65">
        <v>1914.8</v>
      </c>
      <c r="N31" s="61">
        <v>20</v>
      </c>
      <c r="O31" s="66" t="s">
        <v>1</v>
      </c>
      <c r="P31" s="61">
        <v>11758.1</v>
      </c>
      <c r="Q31" s="65">
        <v>-27200</v>
      </c>
      <c r="R31" s="68">
        <v>-49032.20000000001</v>
      </c>
      <c r="S31" s="61">
        <f t="shared" si="1"/>
        <v>276199.49999999994</v>
      </c>
      <c r="T31" s="61">
        <v>988233.8499999999</v>
      </c>
      <c r="U31" s="61">
        <f t="shared" si="2"/>
        <v>3.5779711766313835</v>
      </c>
    </row>
    <row r="32" spans="1:21" s="59" customFormat="1" ht="15.75">
      <c r="A32" s="74">
        <v>41791</v>
      </c>
      <c r="B32" s="61">
        <v>223781.8</v>
      </c>
      <c r="C32" s="61">
        <v>100650</v>
      </c>
      <c r="D32" s="61">
        <v>1428.4</v>
      </c>
      <c r="E32" s="61">
        <v>1303.5</v>
      </c>
      <c r="F32" s="61">
        <v>6385</v>
      </c>
      <c r="G32" s="61">
        <v>20.2</v>
      </c>
      <c r="H32" s="63">
        <v>1329.6</v>
      </c>
      <c r="I32" s="61">
        <f t="shared" si="0"/>
        <v>334898.5</v>
      </c>
      <c r="J32" s="69">
        <v>89071.50000000003</v>
      </c>
      <c r="K32" s="61">
        <v>282645.39999999997</v>
      </c>
      <c r="L32" s="65"/>
      <c r="M32" s="65">
        <v>1914.8</v>
      </c>
      <c r="N32" s="61">
        <v>20</v>
      </c>
      <c r="O32" s="66" t="s">
        <v>1</v>
      </c>
      <c r="P32" s="61">
        <v>12500.7</v>
      </c>
      <c r="Q32" s="65" t="s">
        <v>1</v>
      </c>
      <c r="R32" s="68">
        <v>-51253.90000000001</v>
      </c>
      <c r="S32" s="61">
        <f t="shared" si="1"/>
        <v>334898.5</v>
      </c>
      <c r="T32" s="61">
        <v>1050599.4</v>
      </c>
      <c r="U32" s="61">
        <f t="shared" si="2"/>
        <v>3.137068096751702</v>
      </c>
    </row>
    <row r="33" spans="1:21" s="59" customFormat="1" ht="15.75">
      <c r="A33" s="74">
        <v>41883</v>
      </c>
      <c r="B33" s="61">
        <v>222708</v>
      </c>
      <c r="C33" s="61">
        <v>80783.1</v>
      </c>
      <c r="D33" s="61">
        <v>631.5</v>
      </c>
      <c r="E33" s="61">
        <v>2407.5</v>
      </c>
      <c r="F33" s="61">
        <v>2153.6</v>
      </c>
      <c r="G33" s="61">
        <v>23.3</v>
      </c>
      <c r="H33" s="63">
        <v>969.1</v>
      </c>
      <c r="I33" s="61">
        <f t="shared" si="0"/>
        <v>309676.0999999999</v>
      </c>
      <c r="J33" s="69">
        <v>142837.30000000002</v>
      </c>
      <c r="K33" s="61">
        <v>195393.90000000002</v>
      </c>
      <c r="L33" s="65">
        <v>231.9000000000001</v>
      </c>
      <c r="M33" s="65">
        <v>2000</v>
      </c>
      <c r="N33" s="61">
        <v>20</v>
      </c>
      <c r="O33" s="66" t="s">
        <v>1</v>
      </c>
      <c r="P33" s="61">
        <v>12409.6</v>
      </c>
      <c r="Q33" s="65" t="s">
        <v>1</v>
      </c>
      <c r="R33" s="68">
        <v>-43216.6</v>
      </c>
      <c r="S33" s="61">
        <f t="shared" si="1"/>
        <v>309676.1000000001</v>
      </c>
      <c r="T33" s="61">
        <v>1052584.2055555554</v>
      </c>
      <c r="U33" s="61">
        <f t="shared" si="2"/>
        <v>3.398984311529226</v>
      </c>
    </row>
    <row r="34" spans="1:21" s="59" customFormat="1" ht="15.75">
      <c r="A34" s="74">
        <v>41974</v>
      </c>
      <c r="B34" s="61">
        <v>227340.9</v>
      </c>
      <c r="C34" s="61">
        <v>120095.4</v>
      </c>
      <c r="D34" s="61">
        <v>1035.1</v>
      </c>
      <c r="E34" s="61">
        <v>1624.7</v>
      </c>
      <c r="F34" s="61">
        <v>3555.9</v>
      </c>
      <c r="G34" s="61">
        <v>22.9</v>
      </c>
      <c r="H34" s="63">
        <v>1326.1</v>
      </c>
      <c r="I34" s="61">
        <f t="shared" si="0"/>
        <v>355001</v>
      </c>
      <c r="J34" s="69">
        <v>128675.9</v>
      </c>
      <c r="K34" s="61">
        <v>263591.1</v>
      </c>
      <c r="L34" s="65">
        <v>0</v>
      </c>
      <c r="M34" s="65">
        <v>2000</v>
      </c>
      <c r="N34" s="61">
        <v>20</v>
      </c>
      <c r="O34" s="66" t="s">
        <v>1</v>
      </c>
      <c r="P34" s="61">
        <v>12103.3</v>
      </c>
      <c r="Q34" s="65" t="s">
        <v>1</v>
      </c>
      <c r="R34" s="68">
        <v>-51389.29999999999</v>
      </c>
      <c r="S34" s="61">
        <f t="shared" si="1"/>
        <v>355001</v>
      </c>
      <c r="T34" s="61">
        <v>1107089.4000000001</v>
      </c>
      <c r="U34" s="61">
        <f t="shared" si="2"/>
        <v>3.1185529054847736</v>
      </c>
    </row>
    <row r="35" spans="1:21" s="59" customFormat="1" ht="15.75">
      <c r="A35" s="74">
        <v>42064</v>
      </c>
      <c r="B35" s="61">
        <v>223176.6</v>
      </c>
      <c r="C35" s="61">
        <v>71767.6</v>
      </c>
      <c r="D35" s="61">
        <v>1593.8</v>
      </c>
      <c r="E35" s="61">
        <v>1878.3</v>
      </c>
      <c r="F35" s="61">
        <v>4089.8</v>
      </c>
      <c r="G35" s="61">
        <v>47.4</v>
      </c>
      <c r="H35" s="63">
        <v>243.7</v>
      </c>
      <c r="I35" s="61">
        <f t="shared" si="0"/>
        <v>302797.2</v>
      </c>
      <c r="J35" s="69">
        <v>115526.4</v>
      </c>
      <c r="K35" s="61">
        <v>215693.9</v>
      </c>
      <c r="L35" s="65">
        <v>1178.9</v>
      </c>
      <c r="M35" s="65">
        <v>2000</v>
      </c>
      <c r="N35" s="61">
        <v>20</v>
      </c>
      <c r="O35" s="66" t="s">
        <v>1</v>
      </c>
      <c r="P35" s="61">
        <v>12654.2</v>
      </c>
      <c r="Q35" s="65" t="s">
        <v>1</v>
      </c>
      <c r="R35" s="68">
        <v>-44276.2</v>
      </c>
      <c r="S35" s="61">
        <f t="shared" si="1"/>
        <v>302797.2</v>
      </c>
      <c r="T35" s="61">
        <v>1064238.65</v>
      </c>
      <c r="U35" s="61">
        <f t="shared" si="2"/>
        <v>3.5146911860479553</v>
      </c>
    </row>
    <row r="36" spans="1:21" s="59" customFormat="1" ht="15.75">
      <c r="A36" s="74">
        <v>42156</v>
      </c>
      <c r="B36" s="61">
        <v>254961.4</v>
      </c>
      <c r="C36" s="61">
        <v>63611.8</v>
      </c>
      <c r="D36" s="61">
        <v>9771.3</v>
      </c>
      <c r="E36" s="61">
        <v>2089.9</v>
      </c>
      <c r="F36" s="61">
        <v>3640.6</v>
      </c>
      <c r="G36" s="61">
        <v>62.4</v>
      </c>
      <c r="H36" s="63">
        <v>357.5</v>
      </c>
      <c r="I36" s="61">
        <f t="shared" si="0"/>
        <v>334494.9</v>
      </c>
      <c r="J36" s="69">
        <v>11927.499999999976</v>
      </c>
      <c r="K36" s="61">
        <v>318199.6</v>
      </c>
      <c r="L36" s="65">
        <v>20000</v>
      </c>
      <c r="M36" s="65">
        <v>2000</v>
      </c>
      <c r="N36" s="61">
        <v>20</v>
      </c>
      <c r="O36" s="66" t="s">
        <v>1</v>
      </c>
      <c r="P36" s="61">
        <v>13128.8</v>
      </c>
      <c r="Q36" s="65" t="s">
        <v>1</v>
      </c>
      <c r="R36" s="68">
        <v>-30781.000000000015</v>
      </c>
      <c r="S36" s="61">
        <f t="shared" si="1"/>
        <v>334494.89999999997</v>
      </c>
      <c r="T36" s="61">
        <v>1104077.7999999996</v>
      </c>
      <c r="U36" s="61">
        <f t="shared" si="2"/>
        <v>3.300731341494293</v>
      </c>
    </row>
    <row r="37" spans="1:21" s="59" customFormat="1" ht="15.75">
      <c r="A37" s="74">
        <v>42248</v>
      </c>
      <c r="B37" s="61">
        <v>216072.1</v>
      </c>
      <c r="C37" s="61">
        <v>79716.8</v>
      </c>
      <c r="D37" s="61">
        <v>5700.2</v>
      </c>
      <c r="E37" s="61">
        <v>3810.3</v>
      </c>
      <c r="F37" s="61">
        <v>8658</v>
      </c>
      <c r="G37" s="61">
        <v>33.1</v>
      </c>
      <c r="H37" s="63">
        <v>323.5</v>
      </c>
      <c r="I37" s="61">
        <f t="shared" si="0"/>
        <v>314314</v>
      </c>
      <c r="J37" s="69">
        <v>-77050.1</v>
      </c>
      <c r="K37" s="61">
        <v>398227.1</v>
      </c>
      <c r="L37" s="65">
        <v>4840.3</v>
      </c>
      <c r="M37" s="65">
        <v>2000</v>
      </c>
      <c r="N37" s="61">
        <v>20</v>
      </c>
      <c r="O37" s="66" t="s">
        <v>1</v>
      </c>
      <c r="P37" s="61">
        <v>14713.9</v>
      </c>
      <c r="Q37" s="65" t="s">
        <v>1</v>
      </c>
      <c r="R37" s="68">
        <v>-28437.199999999997</v>
      </c>
      <c r="S37" s="61">
        <f t="shared" si="1"/>
        <v>314314</v>
      </c>
      <c r="T37" s="61">
        <v>1107152.9944444443</v>
      </c>
      <c r="U37" s="61">
        <f t="shared" si="2"/>
        <v>3.5224425079520616</v>
      </c>
    </row>
    <row r="38" spans="1:21" s="59" customFormat="1" ht="15.75">
      <c r="A38" s="74">
        <v>42339</v>
      </c>
      <c r="B38" s="61">
        <v>230723.7</v>
      </c>
      <c r="C38" s="61">
        <v>84351</v>
      </c>
      <c r="D38" s="61">
        <v>1611</v>
      </c>
      <c r="E38" s="61">
        <v>2209.5</v>
      </c>
      <c r="F38" s="61">
        <v>4368.5</v>
      </c>
      <c r="G38" s="61">
        <v>44.5</v>
      </c>
      <c r="H38" s="63">
        <v>1200</v>
      </c>
      <c r="I38" s="61">
        <f t="shared" si="0"/>
        <v>324508.2</v>
      </c>
      <c r="J38" s="69">
        <v>-132985.6</v>
      </c>
      <c r="K38" s="61">
        <v>452581.6</v>
      </c>
      <c r="L38" s="65">
        <v>19800</v>
      </c>
      <c r="M38" s="65">
        <v>2000</v>
      </c>
      <c r="N38" s="61">
        <v>20</v>
      </c>
      <c r="O38" s="66" t="s">
        <v>1</v>
      </c>
      <c r="P38" s="61">
        <v>14933.9</v>
      </c>
      <c r="Q38" s="65" t="s">
        <v>1</v>
      </c>
      <c r="R38" s="68">
        <v>-31841.69999999999</v>
      </c>
      <c r="S38" s="61">
        <f t="shared" si="1"/>
        <v>324508.2</v>
      </c>
      <c r="T38" s="61">
        <v>1106380</v>
      </c>
      <c r="U38" s="61">
        <f t="shared" si="2"/>
        <v>3.4094053709582686</v>
      </c>
    </row>
    <row r="39" spans="1:21" s="59" customFormat="1" ht="15.75">
      <c r="A39" s="74">
        <v>42430</v>
      </c>
      <c r="B39" s="61">
        <v>219964.2</v>
      </c>
      <c r="C39" s="61">
        <v>94301.6</v>
      </c>
      <c r="D39" s="61">
        <v>2510.7</v>
      </c>
      <c r="E39" s="61">
        <v>2734.9</v>
      </c>
      <c r="F39" s="61">
        <v>2813.9</v>
      </c>
      <c r="G39" s="61">
        <v>26.4</v>
      </c>
      <c r="H39" s="63">
        <v>910.3</v>
      </c>
      <c r="I39" s="61">
        <f t="shared" si="0"/>
        <v>323262.0000000001</v>
      </c>
      <c r="J39" s="69">
        <v>-194954</v>
      </c>
      <c r="K39" s="61">
        <v>453694.6</v>
      </c>
      <c r="L39" s="65">
        <v>71850</v>
      </c>
      <c r="M39" s="65">
        <v>2000</v>
      </c>
      <c r="N39" s="61">
        <v>20</v>
      </c>
      <c r="O39" s="66" t="s">
        <v>1</v>
      </c>
      <c r="P39" s="61">
        <v>15893</v>
      </c>
      <c r="Q39" s="65" t="s">
        <v>1</v>
      </c>
      <c r="R39" s="68">
        <v>-25241.600000000006</v>
      </c>
      <c r="S39" s="61">
        <f t="shared" si="1"/>
        <v>323262</v>
      </c>
      <c r="T39" s="61">
        <v>1079593.5999999999</v>
      </c>
      <c r="U39" s="61">
        <f t="shared" si="2"/>
        <v>3.3396860750722306</v>
      </c>
    </row>
    <row r="40" spans="1:21" s="59" customFormat="1" ht="15.75">
      <c r="A40" s="74">
        <v>42522</v>
      </c>
      <c r="B40" s="61">
        <v>255415.5</v>
      </c>
      <c r="C40" s="61">
        <v>98845.3</v>
      </c>
      <c r="D40" s="61">
        <v>3186.6</v>
      </c>
      <c r="E40" s="61">
        <v>1740</v>
      </c>
      <c r="F40" s="61">
        <v>4307.5</v>
      </c>
      <c r="G40" s="61">
        <v>16.1</v>
      </c>
      <c r="H40" s="63">
        <v>557.9</v>
      </c>
      <c r="I40" s="61">
        <f t="shared" si="0"/>
        <v>364068.89999999997</v>
      </c>
      <c r="J40" s="69">
        <v>-186003.4</v>
      </c>
      <c r="K40" s="61">
        <v>457106.39999999997</v>
      </c>
      <c r="L40" s="65">
        <v>101000</v>
      </c>
      <c r="M40" s="65">
        <v>2000</v>
      </c>
      <c r="N40" s="61">
        <v>20</v>
      </c>
      <c r="O40" s="66"/>
      <c r="P40" s="61">
        <v>16553.2</v>
      </c>
      <c r="Q40" s="65" t="s">
        <v>1</v>
      </c>
      <c r="R40" s="68">
        <v>-26607.29999999999</v>
      </c>
      <c r="S40" s="61">
        <f t="shared" si="1"/>
        <v>364068.9</v>
      </c>
      <c r="T40" s="61">
        <v>1122380.2999999998</v>
      </c>
      <c r="U40" s="61">
        <f t="shared" si="2"/>
        <v>3.0828788177182944</v>
      </c>
    </row>
    <row r="41" spans="1:21" s="59" customFormat="1" ht="15.75">
      <c r="A41" s="74">
        <v>42614</v>
      </c>
      <c r="B41" s="61">
        <v>254499.1</v>
      </c>
      <c r="C41" s="61">
        <v>124775.9</v>
      </c>
      <c r="D41" s="61">
        <v>834</v>
      </c>
      <c r="E41" s="61">
        <v>3523.6</v>
      </c>
      <c r="F41" s="61">
        <v>4926.1</v>
      </c>
      <c r="G41" s="61">
        <v>3.6</v>
      </c>
      <c r="H41" s="63">
        <v>1138.3</v>
      </c>
      <c r="I41" s="61">
        <f t="shared" si="0"/>
        <v>389700.5999999999</v>
      </c>
      <c r="J41" s="69">
        <v>-181601</v>
      </c>
      <c r="K41" s="61">
        <v>457923.6</v>
      </c>
      <c r="L41" s="65">
        <v>118705</v>
      </c>
      <c r="M41" s="65">
        <v>2000</v>
      </c>
      <c r="N41" s="61">
        <v>20</v>
      </c>
      <c r="O41" s="66"/>
      <c r="P41" s="61">
        <v>16291.4</v>
      </c>
      <c r="Q41" s="65" t="s">
        <v>1</v>
      </c>
      <c r="R41" s="68">
        <v>-23638.40000000001</v>
      </c>
      <c r="S41" s="61">
        <f t="shared" si="1"/>
        <v>389700.6</v>
      </c>
      <c r="T41" s="61">
        <v>1136853.5</v>
      </c>
      <c r="U41" s="61">
        <f t="shared" si="2"/>
        <v>2.9172485236101773</v>
      </c>
    </row>
    <row r="42" spans="1:21" s="59" customFormat="1" ht="15.75">
      <c r="A42" s="74">
        <v>42705</v>
      </c>
      <c r="B42" s="61">
        <v>267512.5</v>
      </c>
      <c r="C42" s="61">
        <v>134302.8</v>
      </c>
      <c r="D42" s="61">
        <v>5995.8</v>
      </c>
      <c r="E42" s="61">
        <v>3575.7</v>
      </c>
      <c r="F42" s="61">
        <v>6509.8</v>
      </c>
      <c r="G42" s="61">
        <v>7.7</v>
      </c>
      <c r="H42" s="63">
        <v>1319.7</v>
      </c>
      <c r="I42" s="61">
        <f t="shared" si="0"/>
        <v>419224</v>
      </c>
      <c r="J42" s="69">
        <v>-162073.80000000002</v>
      </c>
      <c r="K42" s="61">
        <v>509226.20000000007</v>
      </c>
      <c r="L42" s="65">
        <v>87000</v>
      </c>
      <c r="M42" s="65">
        <v>2000</v>
      </c>
      <c r="N42" s="61">
        <v>20</v>
      </c>
      <c r="O42" s="66"/>
      <c r="P42" s="61">
        <v>15731</v>
      </c>
      <c r="Q42" s="65" t="s">
        <v>1</v>
      </c>
      <c r="R42" s="68">
        <v>-32679.39999999999</v>
      </c>
      <c r="S42" s="61">
        <f t="shared" si="1"/>
        <v>419224.00000000006</v>
      </c>
      <c r="T42" s="61">
        <v>1187101.8</v>
      </c>
      <c r="U42" s="61">
        <f t="shared" si="2"/>
        <v>2.8316646947693838</v>
      </c>
    </row>
    <row r="43" spans="1:21" s="59" customFormat="1" ht="15.75">
      <c r="A43" s="74">
        <v>42825</v>
      </c>
      <c r="B43" s="61">
        <v>267562.4</v>
      </c>
      <c r="C43" s="61">
        <v>167615</v>
      </c>
      <c r="D43" s="61">
        <v>14379.7</v>
      </c>
      <c r="E43" s="61">
        <v>2634.1</v>
      </c>
      <c r="F43" s="61">
        <v>12223.899999999998</v>
      </c>
      <c r="G43" s="61">
        <v>157.1</v>
      </c>
      <c r="H43" s="63">
        <v>21755.6</v>
      </c>
      <c r="I43" s="61">
        <f aca="true" t="shared" si="3" ref="I43:I52">H43+F43+E43+C43+B43+G43+D43</f>
        <v>486327.8</v>
      </c>
      <c r="J43" s="69">
        <v>-133135.90000000002</v>
      </c>
      <c r="K43" s="61">
        <v>544205.1</v>
      </c>
      <c r="L43" s="65">
        <v>87840</v>
      </c>
      <c r="M43" s="65">
        <v>1000</v>
      </c>
      <c r="N43" s="61">
        <v>20</v>
      </c>
      <c r="O43" s="66"/>
      <c r="P43" s="61">
        <v>20527</v>
      </c>
      <c r="Q43" s="65" t="s">
        <v>1</v>
      </c>
      <c r="R43" s="68">
        <v>-34128.39999999999</v>
      </c>
      <c r="S43" s="61">
        <f t="shared" si="1"/>
        <v>486327.8</v>
      </c>
      <c r="T43" s="61">
        <v>1299479.7</v>
      </c>
      <c r="U43" s="61">
        <f t="shared" si="2"/>
        <v>2.6720243013045932</v>
      </c>
    </row>
    <row r="44" spans="1:21" s="59" customFormat="1" ht="15.75">
      <c r="A44" s="74">
        <v>42916</v>
      </c>
      <c r="B44" s="61">
        <v>301775.5</v>
      </c>
      <c r="C44" s="61">
        <v>101969.2</v>
      </c>
      <c r="D44" s="61">
        <v>12376</v>
      </c>
      <c r="E44" s="61">
        <v>2615.3999999999996</v>
      </c>
      <c r="F44" s="61">
        <v>17691.3</v>
      </c>
      <c r="G44" s="61">
        <v>11</v>
      </c>
      <c r="H44" s="63">
        <v>31187.100000000002</v>
      </c>
      <c r="I44" s="61">
        <f t="shared" si="3"/>
        <v>467625.5</v>
      </c>
      <c r="J44" s="69">
        <v>-140476.99999999994</v>
      </c>
      <c r="K44" s="61">
        <v>542983.6000000001</v>
      </c>
      <c r="L44" s="65">
        <v>69737.5</v>
      </c>
      <c r="M44" s="65">
        <v>1000</v>
      </c>
      <c r="N44" s="61">
        <v>20</v>
      </c>
      <c r="O44" s="66"/>
      <c r="P44" s="61">
        <v>22527.9</v>
      </c>
      <c r="Q44" s="65" t="s">
        <v>1</v>
      </c>
      <c r="R44" s="68">
        <v>-28166.499999999993</v>
      </c>
      <c r="S44" s="61">
        <f t="shared" si="1"/>
        <v>467625.5000000002</v>
      </c>
      <c r="T44" s="61">
        <v>1417053.1</v>
      </c>
      <c r="U44" s="61">
        <f t="shared" si="2"/>
        <v>3.0303161397314735</v>
      </c>
    </row>
    <row r="45" spans="1:21" s="59" customFormat="1" ht="15.75">
      <c r="A45" s="74">
        <v>43008</v>
      </c>
      <c r="B45" s="61">
        <v>297683.1</v>
      </c>
      <c r="C45" s="61">
        <v>156387.7</v>
      </c>
      <c r="D45" s="61">
        <v>9305.3</v>
      </c>
      <c r="E45" s="61">
        <v>2490.4</v>
      </c>
      <c r="F45" s="61">
        <v>25793.7</v>
      </c>
      <c r="G45" s="61">
        <v>6.3</v>
      </c>
      <c r="H45" s="63">
        <v>31699.3</v>
      </c>
      <c r="I45" s="61">
        <f t="shared" si="3"/>
        <v>523365.79999999993</v>
      </c>
      <c r="J45" s="69">
        <v>-134023.80000000002</v>
      </c>
      <c r="K45" s="61">
        <v>509123.6</v>
      </c>
      <c r="L45" s="65">
        <v>123150</v>
      </c>
      <c r="M45" s="65">
        <v>0</v>
      </c>
      <c r="N45" s="61">
        <v>20</v>
      </c>
      <c r="O45" s="66"/>
      <c r="P45" s="61">
        <v>23325.1</v>
      </c>
      <c r="Q45" s="65" t="s">
        <v>1</v>
      </c>
      <c r="R45" s="68">
        <v>1770.9000000000028</v>
      </c>
      <c r="S45" s="61">
        <f t="shared" si="1"/>
        <v>523365.79999999993</v>
      </c>
      <c r="T45" s="61">
        <v>1428077.7500000002</v>
      </c>
      <c r="U45" s="61">
        <f t="shared" si="2"/>
        <v>2.728641707196</v>
      </c>
    </row>
    <row r="46" spans="1:21" s="59" customFormat="1" ht="15.75">
      <c r="A46" s="74">
        <v>43100</v>
      </c>
      <c r="B46" s="61">
        <v>308146.3</v>
      </c>
      <c r="C46" s="61">
        <v>221165.7</v>
      </c>
      <c r="D46" s="61">
        <v>2688.4</v>
      </c>
      <c r="E46" s="61">
        <v>2169.6</v>
      </c>
      <c r="F46" s="61">
        <v>18092.1</v>
      </c>
      <c r="G46" s="61">
        <v>20</v>
      </c>
      <c r="H46" s="63">
        <v>28588.8</v>
      </c>
      <c r="I46" s="61">
        <f t="shared" si="3"/>
        <v>580870.9</v>
      </c>
      <c r="J46" s="69">
        <v>-144480.39999999997</v>
      </c>
      <c r="K46" s="61">
        <v>528460.3999999999</v>
      </c>
      <c r="L46" s="65">
        <v>159990</v>
      </c>
      <c r="M46" s="65">
        <v>0</v>
      </c>
      <c r="N46" s="61">
        <v>20</v>
      </c>
      <c r="O46" s="66"/>
      <c r="P46" s="61">
        <v>22686.1</v>
      </c>
      <c r="Q46" s="65" t="s">
        <v>1</v>
      </c>
      <c r="R46" s="68">
        <v>14194.800000000032</v>
      </c>
      <c r="S46" s="61">
        <f t="shared" si="1"/>
        <v>580870.9</v>
      </c>
      <c r="T46" s="61">
        <v>1499512.9000000001</v>
      </c>
      <c r="U46" s="61">
        <f t="shared" si="2"/>
        <v>2.581490826963444</v>
      </c>
    </row>
    <row r="47" spans="1:21" s="59" customFormat="1" ht="15.75">
      <c r="A47" s="74">
        <v>43190</v>
      </c>
      <c r="B47" s="61">
        <v>302042.8</v>
      </c>
      <c r="C47" s="61">
        <v>151882.30000000002</v>
      </c>
      <c r="D47" s="61">
        <v>12465.900000000001</v>
      </c>
      <c r="E47" s="61">
        <v>1222.4</v>
      </c>
      <c r="F47" s="61">
        <v>18559.899999999998</v>
      </c>
      <c r="G47" s="61">
        <v>19.3</v>
      </c>
      <c r="H47" s="63">
        <v>32478.600000000002</v>
      </c>
      <c r="I47" s="61">
        <f t="shared" si="3"/>
        <v>518671.2</v>
      </c>
      <c r="J47" s="69">
        <v>-180109.99999999997</v>
      </c>
      <c r="K47" s="61">
        <v>483446</v>
      </c>
      <c r="L47" s="65">
        <v>185103.2</v>
      </c>
      <c r="M47" s="65">
        <v>0</v>
      </c>
      <c r="N47" s="61">
        <v>20</v>
      </c>
      <c r="O47" s="66"/>
      <c r="P47" s="61">
        <v>23078.2</v>
      </c>
      <c r="Q47" s="65" t="s">
        <v>1</v>
      </c>
      <c r="R47" s="68">
        <v>7133.799999999977</v>
      </c>
      <c r="S47" s="61">
        <f t="shared" si="1"/>
        <v>518671.2</v>
      </c>
      <c r="T47" s="61">
        <v>1576438.5</v>
      </c>
      <c r="U47" s="61">
        <f t="shared" si="2"/>
        <v>3.0393792830602506</v>
      </c>
    </row>
    <row r="48" spans="1:21" s="59" customFormat="1" ht="15.75">
      <c r="A48" s="74">
        <v>43281</v>
      </c>
      <c r="B48" s="61">
        <v>334282.7</v>
      </c>
      <c r="C48" s="61">
        <v>161888.4</v>
      </c>
      <c r="D48" s="61">
        <v>3460.1000000000004</v>
      </c>
      <c r="E48" s="61">
        <v>1303.3</v>
      </c>
      <c r="F48" s="61">
        <v>18483.5</v>
      </c>
      <c r="G48" s="61">
        <v>27.6</v>
      </c>
      <c r="H48" s="63">
        <v>29101.3</v>
      </c>
      <c r="I48" s="61">
        <f t="shared" si="3"/>
        <v>548546.8999999999</v>
      </c>
      <c r="J48" s="69">
        <v>-175279.1</v>
      </c>
      <c r="K48" s="61">
        <v>408472.6</v>
      </c>
      <c r="L48" s="65">
        <v>283075.3</v>
      </c>
      <c r="M48" s="65">
        <v>0</v>
      </c>
      <c r="N48" s="61">
        <v>20</v>
      </c>
      <c r="O48" s="66"/>
      <c r="P48" s="61">
        <v>23885.4</v>
      </c>
      <c r="Q48" s="65" t="s">
        <v>1</v>
      </c>
      <c r="R48" s="68">
        <v>8372.700000000052</v>
      </c>
      <c r="S48" s="61">
        <f t="shared" si="1"/>
        <v>548546.9</v>
      </c>
      <c r="T48" s="61">
        <v>1620461.3000000003</v>
      </c>
      <c r="U48" s="61">
        <f t="shared" si="2"/>
        <v>2.954097999642329</v>
      </c>
    </row>
    <row r="49" spans="1:21" s="59" customFormat="1" ht="15.75">
      <c r="A49" s="74">
        <v>43373</v>
      </c>
      <c r="B49" s="61">
        <v>320520.4</v>
      </c>
      <c r="C49" s="61">
        <v>172865.5</v>
      </c>
      <c r="D49" s="61">
        <v>3240.1000000000004</v>
      </c>
      <c r="E49" s="61">
        <v>3001.7</v>
      </c>
      <c r="F49" s="61">
        <v>13529.7</v>
      </c>
      <c r="G49" s="61">
        <v>9</v>
      </c>
      <c r="H49" s="63">
        <v>38548.9</v>
      </c>
      <c r="I49" s="61">
        <f t="shared" si="3"/>
        <v>551715.2999999999</v>
      </c>
      <c r="J49" s="69">
        <v>-185086.7</v>
      </c>
      <c r="K49" s="61">
        <v>394238</v>
      </c>
      <c r="L49" s="65">
        <v>282430</v>
      </c>
      <c r="M49" s="65">
        <v>0</v>
      </c>
      <c r="N49" s="61">
        <v>20</v>
      </c>
      <c r="O49" s="66"/>
      <c r="P49" s="61">
        <v>24794.000000000004</v>
      </c>
      <c r="Q49" s="65" t="s">
        <v>1</v>
      </c>
      <c r="R49" s="68">
        <v>35320</v>
      </c>
      <c r="S49" s="61">
        <f t="shared" si="1"/>
        <v>551715.3</v>
      </c>
      <c r="T49" s="61">
        <v>1688923.0999999999</v>
      </c>
      <c r="U49" s="61">
        <f t="shared" si="2"/>
        <v>3.061222155702407</v>
      </c>
    </row>
    <row r="50" spans="1:21" s="59" customFormat="1" ht="15.75">
      <c r="A50" s="74">
        <v>43465</v>
      </c>
      <c r="B50" s="61">
        <v>350207.6</v>
      </c>
      <c r="C50" s="61">
        <v>166378.19999999998</v>
      </c>
      <c r="D50" s="61">
        <v>4497.5</v>
      </c>
      <c r="E50" s="61">
        <v>3538.7999999999997</v>
      </c>
      <c r="F50" s="61">
        <v>9097.099999999999</v>
      </c>
      <c r="G50" s="61">
        <v>17.8</v>
      </c>
      <c r="H50" s="63">
        <v>31091.8</v>
      </c>
      <c r="I50" s="61">
        <f t="shared" si="3"/>
        <v>564828.8</v>
      </c>
      <c r="J50" s="69">
        <v>-165217.1</v>
      </c>
      <c r="K50" s="61">
        <v>441299.1</v>
      </c>
      <c r="L50" s="65">
        <v>248180</v>
      </c>
      <c r="M50" s="65">
        <v>0</v>
      </c>
      <c r="N50" s="61">
        <v>20</v>
      </c>
      <c r="O50" s="66"/>
      <c r="P50" s="61">
        <v>24119.000000000004</v>
      </c>
      <c r="Q50" s="65" t="s">
        <v>1</v>
      </c>
      <c r="R50" s="68">
        <v>16427.800000000032</v>
      </c>
      <c r="S50" s="61">
        <f t="shared" si="1"/>
        <v>564828.8</v>
      </c>
      <c r="T50" s="61">
        <v>1797468.9000000001</v>
      </c>
      <c r="U50" s="61">
        <f t="shared" si="2"/>
        <v>3.182325157640687</v>
      </c>
    </row>
    <row r="51" spans="1:21" s="59" customFormat="1" ht="18">
      <c r="A51" s="74" t="s">
        <v>57</v>
      </c>
      <c r="B51" s="61">
        <v>329231.6</v>
      </c>
      <c r="C51" s="61">
        <v>207823.9</v>
      </c>
      <c r="D51" s="61">
        <v>17499.7</v>
      </c>
      <c r="E51" s="61">
        <v>1904.8</v>
      </c>
      <c r="F51" s="61">
        <v>12489.6</v>
      </c>
      <c r="G51" s="61">
        <v>62.3</v>
      </c>
      <c r="H51" s="63">
        <f>2626.8+35338.9</f>
        <v>37965.700000000004</v>
      </c>
      <c r="I51" s="61">
        <f t="shared" si="3"/>
        <v>606977.6</v>
      </c>
      <c r="J51" s="69">
        <f>130884.5-298865.3+1198.4</f>
        <v>-166782.4</v>
      </c>
      <c r="K51" s="61">
        <f>776260.3-358269.2</f>
        <v>417991.10000000003</v>
      </c>
      <c r="L51" s="65">
        <v>287000</v>
      </c>
      <c r="M51" s="65">
        <v>0</v>
      </c>
      <c r="N51" s="61">
        <v>20</v>
      </c>
      <c r="O51" s="66"/>
      <c r="P51" s="61">
        <v>23853.8</v>
      </c>
      <c r="Q51" s="65" t="s">
        <v>1</v>
      </c>
      <c r="R51" s="68">
        <f>157.9+887.8+200172.4-1198.4-34809.4-1728.6-126372.4+7785.8</f>
        <v>44895.10000000002</v>
      </c>
      <c r="S51" s="61">
        <f t="shared" si="1"/>
        <v>606977.6000000001</v>
      </c>
      <c r="T51" s="61">
        <v>1879093.9</v>
      </c>
      <c r="U51" s="61">
        <f t="shared" si="2"/>
        <v>3.095820834244954</v>
      </c>
    </row>
    <row r="52" spans="1:21" s="59" customFormat="1" ht="18">
      <c r="A52" s="83" t="s">
        <v>61</v>
      </c>
      <c r="B52" s="61">
        <v>383003.4</v>
      </c>
      <c r="C52" s="61">
        <v>217133.9</v>
      </c>
      <c r="D52" s="61">
        <v>8594.1</v>
      </c>
      <c r="E52" s="61">
        <v>3359.1</v>
      </c>
      <c r="F52" s="61">
        <v>8879.6</v>
      </c>
      <c r="G52" s="61">
        <v>27.9</v>
      </c>
      <c r="H52" s="63">
        <f>2131.1+34831.4</f>
        <v>36962.5</v>
      </c>
      <c r="I52" s="61">
        <f t="shared" si="3"/>
        <v>657960.5</v>
      </c>
      <c r="J52" s="69">
        <f>170121.6+7031.5-298866.2</f>
        <v>-121713.1</v>
      </c>
      <c r="K52" s="61">
        <f>762094-384896.3</f>
        <v>377197.7</v>
      </c>
      <c r="L52" s="65">
        <v>335077.8</v>
      </c>
      <c r="M52" s="65">
        <v>0</v>
      </c>
      <c r="N52" s="61">
        <v>20</v>
      </c>
      <c r="O52" s="66"/>
      <c r="P52" s="61">
        <v>23502.4</v>
      </c>
      <c r="Q52" s="65" t="s">
        <v>1</v>
      </c>
      <c r="R52" s="68">
        <f>157.9+887.8+181402.6-7031.5-38420.7-3955.7-140899.6+51734.9</f>
        <v>43875.70000000002</v>
      </c>
      <c r="S52" s="61">
        <f t="shared" si="1"/>
        <v>657960.5000000001</v>
      </c>
      <c r="T52" s="61">
        <v>2027007</v>
      </c>
      <c r="U52" s="61">
        <f t="shared" si="2"/>
        <v>3.0807426889608114</v>
      </c>
    </row>
    <row r="53" spans="1:21" s="59" customFormat="1" ht="23.25" customHeight="1">
      <c r="A53" s="84" t="s">
        <v>2</v>
      </c>
      <c r="B53" s="85"/>
      <c r="C53" s="85"/>
      <c r="D53" s="85"/>
      <c r="E53" s="85"/>
      <c r="F53" s="85"/>
      <c r="G53" s="85"/>
      <c r="H53" s="85"/>
      <c r="I53" s="85"/>
      <c r="J53" s="85"/>
      <c r="K53" s="85"/>
      <c r="L53" s="85"/>
      <c r="M53" s="85"/>
      <c r="N53" s="85"/>
      <c r="O53" s="85"/>
      <c r="P53" s="85"/>
      <c r="Q53" s="85"/>
      <c r="R53" s="85"/>
      <c r="S53" s="85"/>
      <c r="T53" s="85"/>
      <c r="U53" s="86"/>
    </row>
  </sheetData>
  <sheetProtection/>
  <mergeCells count="7">
    <mergeCell ref="A53:U53"/>
    <mergeCell ref="J5:S5"/>
    <mergeCell ref="T5:T6"/>
    <mergeCell ref="U5:U6"/>
    <mergeCell ref="A3:U3"/>
    <mergeCell ref="A5:A6"/>
    <mergeCell ref="B5:I5"/>
  </mergeCells>
  <hyperlinks>
    <hyperlink ref="A1" location="Contents!A1" display="Return to the Contents"/>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39998000860214233"/>
  </sheetPr>
  <dimension ref="A1:U145"/>
  <sheetViews>
    <sheetView zoomScalePageLayoutView="0" workbookViewId="0" topLeftCell="A1">
      <pane xSplit="1" ySplit="5" topLeftCell="T6" activePane="bottomRight" state="frozen"/>
      <selection pane="topLeft" activeCell="A1" sqref="A1"/>
      <selection pane="topRight" activeCell="B1" sqref="B1"/>
      <selection pane="bottomLeft" activeCell="A6" sqref="A6"/>
      <selection pane="bottomRight" activeCell="C10" sqref="C10"/>
    </sheetView>
  </sheetViews>
  <sheetFormatPr defaultColWidth="8.88671875" defaultRowHeight="15.75"/>
  <cols>
    <col min="1" max="1" width="22.6640625" style="0" customWidth="1"/>
    <col min="2" max="2" width="20.99609375" style="0" customWidth="1"/>
    <col min="3" max="3" width="11.5546875" style="0" customWidth="1"/>
    <col min="4" max="4" width="14.88671875" style="0" customWidth="1"/>
    <col min="5" max="5" width="14.77734375" style="0" customWidth="1"/>
    <col min="6" max="6" width="14.21484375" style="0" customWidth="1"/>
    <col min="7" max="7" width="15.88671875" style="0" customWidth="1"/>
    <col min="8" max="8" width="13.6640625" style="0" customWidth="1"/>
    <col min="9" max="9" width="8.6640625" style="0" customWidth="1"/>
    <col min="10" max="10" width="12.4453125" style="0" customWidth="1"/>
    <col min="11" max="11" width="11.5546875" style="0" customWidth="1"/>
    <col min="12" max="12" width="14.3359375" style="0" customWidth="1"/>
    <col min="13" max="13" width="15.5546875" style="0" customWidth="1"/>
    <col min="14" max="14" width="14.21484375" style="0" customWidth="1"/>
    <col min="15" max="15" width="15.4453125" style="0" customWidth="1"/>
    <col min="16" max="16" width="13.21484375" style="0" customWidth="1"/>
    <col min="17" max="19" width="11.5546875" style="0" customWidth="1"/>
    <col min="20" max="20" width="23.5546875" style="0" bestFit="1" customWidth="1"/>
    <col min="21" max="21" width="22.3359375" style="0" customWidth="1"/>
    <col min="22" max="16384" width="11.5546875" style="0" customWidth="1"/>
  </cols>
  <sheetData>
    <row r="1" spans="1:21" ht="18.75">
      <c r="A1" s="51" t="s">
        <v>41</v>
      </c>
      <c r="B1" s="20"/>
      <c r="C1" s="20"/>
      <c r="D1" s="20"/>
      <c r="E1" s="20"/>
      <c r="F1" s="20"/>
      <c r="G1" s="20"/>
      <c r="H1" s="20"/>
      <c r="I1" s="20"/>
      <c r="J1" s="21"/>
      <c r="K1" s="20"/>
      <c r="L1" s="20"/>
      <c r="M1" s="20"/>
      <c r="N1" s="20"/>
      <c r="O1" s="22"/>
      <c r="P1" s="20"/>
      <c r="Q1" s="23"/>
      <c r="R1" s="20"/>
      <c r="S1" s="20"/>
      <c r="T1" s="20"/>
      <c r="U1" s="24" t="s">
        <v>53</v>
      </c>
    </row>
    <row r="2" spans="1:21" ht="15.75">
      <c r="A2" s="52" t="s">
        <v>0</v>
      </c>
      <c r="B2" s="6"/>
      <c r="C2" s="6"/>
      <c r="D2" s="6"/>
      <c r="E2" s="6"/>
      <c r="F2" s="6"/>
      <c r="G2" s="6"/>
      <c r="H2" s="6"/>
      <c r="I2" s="6"/>
      <c r="J2" s="7"/>
      <c r="K2" s="6"/>
      <c r="L2" s="6"/>
      <c r="M2" s="6"/>
      <c r="N2" s="6"/>
      <c r="O2" s="8"/>
      <c r="P2" s="6"/>
      <c r="Q2" s="9"/>
      <c r="R2" s="6"/>
      <c r="S2" s="6"/>
      <c r="T2" s="6"/>
      <c r="U2" s="10"/>
    </row>
    <row r="3" spans="1:21" s="40" customFormat="1" ht="18.75">
      <c r="A3" s="87" t="s">
        <v>44</v>
      </c>
      <c r="B3" s="88"/>
      <c r="C3" s="88"/>
      <c r="D3" s="88"/>
      <c r="E3" s="88"/>
      <c r="F3" s="88"/>
      <c r="G3" s="88"/>
      <c r="H3" s="88"/>
      <c r="I3" s="88"/>
      <c r="J3" s="88"/>
      <c r="K3" s="88"/>
      <c r="L3" s="88"/>
      <c r="M3" s="88"/>
      <c r="N3" s="88"/>
      <c r="O3" s="88"/>
      <c r="P3" s="88"/>
      <c r="Q3" s="88"/>
      <c r="R3" s="88"/>
      <c r="S3" s="88"/>
      <c r="T3" s="88"/>
      <c r="U3" s="89"/>
    </row>
    <row r="4" spans="1:21" s="40" customFormat="1" ht="18.75">
      <c r="A4" s="25"/>
      <c r="B4" s="20"/>
      <c r="C4" s="20"/>
      <c r="D4" s="20"/>
      <c r="E4" s="26"/>
      <c r="F4" s="20"/>
      <c r="G4" s="20"/>
      <c r="H4" s="20"/>
      <c r="I4" s="20"/>
      <c r="J4" s="27"/>
      <c r="K4" s="26"/>
      <c r="L4" s="26"/>
      <c r="M4" s="26"/>
      <c r="N4" s="26"/>
      <c r="O4" s="28"/>
      <c r="P4" s="26"/>
      <c r="Q4" s="29"/>
      <c r="R4" s="26"/>
      <c r="S4" s="26"/>
      <c r="T4" s="20"/>
      <c r="U4" s="30"/>
    </row>
    <row r="5" spans="1:21" s="60" customFormat="1" ht="18.75">
      <c r="A5" s="91" t="s">
        <v>42</v>
      </c>
      <c r="B5" s="90" t="s">
        <v>21</v>
      </c>
      <c r="C5" s="90"/>
      <c r="D5" s="90"/>
      <c r="E5" s="90"/>
      <c r="F5" s="90"/>
      <c r="G5" s="90"/>
      <c r="H5" s="90"/>
      <c r="I5" s="90"/>
      <c r="J5" s="90" t="s">
        <v>28</v>
      </c>
      <c r="K5" s="90"/>
      <c r="L5" s="90"/>
      <c r="M5" s="90"/>
      <c r="N5" s="90"/>
      <c r="O5" s="90"/>
      <c r="P5" s="90"/>
      <c r="Q5" s="90"/>
      <c r="R5" s="90"/>
      <c r="S5" s="90"/>
      <c r="T5" s="90" t="s">
        <v>38</v>
      </c>
      <c r="U5" s="90" t="s">
        <v>39</v>
      </c>
    </row>
    <row r="6" spans="1:21" s="40" customFormat="1" ht="75">
      <c r="A6" s="92"/>
      <c r="B6" s="75" t="s">
        <v>43</v>
      </c>
      <c r="C6" s="75" t="s">
        <v>22</v>
      </c>
      <c r="D6" s="76" t="s">
        <v>23</v>
      </c>
      <c r="E6" s="75" t="s">
        <v>24</v>
      </c>
      <c r="F6" s="76" t="s">
        <v>25</v>
      </c>
      <c r="G6" s="76" t="s">
        <v>26</v>
      </c>
      <c r="H6" s="75" t="s">
        <v>27</v>
      </c>
      <c r="I6" s="75" t="s">
        <v>3</v>
      </c>
      <c r="J6" s="77" t="s">
        <v>29</v>
      </c>
      <c r="K6" s="75" t="s">
        <v>30</v>
      </c>
      <c r="L6" s="75" t="s">
        <v>31</v>
      </c>
      <c r="M6" s="76" t="s">
        <v>33</v>
      </c>
      <c r="N6" s="76" t="s">
        <v>33</v>
      </c>
      <c r="O6" s="76" t="s">
        <v>34</v>
      </c>
      <c r="P6" s="75" t="s">
        <v>35</v>
      </c>
      <c r="Q6" s="78" t="s">
        <v>36</v>
      </c>
      <c r="R6" s="75" t="s">
        <v>37</v>
      </c>
      <c r="S6" s="79" t="s">
        <v>3</v>
      </c>
      <c r="T6" s="90"/>
      <c r="U6" s="90"/>
    </row>
    <row r="7" spans="1:21" s="59" customFormat="1" ht="15.75">
      <c r="A7" s="80">
        <v>2008</v>
      </c>
      <c r="B7" s="61">
        <v>124230.9</v>
      </c>
      <c r="C7" s="61">
        <v>24965.9</v>
      </c>
      <c r="D7" s="62" t="s">
        <v>1</v>
      </c>
      <c r="E7" s="61">
        <v>1127</v>
      </c>
      <c r="F7" s="61">
        <v>4527.2</v>
      </c>
      <c r="G7" s="61">
        <v>56.9</v>
      </c>
      <c r="H7" s="63">
        <v>1675.3</v>
      </c>
      <c r="I7" s="61">
        <f aca="true" t="shared" si="0" ref="I7:I15">SUM(B7:H7)</f>
        <v>156583.19999999998</v>
      </c>
      <c r="J7" s="64">
        <v>159092.20000000007</v>
      </c>
      <c r="K7" s="61">
        <v>76990.5</v>
      </c>
      <c r="L7" s="65" t="s">
        <v>1</v>
      </c>
      <c r="M7" s="61">
        <v>380.9</v>
      </c>
      <c r="N7" s="61">
        <v>25</v>
      </c>
      <c r="O7" s="66" t="s">
        <v>1</v>
      </c>
      <c r="P7" s="61">
        <v>3901.2000000000003</v>
      </c>
      <c r="Q7" s="67">
        <v>-12000</v>
      </c>
      <c r="R7" s="68">
        <v>-71806.6</v>
      </c>
      <c r="S7" s="61">
        <f aca="true" t="shared" si="1" ref="S7:S17">SUM(J7:R7)</f>
        <v>156583.20000000007</v>
      </c>
      <c r="T7" s="61">
        <v>482598.3</v>
      </c>
      <c r="U7" s="61">
        <f aca="true" t="shared" si="2" ref="U7:U17">T7/I7</f>
        <v>3.082056695737474</v>
      </c>
    </row>
    <row r="8" spans="1:21" s="59" customFormat="1" ht="15.75">
      <c r="A8" s="80">
        <v>2009</v>
      </c>
      <c r="B8" s="61">
        <v>136206.2</v>
      </c>
      <c r="C8" s="61">
        <v>53891.1</v>
      </c>
      <c r="D8" s="62" t="s">
        <v>1</v>
      </c>
      <c r="E8" s="61">
        <v>1014.1</v>
      </c>
      <c r="F8" s="61">
        <v>6100.8</v>
      </c>
      <c r="G8" s="61">
        <v>29.2</v>
      </c>
      <c r="H8" s="63">
        <v>901.8</v>
      </c>
      <c r="I8" s="61">
        <f t="shared" si="0"/>
        <v>198143.2</v>
      </c>
      <c r="J8" s="64">
        <v>144966.20000000007</v>
      </c>
      <c r="K8" s="61">
        <v>167752.20000000004</v>
      </c>
      <c r="L8" s="65" t="s">
        <v>1</v>
      </c>
      <c r="M8" s="61">
        <v>380.9</v>
      </c>
      <c r="N8" s="61">
        <v>20</v>
      </c>
      <c r="O8" s="66" t="s">
        <v>1</v>
      </c>
      <c r="P8" s="61">
        <v>4342.7</v>
      </c>
      <c r="Q8" s="67">
        <v>-10000</v>
      </c>
      <c r="R8" s="68">
        <v>-109318.79999999999</v>
      </c>
      <c r="S8" s="61">
        <f t="shared" si="1"/>
        <v>198143.2000000002</v>
      </c>
      <c r="T8" s="61">
        <v>565309.9</v>
      </c>
      <c r="U8" s="61">
        <f t="shared" si="2"/>
        <v>2.8530370964030056</v>
      </c>
    </row>
    <row r="9" spans="1:21" s="59" customFormat="1" ht="15.75">
      <c r="A9" s="80">
        <v>2010</v>
      </c>
      <c r="B9" s="61">
        <v>155835.2</v>
      </c>
      <c r="C9" s="61">
        <v>47450.5</v>
      </c>
      <c r="D9" s="61">
        <v>2738.884497</v>
      </c>
      <c r="E9" s="61">
        <v>1428</v>
      </c>
      <c r="F9" s="61">
        <v>3735.6</v>
      </c>
      <c r="G9" s="61">
        <v>28.6</v>
      </c>
      <c r="H9" s="63">
        <v>422.0155030000001</v>
      </c>
      <c r="I9" s="61">
        <f t="shared" si="0"/>
        <v>211638.80000000002</v>
      </c>
      <c r="J9" s="69">
        <v>141613.59999999998</v>
      </c>
      <c r="K9" s="61">
        <v>150905.3</v>
      </c>
      <c r="L9" s="65" t="s">
        <v>1</v>
      </c>
      <c r="M9" s="61">
        <v>380.9</v>
      </c>
      <c r="N9" s="61">
        <v>20</v>
      </c>
      <c r="O9" s="66" t="s">
        <v>1</v>
      </c>
      <c r="P9" s="61">
        <v>4671.999999999999</v>
      </c>
      <c r="Q9" s="67">
        <v>-7000</v>
      </c>
      <c r="R9" s="68">
        <v>-78953</v>
      </c>
      <c r="S9" s="61">
        <f t="shared" si="1"/>
        <v>211638.8</v>
      </c>
      <c r="T9" s="61">
        <v>706363.915503</v>
      </c>
      <c r="U9" s="61">
        <f t="shared" si="2"/>
        <v>3.3375917624887306</v>
      </c>
    </row>
    <row r="10" spans="1:21" s="59" customFormat="1" ht="15.75">
      <c r="A10" s="80">
        <v>2011</v>
      </c>
      <c r="B10" s="61">
        <v>170106</v>
      </c>
      <c r="C10" s="61">
        <v>34979.700000000004</v>
      </c>
      <c r="D10" s="61">
        <v>500</v>
      </c>
      <c r="E10" s="61">
        <v>278</v>
      </c>
      <c r="F10" s="61">
        <v>5041.499999999998</v>
      </c>
      <c r="G10" s="61">
        <v>23.6</v>
      </c>
      <c r="H10" s="63">
        <v>397.3</v>
      </c>
      <c r="I10" s="61">
        <f t="shared" si="0"/>
        <v>211326.1</v>
      </c>
      <c r="J10" s="69">
        <v>82293.99999999994</v>
      </c>
      <c r="K10" s="61">
        <v>211644.80000000005</v>
      </c>
      <c r="L10" s="61">
        <v>25301.3</v>
      </c>
      <c r="M10" s="61">
        <v>380.9</v>
      </c>
      <c r="N10" s="61">
        <v>20</v>
      </c>
      <c r="O10" s="66" t="s">
        <v>1</v>
      </c>
      <c r="P10" s="61">
        <v>6184.2</v>
      </c>
      <c r="Q10" s="65" t="s">
        <v>1</v>
      </c>
      <c r="R10" s="68">
        <v>-114499.1</v>
      </c>
      <c r="S10" s="61">
        <f t="shared" si="1"/>
        <v>211326.1</v>
      </c>
      <c r="T10" s="61">
        <v>755801.5666666665</v>
      </c>
      <c r="U10" s="61">
        <f t="shared" si="2"/>
        <v>3.576470519574565</v>
      </c>
    </row>
    <row r="11" spans="1:21" s="59" customFormat="1" ht="15.75">
      <c r="A11" s="80">
        <v>2012</v>
      </c>
      <c r="B11" s="61">
        <v>198246.9</v>
      </c>
      <c r="C11" s="61">
        <v>39879.9</v>
      </c>
      <c r="D11" s="61">
        <v>22413.6</v>
      </c>
      <c r="E11" s="61">
        <v>2827.5</v>
      </c>
      <c r="F11" s="61">
        <v>3234.3</v>
      </c>
      <c r="G11" s="61">
        <v>14.5</v>
      </c>
      <c r="H11" s="63">
        <v>669.4</v>
      </c>
      <c r="I11" s="61">
        <f t="shared" si="0"/>
        <v>267286.10000000003</v>
      </c>
      <c r="J11" s="69">
        <v>66928.90000000002</v>
      </c>
      <c r="K11" s="61">
        <v>285507.4</v>
      </c>
      <c r="L11" s="65" t="s">
        <v>1</v>
      </c>
      <c r="M11" s="65" t="s">
        <v>1</v>
      </c>
      <c r="N11" s="61">
        <v>20</v>
      </c>
      <c r="O11" s="66" t="s">
        <v>1</v>
      </c>
      <c r="P11" s="61">
        <v>8125.5</v>
      </c>
      <c r="Q11" s="67">
        <v>-6800</v>
      </c>
      <c r="R11" s="68">
        <v>-86495.70000000001</v>
      </c>
      <c r="S11" s="61">
        <f t="shared" si="1"/>
        <v>267286.10000000003</v>
      </c>
      <c r="T11" s="61">
        <v>877253.3</v>
      </c>
      <c r="U11" s="61">
        <f t="shared" si="2"/>
        <v>3.282076022658866</v>
      </c>
    </row>
    <row r="12" spans="1:21" s="59" customFormat="1" ht="15.75">
      <c r="A12" s="80">
        <v>2013</v>
      </c>
      <c r="B12" s="61">
        <v>211683.7</v>
      </c>
      <c r="C12" s="61">
        <v>82710.8</v>
      </c>
      <c r="D12" s="61">
        <v>5135.8</v>
      </c>
      <c r="E12" s="61">
        <v>2674</v>
      </c>
      <c r="F12" s="61">
        <v>3566.2</v>
      </c>
      <c r="G12" s="61">
        <v>28</v>
      </c>
      <c r="H12" s="63">
        <v>787.6</v>
      </c>
      <c r="I12" s="61">
        <f t="shared" si="0"/>
        <v>306586.1</v>
      </c>
      <c r="J12" s="69">
        <v>118133.79999999999</v>
      </c>
      <c r="K12" s="61">
        <v>229473.99999999997</v>
      </c>
      <c r="L12" s="65" t="s">
        <v>1</v>
      </c>
      <c r="M12" s="65" t="s">
        <v>1</v>
      </c>
      <c r="N12" s="61">
        <v>20</v>
      </c>
      <c r="O12" s="66" t="s">
        <v>1</v>
      </c>
      <c r="P12" s="61">
        <v>10118.699999999999</v>
      </c>
      <c r="Q12" s="65" t="s">
        <v>1</v>
      </c>
      <c r="R12" s="68">
        <v>-51160.40000000001</v>
      </c>
      <c r="S12" s="61">
        <f t="shared" si="1"/>
        <v>306586.0999999999</v>
      </c>
      <c r="T12" s="61">
        <v>986748.8</v>
      </c>
      <c r="U12" s="61">
        <f t="shared" si="2"/>
        <v>3.2185046875902077</v>
      </c>
    </row>
    <row r="13" spans="1:21" s="59" customFormat="1" ht="15.75">
      <c r="A13" s="80">
        <v>2014</v>
      </c>
      <c r="B13" s="61">
        <v>227340.9</v>
      </c>
      <c r="C13" s="61">
        <v>120095.4</v>
      </c>
      <c r="D13" s="61">
        <v>1035.1</v>
      </c>
      <c r="E13" s="61">
        <v>1624.7</v>
      </c>
      <c r="F13" s="61">
        <v>3555.9</v>
      </c>
      <c r="G13" s="61">
        <v>22.9</v>
      </c>
      <c r="H13" s="63">
        <v>1326.1</v>
      </c>
      <c r="I13" s="61">
        <f t="shared" si="0"/>
        <v>355001</v>
      </c>
      <c r="J13" s="69">
        <v>128675.9</v>
      </c>
      <c r="K13" s="61">
        <v>263591.1</v>
      </c>
      <c r="L13" s="65">
        <v>0</v>
      </c>
      <c r="M13" s="65">
        <v>2000</v>
      </c>
      <c r="N13" s="61">
        <v>20</v>
      </c>
      <c r="O13" s="66" t="s">
        <v>1</v>
      </c>
      <c r="P13" s="61">
        <v>12103.3</v>
      </c>
      <c r="Q13" s="65" t="s">
        <v>1</v>
      </c>
      <c r="R13" s="68">
        <v>-51389.29999999999</v>
      </c>
      <c r="S13" s="61">
        <f t="shared" si="1"/>
        <v>355001</v>
      </c>
      <c r="T13" s="61">
        <v>1107089.4000000001</v>
      </c>
      <c r="U13" s="61">
        <f t="shared" si="2"/>
        <v>3.1185529054847736</v>
      </c>
    </row>
    <row r="14" spans="1:21" s="59" customFormat="1" ht="15.75">
      <c r="A14" s="80">
        <v>2015</v>
      </c>
      <c r="B14" s="61">
        <v>230723.7</v>
      </c>
      <c r="C14" s="61">
        <v>84351</v>
      </c>
      <c r="D14" s="61">
        <v>1611</v>
      </c>
      <c r="E14" s="61">
        <v>2209.5</v>
      </c>
      <c r="F14" s="61">
        <v>4368.5</v>
      </c>
      <c r="G14" s="61">
        <v>44.5</v>
      </c>
      <c r="H14" s="63">
        <v>1200</v>
      </c>
      <c r="I14" s="61">
        <f t="shared" si="0"/>
        <v>324508.2</v>
      </c>
      <c r="J14" s="69">
        <v>-132985.6</v>
      </c>
      <c r="K14" s="61">
        <v>452581.6</v>
      </c>
      <c r="L14" s="65">
        <v>19800</v>
      </c>
      <c r="M14" s="65">
        <v>2000</v>
      </c>
      <c r="N14" s="61">
        <v>20</v>
      </c>
      <c r="O14" s="66" t="s">
        <v>1</v>
      </c>
      <c r="P14" s="61">
        <v>14933.9</v>
      </c>
      <c r="Q14" s="65" t="s">
        <v>1</v>
      </c>
      <c r="R14" s="68">
        <v>-31841.69999999999</v>
      </c>
      <c r="S14" s="61">
        <f t="shared" si="1"/>
        <v>324508.2</v>
      </c>
      <c r="T14" s="61">
        <v>1106380</v>
      </c>
      <c r="U14" s="61">
        <f t="shared" si="2"/>
        <v>3.4094053709582686</v>
      </c>
    </row>
    <row r="15" spans="1:21" s="59" customFormat="1" ht="15.75">
      <c r="A15" s="80">
        <v>2016</v>
      </c>
      <c r="B15" s="61">
        <v>267512.5</v>
      </c>
      <c r="C15" s="61">
        <v>134302.8</v>
      </c>
      <c r="D15" s="61">
        <v>5995.8</v>
      </c>
      <c r="E15" s="61">
        <v>3575.7</v>
      </c>
      <c r="F15" s="61">
        <v>6509.8</v>
      </c>
      <c r="G15" s="61">
        <v>7.7</v>
      </c>
      <c r="H15" s="63">
        <v>1319.7</v>
      </c>
      <c r="I15" s="61">
        <f t="shared" si="0"/>
        <v>419224</v>
      </c>
      <c r="J15" s="69">
        <v>-162073.80000000002</v>
      </c>
      <c r="K15" s="61">
        <v>509226.20000000007</v>
      </c>
      <c r="L15" s="65">
        <v>87000</v>
      </c>
      <c r="M15" s="65">
        <v>2000</v>
      </c>
      <c r="N15" s="61">
        <v>20</v>
      </c>
      <c r="O15" s="66"/>
      <c r="P15" s="61">
        <v>15731</v>
      </c>
      <c r="Q15" s="65" t="s">
        <v>1</v>
      </c>
      <c r="R15" s="68">
        <v>-32679.39999999999</v>
      </c>
      <c r="S15" s="61">
        <f t="shared" si="1"/>
        <v>419224.00000000006</v>
      </c>
      <c r="T15" s="61">
        <v>1187101.8</v>
      </c>
      <c r="U15" s="61">
        <f t="shared" si="2"/>
        <v>2.8316646947693838</v>
      </c>
    </row>
    <row r="16" spans="1:21" s="59" customFormat="1" ht="15.75">
      <c r="A16" s="80">
        <v>2017</v>
      </c>
      <c r="B16" s="61">
        <v>308146.3</v>
      </c>
      <c r="C16" s="61">
        <v>221165.7</v>
      </c>
      <c r="D16" s="61">
        <v>2688.4</v>
      </c>
      <c r="E16" s="61">
        <v>2169.6</v>
      </c>
      <c r="F16" s="61">
        <v>18092.1</v>
      </c>
      <c r="G16" s="61">
        <v>20</v>
      </c>
      <c r="H16" s="63">
        <v>28588.8</v>
      </c>
      <c r="I16" s="61">
        <f>H16+F16+E16+C16+B16+G16+D16</f>
        <v>580870.9</v>
      </c>
      <c r="J16" s="69">
        <v>-144480.39999999997</v>
      </c>
      <c r="K16" s="61">
        <v>528460.3999999999</v>
      </c>
      <c r="L16" s="65">
        <v>159990</v>
      </c>
      <c r="M16" s="65">
        <v>0</v>
      </c>
      <c r="N16" s="61">
        <v>20</v>
      </c>
      <c r="O16" s="66"/>
      <c r="P16" s="61">
        <v>22686.1</v>
      </c>
      <c r="Q16" s="65" t="s">
        <v>1</v>
      </c>
      <c r="R16" s="68">
        <v>14194.800000000032</v>
      </c>
      <c r="S16" s="61">
        <f t="shared" si="1"/>
        <v>580870.9</v>
      </c>
      <c r="T16" s="61">
        <v>1499512.9000000001</v>
      </c>
      <c r="U16" s="61">
        <f t="shared" si="2"/>
        <v>2.581490826963444</v>
      </c>
    </row>
    <row r="17" spans="1:21" s="59" customFormat="1" ht="15.75">
      <c r="A17" s="80">
        <v>2018</v>
      </c>
      <c r="B17" s="61">
        <v>350207.6</v>
      </c>
      <c r="C17" s="61">
        <v>166378.19999999998</v>
      </c>
      <c r="D17" s="61">
        <v>4497.5</v>
      </c>
      <c r="E17" s="61">
        <v>3538.7999999999997</v>
      </c>
      <c r="F17" s="61">
        <v>9097.099999999999</v>
      </c>
      <c r="G17" s="61">
        <v>17.8</v>
      </c>
      <c r="H17" s="63">
        <v>31091.8</v>
      </c>
      <c r="I17" s="61">
        <f>H17+F17+E17+C17+B17+G17+D17</f>
        <v>564828.8</v>
      </c>
      <c r="J17" s="69">
        <v>-165217.1</v>
      </c>
      <c r="K17" s="61">
        <v>441299.1</v>
      </c>
      <c r="L17" s="65">
        <v>248180</v>
      </c>
      <c r="M17" s="65">
        <v>0</v>
      </c>
      <c r="N17" s="61">
        <v>20</v>
      </c>
      <c r="O17" s="66"/>
      <c r="P17" s="61">
        <v>24119.000000000004</v>
      </c>
      <c r="Q17" s="65" t="s">
        <v>1</v>
      </c>
      <c r="R17" s="68">
        <v>16427.800000000032</v>
      </c>
      <c r="S17" s="61">
        <f t="shared" si="1"/>
        <v>564828.8</v>
      </c>
      <c r="T17" s="61">
        <v>1801819.0999999999</v>
      </c>
      <c r="U17" s="61">
        <f t="shared" si="2"/>
        <v>3.190026960381623</v>
      </c>
    </row>
    <row r="18" spans="1:21" s="59" customFormat="1" ht="15.75">
      <c r="A18" s="84" t="s">
        <v>2</v>
      </c>
      <c r="B18" s="85"/>
      <c r="C18" s="85"/>
      <c r="D18" s="85"/>
      <c r="E18" s="85"/>
      <c r="F18" s="85"/>
      <c r="G18" s="85"/>
      <c r="H18" s="85"/>
      <c r="I18" s="85"/>
      <c r="J18" s="85"/>
      <c r="K18" s="85"/>
      <c r="L18" s="85"/>
      <c r="M18" s="85"/>
      <c r="N18" s="85"/>
      <c r="O18" s="85"/>
      <c r="P18" s="85"/>
      <c r="Q18" s="85"/>
      <c r="R18" s="85"/>
      <c r="S18" s="85"/>
      <c r="T18" s="85"/>
      <c r="U18" s="86"/>
    </row>
    <row r="19" s="40" customFormat="1" ht="18.75"/>
    <row r="20" s="40" customFormat="1" ht="18.75"/>
    <row r="21" s="40" customFormat="1" ht="18.75"/>
    <row r="22" s="40" customFormat="1" ht="18.75"/>
    <row r="23" s="40" customFormat="1" ht="18.75"/>
    <row r="24" s="40" customFormat="1" ht="18.75"/>
    <row r="25" s="40" customFormat="1" ht="18.75"/>
    <row r="26" s="40" customFormat="1" ht="18.75"/>
    <row r="27" s="40" customFormat="1" ht="18.75"/>
    <row r="28" s="40" customFormat="1" ht="18.75"/>
    <row r="29" s="40" customFormat="1" ht="18.75"/>
    <row r="30" s="40" customFormat="1" ht="18.75"/>
    <row r="31" s="40" customFormat="1" ht="18.75"/>
    <row r="32" s="40" customFormat="1" ht="18.75"/>
    <row r="33" s="40" customFormat="1" ht="18.75"/>
    <row r="34" s="40" customFormat="1" ht="18.75"/>
    <row r="35" s="40" customFormat="1" ht="18.75"/>
    <row r="36" s="40" customFormat="1" ht="18.75"/>
    <row r="37" s="40" customFormat="1" ht="18.75"/>
    <row r="38" s="40" customFormat="1" ht="18.75"/>
    <row r="39" s="40" customFormat="1" ht="18.75"/>
    <row r="40" s="40" customFormat="1" ht="18.75"/>
    <row r="41" s="40" customFormat="1" ht="18.75"/>
    <row r="42" s="40" customFormat="1" ht="18.75"/>
    <row r="43" s="40" customFormat="1" ht="18.75"/>
    <row r="44" s="40" customFormat="1" ht="18.75"/>
    <row r="45" s="40" customFormat="1" ht="18.75"/>
    <row r="46" s="40" customFormat="1" ht="18.75"/>
    <row r="47" s="40" customFormat="1" ht="18.75"/>
    <row r="48" s="40" customFormat="1" ht="18.75"/>
    <row r="49" s="40" customFormat="1" ht="18.75"/>
    <row r="50" s="40" customFormat="1" ht="18.75"/>
    <row r="51" s="40" customFormat="1" ht="18.75"/>
    <row r="52" s="40" customFormat="1" ht="18.75"/>
    <row r="53" s="40" customFormat="1" ht="18.75"/>
    <row r="54" s="40" customFormat="1" ht="18.75"/>
    <row r="55" s="40" customFormat="1" ht="18.75"/>
    <row r="56" s="40" customFormat="1" ht="18.75"/>
    <row r="57" s="40" customFormat="1" ht="18.75"/>
    <row r="58" s="40" customFormat="1" ht="18.75"/>
    <row r="59" s="40" customFormat="1" ht="18.75"/>
    <row r="60" s="40" customFormat="1" ht="18.75"/>
    <row r="61" s="40" customFormat="1" ht="18.75"/>
    <row r="62" s="40" customFormat="1" ht="18.75"/>
    <row r="63" s="40" customFormat="1" ht="18.75"/>
    <row r="64" s="40" customFormat="1" ht="18.75"/>
    <row r="65" s="40" customFormat="1" ht="18.75"/>
    <row r="66" s="40" customFormat="1" ht="18.75"/>
    <row r="67" s="40" customFormat="1" ht="18.75"/>
    <row r="68" s="40" customFormat="1" ht="18.75"/>
    <row r="69" s="40" customFormat="1" ht="18.75"/>
    <row r="70" s="40" customFormat="1" ht="18.75"/>
    <row r="71" s="40" customFormat="1" ht="18.75"/>
    <row r="72" s="40" customFormat="1" ht="18.75"/>
    <row r="73" s="40" customFormat="1" ht="18.75"/>
    <row r="74" s="40" customFormat="1" ht="18.75"/>
    <row r="75" s="40" customFormat="1" ht="18.75"/>
    <row r="76" s="40" customFormat="1" ht="18.75"/>
    <row r="77" s="40" customFormat="1" ht="18.75"/>
    <row r="78" s="40" customFormat="1" ht="18.75"/>
    <row r="79" s="40" customFormat="1" ht="18.75"/>
    <row r="80" s="40" customFormat="1" ht="18.75"/>
    <row r="81" s="40" customFormat="1" ht="18.75"/>
    <row r="82" s="40" customFormat="1" ht="18.75"/>
    <row r="83" s="40" customFormat="1" ht="18.75"/>
    <row r="84" s="40" customFormat="1" ht="18.75"/>
    <row r="85" s="40" customFormat="1" ht="18.75"/>
    <row r="86" spans="1:21" ht="18.75">
      <c r="A86" s="31"/>
      <c r="B86" s="32"/>
      <c r="C86" s="32"/>
      <c r="D86" s="32"/>
      <c r="E86" s="32"/>
      <c r="F86" s="32"/>
      <c r="G86" s="32"/>
      <c r="H86" s="33"/>
      <c r="I86" s="32"/>
      <c r="J86" s="34"/>
      <c r="K86" s="32"/>
      <c r="L86" s="32"/>
      <c r="M86" s="32"/>
      <c r="N86" s="32"/>
      <c r="O86" s="36"/>
      <c r="P86" s="32"/>
      <c r="Q86" s="35"/>
      <c r="R86" s="38"/>
      <c r="S86" s="32"/>
      <c r="T86" s="32"/>
      <c r="U86" s="32"/>
    </row>
    <row r="87" spans="1:21" ht="18.75">
      <c r="A87" s="31"/>
      <c r="B87" s="32"/>
      <c r="C87" s="32"/>
      <c r="D87" s="32"/>
      <c r="E87" s="32"/>
      <c r="F87" s="32"/>
      <c r="G87" s="32"/>
      <c r="H87" s="33"/>
      <c r="I87" s="32"/>
      <c r="J87" s="34"/>
      <c r="K87" s="32"/>
      <c r="L87" s="32"/>
      <c r="M87" s="32"/>
      <c r="N87" s="32"/>
      <c r="O87" s="36"/>
      <c r="P87" s="32"/>
      <c r="Q87" s="35"/>
      <c r="R87" s="38"/>
      <c r="S87" s="32"/>
      <c r="T87" s="32"/>
      <c r="U87" s="32"/>
    </row>
    <row r="88" spans="1:21" ht="18.75">
      <c r="A88" s="31"/>
      <c r="B88" s="32"/>
      <c r="C88" s="32"/>
      <c r="D88" s="32"/>
      <c r="E88" s="32"/>
      <c r="F88" s="32"/>
      <c r="G88" s="32"/>
      <c r="H88" s="33"/>
      <c r="I88" s="32"/>
      <c r="J88" s="34"/>
      <c r="K88" s="32"/>
      <c r="L88" s="32"/>
      <c r="M88" s="32"/>
      <c r="N88" s="32"/>
      <c r="O88" s="36"/>
      <c r="P88" s="32"/>
      <c r="Q88" s="35"/>
      <c r="R88" s="38"/>
      <c r="S88" s="32"/>
      <c r="T88" s="32"/>
      <c r="U88" s="32"/>
    </row>
    <row r="89" spans="1:21" ht="18.75">
      <c r="A89" s="31"/>
      <c r="B89" s="32"/>
      <c r="C89" s="32"/>
      <c r="D89" s="32"/>
      <c r="E89" s="32"/>
      <c r="F89" s="32"/>
      <c r="G89" s="32"/>
      <c r="H89" s="33"/>
      <c r="I89" s="32"/>
      <c r="J89" s="34"/>
      <c r="K89" s="32"/>
      <c r="L89" s="32"/>
      <c r="M89" s="32"/>
      <c r="N89" s="32"/>
      <c r="O89" s="36"/>
      <c r="P89" s="32"/>
      <c r="Q89" s="35"/>
      <c r="R89" s="38"/>
      <c r="S89" s="32"/>
      <c r="T89" s="32"/>
      <c r="U89" s="32"/>
    </row>
    <row r="90" spans="1:21" ht="18.75">
      <c r="A90" s="31"/>
      <c r="B90" s="32"/>
      <c r="C90" s="32"/>
      <c r="D90" s="32"/>
      <c r="E90" s="32"/>
      <c r="F90" s="32"/>
      <c r="G90" s="32"/>
      <c r="H90" s="33"/>
      <c r="I90" s="32"/>
      <c r="J90" s="34"/>
      <c r="K90" s="32"/>
      <c r="L90" s="32"/>
      <c r="M90" s="32"/>
      <c r="N90" s="32"/>
      <c r="O90" s="36"/>
      <c r="P90" s="32"/>
      <c r="Q90" s="35"/>
      <c r="R90" s="38"/>
      <c r="S90" s="32"/>
      <c r="T90" s="32"/>
      <c r="U90" s="32"/>
    </row>
    <row r="91" spans="1:21" ht="18.75">
      <c r="A91" s="31"/>
      <c r="B91" s="32"/>
      <c r="C91" s="32"/>
      <c r="D91" s="32"/>
      <c r="E91" s="32"/>
      <c r="F91" s="32"/>
      <c r="G91" s="32"/>
      <c r="H91" s="33"/>
      <c r="I91" s="32"/>
      <c r="J91" s="34"/>
      <c r="K91" s="32"/>
      <c r="L91" s="32"/>
      <c r="M91" s="32"/>
      <c r="N91" s="32"/>
      <c r="O91" s="36"/>
      <c r="P91" s="32"/>
      <c r="Q91" s="35"/>
      <c r="R91" s="38"/>
      <c r="S91" s="32"/>
      <c r="T91" s="32"/>
      <c r="U91" s="32"/>
    </row>
    <row r="92" spans="1:21" ht="18.75">
      <c r="A92" s="39"/>
      <c r="B92" s="32"/>
      <c r="C92" s="32"/>
      <c r="D92" s="32"/>
      <c r="E92" s="32"/>
      <c r="F92" s="32"/>
      <c r="G92" s="32"/>
      <c r="H92" s="33"/>
      <c r="I92" s="32"/>
      <c r="J92" s="34"/>
      <c r="K92" s="32"/>
      <c r="L92" s="35"/>
      <c r="M92" s="35"/>
      <c r="N92" s="32"/>
      <c r="O92" s="36"/>
      <c r="P92" s="32"/>
      <c r="Q92" s="37"/>
      <c r="R92" s="38"/>
      <c r="S92" s="32"/>
      <c r="T92" s="32"/>
      <c r="U92" s="32"/>
    </row>
    <row r="93" spans="1:21" ht="18.75">
      <c r="A93" s="31"/>
      <c r="B93" s="32"/>
      <c r="C93" s="32"/>
      <c r="D93" s="32"/>
      <c r="E93" s="32"/>
      <c r="F93" s="32"/>
      <c r="G93" s="32"/>
      <c r="H93" s="33"/>
      <c r="I93" s="32"/>
      <c r="J93" s="34"/>
      <c r="K93" s="32"/>
      <c r="L93" s="35"/>
      <c r="M93" s="35"/>
      <c r="N93" s="32"/>
      <c r="O93" s="36"/>
      <c r="P93" s="32"/>
      <c r="Q93" s="37"/>
      <c r="R93" s="38"/>
      <c r="S93" s="32"/>
      <c r="T93" s="32"/>
      <c r="U93" s="32"/>
    </row>
    <row r="94" spans="1:21" ht="18.75">
      <c r="A94" s="31"/>
      <c r="B94" s="32"/>
      <c r="C94" s="32"/>
      <c r="D94" s="32"/>
      <c r="E94" s="32"/>
      <c r="F94" s="32"/>
      <c r="G94" s="32"/>
      <c r="H94" s="33"/>
      <c r="I94" s="32"/>
      <c r="J94" s="34"/>
      <c r="K94" s="32"/>
      <c r="L94" s="35"/>
      <c r="M94" s="35"/>
      <c r="N94" s="32"/>
      <c r="O94" s="36"/>
      <c r="P94" s="32"/>
      <c r="Q94" s="37"/>
      <c r="R94" s="38"/>
      <c r="S94" s="32"/>
      <c r="T94" s="32"/>
      <c r="U94" s="32"/>
    </row>
    <row r="95" spans="1:21" ht="18.75">
      <c r="A95" s="31"/>
      <c r="B95" s="32"/>
      <c r="C95" s="32"/>
      <c r="D95" s="32"/>
      <c r="E95" s="32"/>
      <c r="F95" s="32"/>
      <c r="G95" s="32"/>
      <c r="H95" s="33"/>
      <c r="I95" s="32"/>
      <c r="J95" s="34"/>
      <c r="K95" s="32"/>
      <c r="L95" s="35"/>
      <c r="M95" s="35"/>
      <c r="N95" s="32"/>
      <c r="O95" s="36"/>
      <c r="P95" s="32"/>
      <c r="Q95" s="37"/>
      <c r="R95" s="38"/>
      <c r="S95" s="32"/>
      <c r="T95" s="32"/>
      <c r="U95" s="32"/>
    </row>
    <row r="96" spans="1:21" ht="18.75">
      <c r="A96" s="31"/>
      <c r="B96" s="32"/>
      <c r="C96" s="32"/>
      <c r="D96" s="32"/>
      <c r="E96" s="32"/>
      <c r="F96" s="32"/>
      <c r="G96" s="32"/>
      <c r="H96" s="33"/>
      <c r="I96" s="32"/>
      <c r="J96" s="34"/>
      <c r="K96" s="32"/>
      <c r="L96" s="35"/>
      <c r="M96" s="35"/>
      <c r="N96" s="32"/>
      <c r="O96" s="36"/>
      <c r="P96" s="32"/>
      <c r="Q96" s="37"/>
      <c r="R96" s="38"/>
      <c r="S96" s="32"/>
      <c r="T96" s="32"/>
      <c r="U96" s="32"/>
    </row>
    <row r="97" spans="1:21" ht="18.75">
      <c r="A97" s="31"/>
      <c r="B97" s="32"/>
      <c r="C97" s="32"/>
      <c r="D97" s="32"/>
      <c r="E97" s="32"/>
      <c r="F97" s="32"/>
      <c r="G97" s="32"/>
      <c r="H97" s="33"/>
      <c r="I97" s="32"/>
      <c r="J97" s="34"/>
      <c r="K97" s="32"/>
      <c r="L97" s="35"/>
      <c r="M97" s="35"/>
      <c r="N97" s="32"/>
      <c r="O97" s="36"/>
      <c r="P97" s="32"/>
      <c r="Q97" s="37"/>
      <c r="R97" s="38"/>
      <c r="S97" s="32"/>
      <c r="T97" s="32"/>
      <c r="U97" s="32"/>
    </row>
    <row r="98" spans="1:21" ht="18.75">
      <c r="A98" s="31"/>
      <c r="B98" s="32"/>
      <c r="C98" s="32"/>
      <c r="D98" s="32"/>
      <c r="E98" s="32"/>
      <c r="F98" s="32"/>
      <c r="G98" s="32"/>
      <c r="H98" s="33"/>
      <c r="I98" s="32"/>
      <c r="J98" s="34"/>
      <c r="K98" s="32"/>
      <c r="L98" s="35"/>
      <c r="M98" s="35"/>
      <c r="N98" s="32"/>
      <c r="O98" s="36"/>
      <c r="P98" s="32"/>
      <c r="Q98" s="37"/>
      <c r="R98" s="38"/>
      <c r="S98" s="32"/>
      <c r="T98" s="32"/>
      <c r="U98" s="32"/>
    </row>
    <row r="99" spans="1:21" ht="18.75">
      <c r="A99" s="31"/>
      <c r="B99" s="32"/>
      <c r="C99" s="32"/>
      <c r="D99" s="32"/>
      <c r="E99" s="32"/>
      <c r="F99" s="32"/>
      <c r="G99" s="32"/>
      <c r="H99" s="33"/>
      <c r="I99" s="32"/>
      <c r="J99" s="34"/>
      <c r="K99" s="32"/>
      <c r="L99" s="35"/>
      <c r="M99" s="35"/>
      <c r="N99" s="32"/>
      <c r="O99" s="36"/>
      <c r="P99" s="32"/>
      <c r="Q99" s="37"/>
      <c r="R99" s="38"/>
      <c r="S99" s="32"/>
      <c r="T99" s="32"/>
      <c r="U99" s="32"/>
    </row>
    <row r="100" spans="1:21" ht="18.75">
      <c r="A100" s="31"/>
      <c r="B100" s="32"/>
      <c r="C100" s="32"/>
      <c r="D100" s="32"/>
      <c r="E100" s="32"/>
      <c r="F100" s="32"/>
      <c r="G100" s="32"/>
      <c r="H100" s="33"/>
      <c r="I100" s="32"/>
      <c r="J100" s="34"/>
      <c r="K100" s="32"/>
      <c r="L100" s="35"/>
      <c r="M100" s="35"/>
      <c r="N100" s="32"/>
      <c r="O100" s="36"/>
      <c r="P100" s="32"/>
      <c r="Q100" s="37"/>
      <c r="R100" s="38"/>
      <c r="S100" s="32"/>
      <c r="T100" s="32"/>
      <c r="U100" s="32"/>
    </row>
    <row r="101" spans="1:21" ht="18.75">
      <c r="A101" s="31"/>
      <c r="B101" s="32"/>
      <c r="C101" s="32"/>
      <c r="D101" s="32"/>
      <c r="E101" s="32"/>
      <c r="F101" s="32"/>
      <c r="G101" s="32"/>
      <c r="H101" s="33"/>
      <c r="I101" s="32"/>
      <c r="J101" s="34"/>
      <c r="K101" s="32"/>
      <c r="L101" s="35"/>
      <c r="M101" s="35"/>
      <c r="N101" s="32"/>
      <c r="O101" s="36"/>
      <c r="P101" s="32"/>
      <c r="Q101" s="37"/>
      <c r="R101" s="38"/>
      <c r="S101" s="32"/>
      <c r="T101" s="32"/>
      <c r="U101" s="32"/>
    </row>
    <row r="102" spans="1:21" ht="18.75">
      <c r="A102" s="31"/>
      <c r="B102" s="32"/>
      <c r="C102" s="32"/>
      <c r="D102" s="32"/>
      <c r="E102" s="32"/>
      <c r="F102" s="32"/>
      <c r="G102" s="32"/>
      <c r="H102" s="33"/>
      <c r="I102" s="32"/>
      <c r="J102" s="34"/>
      <c r="K102" s="32"/>
      <c r="L102" s="35"/>
      <c r="M102" s="35"/>
      <c r="N102" s="32"/>
      <c r="O102" s="36"/>
      <c r="P102" s="32"/>
      <c r="Q102" s="37"/>
      <c r="R102" s="38"/>
      <c r="S102" s="32"/>
      <c r="T102" s="32"/>
      <c r="U102" s="32"/>
    </row>
    <row r="103" spans="1:21" ht="18.75">
      <c r="A103" s="31"/>
      <c r="B103" s="32"/>
      <c r="C103" s="32"/>
      <c r="D103" s="32"/>
      <c r="E103" s="32"/>
      <c r="F103" s="32"/>
      <c r="G103" s="32"/>
      <c r="H103" s="33"/>
      <c r="I103" s="32"/>
      <c r="J103" s="34"/>
      <c r="K103" s="32"/>
      <c r="L103" s="35"/>
      <c r="M103" s="35"/>
      <c r="N103" s="32"/>
      <c r="O103" s="36"/>
      <c r="P103" s="32"/>
      <c r="Q103" s="37"/>
      <c r="R103" s="38"/>
      <c r="S103" s="32"/>
      <c r="T103" s="32"/>
      <c r="U103" s="32"/>
    </row>
    <row r="104" spans="1:21" ht="18.75">
      <c r="A104" s="31"/>
      <c r="B104" s="32"/>
      <c r="C104" s="32"/>
      <c r="D104" s="32"/>
      <c r="E104" s="32"/>
      <c r="F104" s="32"/>
      <c r="G104" s="32"/>
      <c r="H104" s="33"/>
      <c r="I104" s="32"/>
      <c r="J104" s="34"/>
      <c r="K104" s="32"/>
      <c r="L104" s="35"/>
      <c r="M104" s="35"/>
      <c r="N104" s="32"/>
      <c r="O104" s="36"/>
      <c r="P104" s="32"/>
      <c r="Q104" s="37"/>
      <c r="R104" s="38"/>
      <c r="S104" s="32"/>
      <c r="T104" s="32"/>
      <c r="U104" s="32"/>
    </row>
    <row r="105" spans="1:21" ht="18.75">
      <c r="A105" s="39"/>
      <c r="B105" s="32"/>
      <c r="C105" s="32"/>
      <c r="D105" s="32"/>
      <c r="E105" s="32"/>
      <c r="F105" s="32"/>
      <c r="G105" s="32"/>
      <c r="H105" s="33"/>
      <c r="I105" s="32"/>
      <c r="J105" s="34"/>
      <c r="K105" s="32"/>
      <c r="L105" s="35"/>
      <c r="M105" s="35"/>
      <c r="N105" s="32"/>
      <c r="O105" s="36"/>
      <c r="P105" s="32"/>
      <c r="Q105" s="35"/>
      <c r="R105" s="38"/>
      <c r="S105" s="32"/>
      <c r="T105" s="32"/>
      <c r="U105" s="32"/>
    </row>
    <row r="106" spans="1:21" ht="18.75">
      <c r="A106" s="31"/>
      <c r="B106" s="32"/>
      <c r="C106" s="32"/>
      <c r="D106" s="32"/>
      <c r="E106" s="32"/>
      <c r="F106" s="32"/>
      <c r="G106" s="32"/>
      <c r="H106" s="33"/>
      <c r="I106" s="32"/>
      <c r="J106" s="34"/>
      <c r="K106" s="32"/>
      <c r="L106" s="35"/>
      <c r="M106" s="35"/>
      <c r="N106" s="32"/>
      <c r="O106" s="36"/>
      <c r="P106" s="32"/>
      <c r="Q106" s="35"/>
      <c r="R106" s="38"/>
      <c r="S106" s="32"/>
      <c r="T106" s="32"/>
      <c r="U106" s="32"/>
    </row>
    <row r="107" spans="1:21" ht="18.75">
      <c r="A107" s="31"/>
      <c r="B107" s="32"/>
      <c r="C107" s="32"/>
      <c r="D107" s="32"/>
      <c r="E107" s="32"/>
      <c r="F107" s="32"/>
      <c r="G107" s="32"/>
      <c r="H107" s="33"/>
      <c r="I107" s="32"/>
      <c r="J107" s="34"/>
      <c r="K107" s="32"/>
      <c r="L107" s="35"/>
      <c r="M107" s="35"/>
      <c r="N107" s="32"/>
      <c r="O107" s="36"/>
      <c r="P107" s="32"/>
      <c r="Q107" s="35"/>
      <c r="R107" s="38"/>
      <c r="S107" s="32"/>
      <c r="T107" s="32"/>
      <c r="U107" s="32"/>
    </row>
    <row r="108" spans="1:21" ht="18.75">
      <c r="A108" s="31"/>
      <c r="B108" s="32"/>
      <c r="C108" s="32"/>
      <c r="D108" s="32"/>
      <c r="E108" s="32"/>
      <c r="F108" s="32"/>
      <c r="G108" s="32"/>
      <c r="H108" s="33"/>
      <c r="I108" s="32"/>
      <c r="J108" s="34"/>
      <c r="K108" s="32"/>
      <c r="L108" s="35"/>
      <c r="M108" s="35"/>
      <c r="N108" s="32"/>
      <c r="O108" s="36"/>
      <c r="P108" s="32"/>
      <c r="Q108" s="35"/>
      <c r="R108" s="38"/>
      <c r="S108" s="32"/>
      <c r="T108" s="32"/>
      <c r="U108" s="32"/>
    </row>
    <row r="109" spans="1:21" ht="18.75">
      <c r="A109" s="31"/>
      <c r="B109" s="32"/>
      <c r="C109" s="32"/>
      <c r="D109" s="32"/>
      <c r="E109" s="32"/>
      <c r="F109" s="32"/>
      <c r="G109" s="32"/>
      <c r="H109" s="33"/>
      <c r="I109" s="32"/>
      <c r="J109" s="34"/>
      <c r="K109" s="32"/>
      <c r="L109" s="35"/>
      <c r="M109" s="35"/>
      <c r="N109" s="32"/>
      <c r="O109" s="36"/>
      <c r="P109" s="32"/>
      <c r="Q109" s="35"/>
      <c r="R109" s="38"/>
      <c r="S109" s="32"/>
      <c r="T109" s="32"/>
      <c r="U109" s="32"/>
    </row>
    <row r="110" spans="1:21" ht="18.75">
      <c r="A110" s="31"/>
      <c r="B110" s="32"/>
      <c r="C110" s="32"/>
      <c r="D110" s="32"/>
      <c r="E110" s="32"/>
      <c r="F110" s="32"/>
      <c r="G110" s="32"/>
      <c r="H110" s="33"/>
      <c r="I110" s="32"/>
      <c r="J110" s="34"/>
      <c r="K110" s="32"/>
      <c r="L110" s="35"/>
      <c r="M110" s="35"/>
      <c r="N110" s="32"/>
      <c r="O110" s="36"/>
      <c r="P110" s="32"/>
      <c r="Q110" s="35"/>
      <c r="R110" s="38"/>
      <c r="S110" s="32"/>
      <c r="T110" s="32"/>
      <c r="U110" s="32"/>
    </row>
    <row r="111" spans="1:21" ht="18.75">
      <c r="A111" s="31"/>
      <c r="B111" s="32"/>
      <c r="C111" s="32"/>
      <c r="D111" s="32"/>
      <c r="E111" s="32"/>
      <c r="F111" s="32"/>
      <c r="G111" s="32"/>
      <c r="H111" s="33"/>
      <c r="I111" s="32"/>
      <c r="J111" s="34"/>
      <c r="K111" s="32"/>
      <c r="L111" s="35"/>
      <c r="M111" s="35"/>
      <c r="N111" s="32"/>
      <c r="O111" s="36"/>
      <c r="P111" s="32"/>
      <c r="Q111" s="35"/>
      <c r="R111" s="38"/>
      <c r="S111" s="32"/>
      <c r="T111" s="32"/>
      <c r="U111" s="32"/>
    </row>
    <row r="112" spans="1:21" ht="18.75">
      <c r="A112" s="31"/>
      <c r="B112" s="32"/>
      <c r="C112" s="32"/>
      <c r="D112" s="32"/>
      <c r="E112" s="32"/>
      <c r="F112" s="32"/>
      <c r="G112" s="32"/>
      <c r="H112" s="33"/>
      <c r="I112" s="32"/>
      <c r="J112" s="34"/>
      <c r="K112" s="32"/>
      <c r="L112" s="35"/>
      <c r="M112" s="35"/>
      <c r="N112" s="32"/>
      <c r="O112" s="36"/>
      <c r="P112" s="32"/>
      <c r="Q112" s="35"/>
      <c r="R112" s="38"/>
      <c r="S112" s="32"/>
      <c r="T112" s="32"/>
      <c r="U112" s="32"/>
    </row>
    <row r="113" spans="1:21" ht="18.75">
      <c r="A113" s="31"/>
      <c r="B113" s="32"/>
      <c r="C113" s="32"/>
      <c r="D113" s="32"/>
      <c r="E113" s="32"/>
      <c r="F113" s="32"/>
      <c r="G113" s="32"/>
      <c r="H113" s="33"/>
      <c r="I113" s="32"/>
      <c r="J113" s="34"/>
      <c r="K113" s="32"/>
      <c r="L113" s="35"/>
      <c r="M113" s="35"/>
      <c r="N113" s="32"/>
      <c r="O113" s="36"/>
      <c r="P113" s="32"/>
      <c r="Q113" s="35"/>
      <c r="R113" s="38"/>
      <c r="S113" s="32"/>
      <c r="T113" s="32"/>
      <c r="U113" s="32"/>
    </row>
    <row r="114" spans="1:21" ht="18.75">
      <c r="A114" s="31"/>
      <c r="B114" s="32"/>
      <c r="C114" s="32"/>
      <c r="D114" s="32"/>
      <c r="E114" s="32"/>
      <c r="F114" s="32"/>
      <c r="G114" s="32"/>
      <c r="H114" s="33"/>
      <c r="I114" s="32"/>
      <c r="J114" s="34"/>
      <c r="K114" s="32"/>
      <c r="L114" s="35"/>
      <c r="M114" s="35"/>
      <c r="N114" s="32"/>
      <c r="O114" s="36"/>
      <c r="P114" s="32"/>
      <c r="Q114" s="35"/>
      <c r="R114" s="38"/>
      <c r="S114" s="32"/>
      <c r="T114" s="32"/>
      <c r="U114" s="32"/>
    </row>
    <row r="115" spans="1:21" ht="18.75">
      <c r="A115" s="31"/>
      <c r="B115" s="32"/>
      <c r="C115" s="32"/>
      <c r="D115" s="32"/>
      <c r="E115" s="32"/>
      <c r="F115" s="32"/>
      <c r="G115" s="32"/>
      <c r="H115" s="33"/>
      <c r="I115" s="32"/>
      <c r="J115" s="34"/>
      <c r="K115" s="32"/>
      <c r="L115" s="35"/>
      <c r="M115" s="35"/>
      <c r="N115" s="32"/>
      <c r="O115" s="36"/>
      <c r="P115" s="32"/>
      <c r="Q115" s="35"/>
      <c r="R115" s="38"/>
      <c r="S115" s="32"/>
      <c r="T115" s="32"/>
      <c r="U115" s="32"/>
    </row>
    <row r="116" spans="1:21" ht="18.75">
      <c r="A116" s="31"/>
      <c r="B116" s="32"/>
      <c r="C116" s="32"/>
      <c r="D116" s="32"/>
      <c r="E116" s="32"/>
      <c r="F116" s="32"/>
      <c r="G116" s="32"/>
      <c r="H116" s="33"/>
      <c r="I116" s="32"/>
      <c r="J116" s="34"/>
      <c r="K116" s="32"/>
      <c r="L116" s="35"/>
      <c r="M116" s="35"/>
      <c r="N116" s="32"/>
      <c r="O116" s="36"/>
      <c r="P116" s="32"/>
      <c r="Q116" s="35"/>
      <c r="R116" s="38"/>
      <c r="S116" s="32"/>
      <c r="T116" s="32"/>
      <c r="U116" s="32"/>
    </row>
    <row r="117" spans="1:21" ht="18.75">
      <c r="A117" s="31"/>
      <c r="B117" s="32"/>
      <c r="C117" s="32"/>
      <c r="D117" s="32"/>
      <c r="E117" s="32"/>
      <c r="F117" s="32"/>
      <c r="G117" s="32"/>
      <c r="H117" s="33"/>
      <c r="I117" s="32"/>
      <c r="J117" s="34"/>
      <c r="K117" s="32"/>
      <c r="L117" s="35"/>
      <c r="M117" s="35"/>
      <c r="N117" s="32"/>
      <c r="O117" s="36"/>
      <c r="P117" s="32"/>
      <c r="Q117" s="35"/>
      <c r="R117" s="38"/>
      <c r="S117" s="32"/>
      <c r="T117" s="32"/>
      <c r="U117" s="32"/>
    </row>
    <row r="118" spans="1:21" ht="18.75">
      <c r="A118" s="39"/>
      <c r="B118" s="32"/>
      <c r="C118" s="32"/>
      <c r="D118" s="32"/>
      <c r="E118" s="32"/>
      <c r="F118" s="32"/>
      <c r="G118" s="32"/>
      <c r="H118" s="33"/>
      <c r="I118" s="32"/>
      <c r="J118" s="34"/>
      <c r="K118" s="32"/>
      <c r="L118" s="35"/>
      <c r="M118" s="35"/>
      <c r="N118" s="32"/>
      <c r="O118" s="36"/>
      <c r="P118" s="32"/>
      <c r="Q118" s="35"/>
      <c r="R118" s="38"/>
      <c r="S118" s="32"/>
      <c r="T118" s="32"/>
      <c r="U118" s="32"/>
    </row>
    <row r="119" spans="1:21" ht="18.75">
      <c r="A119" s="31"/>
      <c r="B119" s="32"/>
      <c r="C119" s="32"/>
      <c r="D119" s="32"/>
      <c r="E119" s="32"/>
      <c r="F119" s="32"/>
      <c r="G119" s="32"/>
      <c r="H119" s="33"/>
      <c r="I119" s="32"/>
      <c r="J119" s="34"/>
      <c r="K119" s="32"/>
      <c r="L119" s="35"/>
      <c r="M119" s="35"/>
      <c r="N119" s="32"/>
      <c r="O119" s="36"/>
      <c r="P119" s="32"/>
      <c r="Q119" s="35"/>
      <c r="R119" s="38"/>
      <c r="S119" s="32"/>
      <c r="T119" s="32"/>
      <c r="U119" s="32"/>
    </row>
    <row r="120" spans="1:21" ht="18.75">
      <c r="A120" s="31"/>
      <c r="B120" s="32"/>
      <c r="C120" s="32"/>
      <c r="D120" s="32"/>
      <c r="E120" s="32"/>
      <c r="F120" s="32"/>
      <c r="G120" s="32"/>
      <c r="H120" s="33"/>
      <c r="I120" s="32"/>
      <c r="J120" s="34"/>
      <c r="K120" s="32"/>
      <c r="L120" s="35"/>
      <c r="M120" s="35"/>
      <c r="N120" s="32"/>
      <c r="O120" s="36"/>
      <c r="P120" s="32"/>
      <c r="Q120" s="35"/>
      <c r="R120" s="38"/>
      <c r="S120" s="32"/>
      <c r="T120" s="32"/>
      <c r="U120" s="32"/>
    </row>
    <row r="121" spans="1:21" ht="15.75">
      <c r="A121" s="17"/>
      <c r="B121" s="12"/>
      <c r="C121" s="12"/>
      <c r="D121" s="12"/>
      <c r="E121" s="12"/>
      <c r="F121" s="12"/>
      <c r="G121" s="12"/>
      <c r="H121" s="13"/>
      <c r="I121" s="12"/>
      <c r="J121" s="18"/>
      <c r="K121" s="12"/>
      <c r="L121" s="14"/>
      <c r="M121" s="14"/>
      <c r="N121" s="12"/>
      <c r="O121" s="15"/>
      <c r="P121" s="12"/>
      <c r="Q121" s="14"/>
      <c r="R121" s="16"/>
      <c r="S121" s="12"/>
      <c r="T121" s="12"/>
      <c r="U121" s="12"/>
    </row>
    <row r="122" spans="1:21" ht="15.75">
      <c r="A122" s="17"/>
      <c r="B122" s="12"/>
      <c r="C122" s="12"/>
      <c r="D122" s="12"/>
      <c r="E122" s="12"/>
      <c r="F122" s="12"/>
      <c r="G122" s="12"/>
      <c r="H122" s="13"/>
      <c r="I122" s="12"/>
      <c r="J122" s="18"/>
      <c r="K122" s="12"/>
      <c r="L122" s="14"/>
      <c r="M122" s="14"/>
      <c r="N122" s="12"/>
      <c r="O122" s="15"/>
      <c r="P122" s="12"/>
      <c r="Q122" s="14"/>
      <c r="R122" s="16"/>
      <c r="S122" s="12"/>
      <c r="T122" s="12"/>
      <c r="U122" s="12"/>
    </row>
    <row r="123" spans="1:21" ht="15.75">
      <c r="A123" s="17"/>
      <c r="B123" s="12"/>
      <c r="C123" s="12"/>
      <c r="D123" s="12"/>
      <c r="E123" s="12"/>
      <c r="F123" s="12"/>
      <c r="G123" s="12"/>
      <c r="H123" s="13"/>
      <c r="I123" s="12"/>
      <c r="J123" s="18"/>
      <c r="K123" s="12"/>
      <c r="L123" s="14"/>
      <c r="M123" s="14"/>
      <c r="N123" s="12"/>
      <c r="O123" s="15"/>
      <c r="P123" s="12"/>
      <c r="Q123" s="14"/>
      <c r="R123" s="16"/>
      <c r="S123" s="12"/>
      <c r="T123" s="12"/>
      <c r="U123" s="12"/>
    </row>
    <row r="124" spans="1:21" ht="15.75">
      <c r="A124" s="17"/>
      <c r="B124" s="12"/>
      <c r="C124" s="12"/>
      <c r="D124" s="12"/>
      <c r="E124" s="12"/>
      <c r="F124" s="12"/>
      <c r="G124" s="12"/>
      <c r="H124" s="13"/>
      <c r="I124" s="12"/>
      <c r="J124" s="18"/>
      <c r="K124" s="12"/>
      <c r="L124" s="14"/>
      <c r="M124" s="14"/>
      <c r="N124" s="12"/>
      <c r="O124" s="15"/>
      <c r="P124" s="12"/>
      <c r="Q124" s="14"/>
      <c r="R124" s="16"/>
      <c r="S124" s="12"/>
      <c r="T124" s="12"/>
      <c r="U124" s="12"/>
    </row>
    <row r="125" spans="1:21" ht="15.75">
      <c r="A125" s="17"/>
      <c r="B125" s="12"/>
      <c r="C125" s="12"/>
      <c r="D125" s="12"/>
      <c r="E125" s="12"/>
      <c r="F125" s="12"/>
      <c r="G125" s="12"/>
      <c r="H125" s="13"/>
      <c r="I125" s="12"/>
      <c r="J125" s="18"/>
      <c r="K125" s="12"/>
      <c r="L125" s="14"/>
      <c r="M125" s="14"/>
      <c r="N125" s="12"/>
      <c r="O125" s="15"/>
      <c r="P125" s="12"/>
      <c r="Q125" s="14"/>
      <c r="R125" s="16"/>
      <c r="S125" s="12"/>
      <c r="T125" s="12"/>
      <c r="U125" s="12"/>
    </row>
    <row r="126" spans="1:21" ht="15.75">
      <c r="A126" s="17"/>
      <c r="B126" s="12"/>
      <c r="C126" s="12"/>
      <c r="D126" s="12"/>
      <c r="E126" s="12"/>
      <c r="F126" s="12"/>
      <c r="G126" s="12"/>
      <c r="H126" s="13"/>
      <c r="I126" s="12"/>
      <c r="J126" s="18"/>
      <c r="K126" s="12"/>
      <c r="L126" s="14"/>
      <c r="M126" s="14"/>
      <c r="N126" s="12"/>
      <c r="O126" s="15"/>
      <c r="P126" s="12"/>
      <c r="Q126" s="14"/>
      <c r="R126" s="16"/>
      <c r="S126" s="12"/>
      <c r="T126" s="12"/>
      <c r="U126" s="12"/>
    </row>
    <row r="127" spans="1:21" ht="15.75">
      <c r="A127" s="17"/>
      <c r="B127" s="12"/>
      <c r="C127" s="12"/>
      <c r="D127" s="12"/>
      <c r="E127" s="12"/>
      <c r="F127" s="12"/>
      <c r="G127" s="12"/>
      <c r="H127" s="13"/>
      <c r="I127" s="12"/>
      <c r="J127" s="18"/>
      <c r="K127" s="12"/>
      <c r="L127" s="14"/>
      <c r="M127" s="14"/>
      <c r="N127" s="12"/>
      <c r="O127" s="15"/>
      <c r="P127" s="12"/>
      <c r="Q127" s="14"/>
      <c r="R127" s="16"/>
      <c r="S127" s="12"/>
      <c r="T127" s="12"/>
      <c r="U127" s="12"/>
    </row>
    <row r="128" spans="1:21" ht="15.75">
      <c r="A128" s="17"/>
      <c r="B128" s="12"/>
      <c r="C128" s="12"/>
      <c r="D128" s="12"/>
      <c r="E128" s="12"/>
      <c r="F128" s="12"/>
      <c r="G128" s="12"/>
      <c r="H128" s="13"/>
      <c r="I128" s="12"/>
      <c r="J128" s="18"/>
      <c r="K128" s="12"/>
      <c r="L128" s="14"/>
      <c r="M128" s="14"/>
      <c r="N128" s="12"/>
      <c r="O128" s="15"/>
      <c r="P128" s="12"/>
      <c r="Q128" s="14"/>
      <c r="R128" s="16"/>
      <c r="S128" s="12"/>
      <c r="T128" s="12"/>
      <c r="U128" s="12"/>
    </row>
    <row r="129" spans="1:21" ht="15.75">
      <c r="A129" s="17"/>
      <c r="B129" s="12"/>
      <c r="C129" s="12"/>
      <c r="D129" s="12"/>
      <c r="E129" s="12"/>
      <c r="F129" s="12"/>
      <c r="G129" s="12"/>
      <c r="H129" s="13"/>
      <c r="I129" s="12"/>
      <c r="J129" s="18"/>
      <c r="K129" s="12"/>
      <c r="L129" s="14"/>
      <c r="M129" s="14"/>
      <c r="N129" s="12"/>
      <c r="O129" s="15"/>
      <c r="P129" s="12"/>
      <c r="Q129" s="14"/>
      <c r="R129" s="16"/>
      <c r="S129" s="12"/>
      <c r="T129" s="12"/>
      <c r="U129" s="12"/>
    </row>
    <row r="130" spans="1:21" ht="15.75">
      <c r="A130" s="17"/>
      <c r="B130" s="12"/>
      <c r="C130" s="12"/>
      <c r="D130" s="12"/>
      <c r="E130" s="12"/>
      <c r="F130" s="12"/>
      <c r="G130" s="12"/>
      <c r="H130" s="13"/>
      <c r="I130" s="12"/>
      <c r="J130" s="18"/>
      <c r="K130" s="12"/>
      <c r="L130" s="14"/>
      <c r="M130" s="14"/>
      <c r="N130" s="12"/>
      <c r="O130" s="15"/>
      <c r="P130" s="12"/>
      <c r="Q130" s="14"/>
      <c r="R130" s="16"/>
      <c r="S130" s="12"/>
      <c r="T130" s="12"/>
      <c r="U130" s="12"/>
    </row>
    <row r="131" spans="1:21" ht="15.75">
      <c r="A131" s="19"/>
      <c r="B131" s="12"/>
      <c r="C131" s="12"/>
      <c r="D131" s="12"/>
      <c r="E131" s="12"/>
      <c r="F131" s="12"/>
      <c r="G131" s="12"/>
      <c r="H131" s="13"/>
      <c r="I131" s="12"/>
      <c r="J131" s="18"/>
      <c r="K131" s="12"/>
      <c r="L131" s="14"/>
      <c r="M131" s="14"/>
      <c r="N131" s="12"/>
      <c r="O131" s="15"/>
      <c r="P131" s="12"/>
      <c r="Q131" s="14"/>
      <c r="R131" s="16"/>
      <c r="S131" s="12"/>
      <c r="T131" s="12"/>
      <c r="U131" s="12"/>
    </row>
    <row r="132" spans="1:21" ht="15.75">
      <c r="A132" s="17"/>
      <c r="B132" s="12"/>
      <c r="C132" s="12"/>
      <c r="D132" s="12"/>
      <c r="E132" s="12"/>
      <c r="F132" s="12"/>
      <c r="G132" s="12"/>
      <c r="H132" s="13"/>
      <c r="I132" s="12"/>
      <c r="J132" s="18"/>
      <c r="K132" s="12"/>
      <c r="L132" s="14"/>
      <c r="M132" s="14"/>
      <c r="N132" s="12"/>
      <c r="O132" s="15"/>
      <c r="P132" s="12"/>
      <c r="Q132" s="14"/>
      <c r="R132" s="16"/>
      <c r="S132" s="12"/>
      <c r="T132" s="12"/>
      <c r="U132" s="12"/>
    </row>
    <row r="133" spans="1:21" ht="15.75">
      <c r="A133" s="17"/>
      <c r="B133" s="12"/>
      <c r="C133" s="12"/>
      <c r="D133" s="12"/>
      <c r="E133" s="12"/>
      <c r="F133" s="12"/>
      <c r="G133" s="12"/>
      <c r="H133" s="13"/>
      <c r="I133" s="12"/>
      <c r="J133" s="18"/>
      <c r="K133" s="12"/>
      <c r="L133" s="14"/>
      <c r="M133" s="14"/>
      <c r="N133" s="12"/>
      <c r="O133" s="15"/>
      <c r="P133" s="12"/>
      <c r="Q133" s="14"/>
      <c r="R133" s="16"/>
      <c r="S133" s="12"/>
      <c r="T133" s="12"/>
      <c r="U133" s="12"/>
    </row>
    <row r="134" spans="1:21" ht="15.75">
      <c r="A134" s="17"/>
      <c r="B134" s="12"/>
      <c r="C134" s="12"/>
      <c r="D134" s="12"/>
      <c r="E134" s="12"/>
      <c r="F134" s="12"/>
      <c r="G134" s="12"/>
      <c r="H134" s="13"/>
      <c r="I134" s="12"/>
      <c r="J134" s="18"/>
      <c r="K134" s="12"/>
      <c r="L134" s="14"/>
      <c r="M134" s="14"/>
      <c r="N134" s="12"/>
      <c r="O134" s="15"/>
      <c r="P134" s="12"/>
      <c r="Q134" s="14"/>
      <c r="R134" s="16"/>
      <c r="S134" s="12"/>
      <c r="T134" s="12"/>
      <c r="U134" s="12"/>
    </row>
    <row r="135" spans="1:21" ht="15.75">
      <c r="A135" s="17"/>
      <c r="B135" s="12"/>
      <c r="C135" s="12"/>
      <c r="D135" s="12"/>
      <c r="E135" s="12"/>
      <c r="F135" s="12"/>
      <c r="G135" s="12"/>
      <c r="H135" s="13"/>
      <c r="I135" s="12"/>
      <c r="J135" s="18"/>
      <c r="K135" s="12"/>
      <c r="L135" s="14"/>
      <c r="M135" s="14"/>
      <c r="N135" s="12"/>
      <c r="O135" s="15"/>
      <c r="P135" s="12"/>
      <c r="Q135" s="14"/>
      <c r="R135" s="16"/>
      <c r="S135" s="12"/>
      <c r="T135" s="12"/>
      <c r="U135" s="12"/>
    </row>
    <row r="136" spans="1:21" ht="15.75">
      <c r="A136" s="17"/>
      <c r="B136" s="12"/>
      <c r="C136" s="12"/>
      <c r="D136" s="12"/>
      <c r="E136" s="12"/>
      <c r="F136" s="12"/>
      <c r="G136" s="12"/>
      <c r="H136" s="13"/>
      <c r="I136" s="12"/>
      <c r="J136" s="18"/>
      <c r="K136" s="12"/>
      <c r="L136" s="14"/>
      <c r="M136" s="14"/>
      <c r="N136" s="12"/>
      <c r="O136" s="15"/>
      <c r="P136" s="12"/>
      <c r="Q136" s="14"/>
      <c r="R136" s="16"/>
      <c r="S136" s="12"/>
      <c r="T136" s="12"/>
      <c r="U136" s="12"/>
    </row>
    <row r="137" spans="1:21" ht="15.75">
      <c r="A137" s="17"/>
      <c r="B137" s="12"/>
      <c r="C137" s="12"/>
      <c r="D137" s="12"/>
      <c r="E137" s="12"/>
      <c r="F137" s="12"/>
      <c r="G137" s="12"/>
      <c r="H137" s="13"/>
      <c r="I137" s="12"/>
      <c r="J137" s="18"/>
      <c r="K137" s="12"/>
      <c r="L137" s="14"/>
      <c r="M137" s="14"/>
      <c r="N137" s="12"/>
      <c r="O137" s="15"/>
      <c r="P137" s="12"/>
      <c r="Q137" s="14"/>
      <c r="R137" s="16"/>
      <c r="S137" s="12"/>
      <c r="T137" s="12"/>
      <c r="U137" s="12"/>
    </row>
    <row r="138" spans="1:21" ht="15.75">
      <c r="A138" s="17"/>
      <c r="B138" s="12"/>
      <c r="C138" s="12"/>
      <c r="D138" s="12"/>
      <c r="E138" s="12"/>
      <c r="F138" s="12"/>
      <c r="G138" s="12"/>
      <c r="H138" s="13"/>
      <c r="I138" s="12"/>
      <c r="J138" s="18"/>
      <c r="K138" s="12"/>
      <c r="L138" s="14"/>
      <c r="M138" s="14"/>
      <c r="N138" s="12"/>
      <c r="O138" s="15"/>
      <c r="P138" s="12"/>
      <c r="Q138" s="14"/>
      <c r="R138" s="16"/>
      <c r="S138" s="12"/>
      <c r="T138" s="12"/>
      <c r="U138" s="12"/>
    </row>
    <row r="139" spans="1:21" ht="15.75">
      <c r="A139" s="17"/>
      <c r="B139" s="12"/>
      <c r="C139" s="12"/>
      <c r="D139" s="12"/>
      <c r="E139" s="12"/>
      <c r="F139" s="12"/>
      <c r="G139" s="12"/>
      <c r="H139" s="13"/>
      <c r="I139" s="12"/>
      <c r="J139" s="18"/>
      <c r="K139" s="12"/>
      <c r="L139" s="14"/>
      <c r="M139" s="14"/>
      <c r="N139" s="12"/>
      <c r="O139" s="15"/>
      <c r="P139" s="12"/>
      <c r="Q139" s="14"/>
      <c r="R139" s="16"/>
      <c r="S139" s="12"/>
      <c r="T139" s="12"/>
      <c r="U139" s="12"/>
    </row>
    <row r="140" spans="1:21" ht="15.75">
      <c r="A140" s="17"/>
      <c r="B140" s="12"/>
      <c r="C140" s="12"/>
      <c r="D140" s="12"/>
      <c r="E140" s="12"/>
      <c r="F140" s="12"/>
      <c r="G140" s="12"/>
      <c r="H140" s="13"/>
      <c r="I140" s="12"/>
      <c r="J140" s="18"/>
      <c r="K140" s="12"/>
      <c r="L140" s="14"/>
      <c r="M140" s="14"/>
      <c r="N140" s="12"/>
      <c r="O140" s="15"/>
      <c r="P140" s="12"/>
      <c r="Q140" s="14"/>
      <c r="R140" s="16"/>
      <c r="S140" s="12"/>
      <c r="T140" s="12"/>
      <c r="U140" s="12"/>
    </row>
    <row r="141" spans="1:21" ht="15.75">
      <c r="A141" s="17"/>
      <c r="B141" s="12"/>
      <c r="C141" s="12"/>
      <c r="D141" s="12"/>
      <c r="E141" s="12"/>
      <c r="F141" s="12"/>
      <c r="G141" s="12"/>
      <c r="H141" s="13"/>
      <c r="I141" s="12"/>
      <c r="J141" s="18"/>
      <c r="K141" s="12"/>
      <c r="L141" s="14"/>
      <c r="M141" s="14"/>
      <c r="N141" s="12"/>
      <c r="O141" s="15"/>
      <c r="P141" s="12"/>
      <c r="Q141" s="14"/>
      <c r="R141" s="16"/>
      <c r="S141" s="12"/>
      <c r="T141" s="12"/>
      <c r="U141" s="12"/>
    </row>
    <row r="142" spans="1:21" ht="15.75">
      <c r="A142" s="17"/>
      <c r="B142" s="12"/>
      <c r="C142" s="12"/>
      <c r="D142" s="12"/>
      <c r="E142" s="12"/>
      <c r="F142" s="12"/>
      <c r="G142" s="12"/>
      <c r="H142" s="13"/>
      <c r="I142" s="12"/>
      <c r="J142" s="18"/>
      <c r="K142" s="12"/>
      <c r="L142" s="14"/>
      <c r="M142" s="14"/>
      <c r="N142" s="12"/>
      <c r="O142" s="15"/>
      <c r="P142" s="12"/>
      <c r="Q142" s="14"/>
      <c r="R142" s="16"/>
      <c r="S142" s="12"/>
      <c r="T142" s="12"/>
      <c r="U142" s="12"/>
    </row>
    <row r="143" spans="1:21" ht="15.75">
      <c r="A143" s="17"/>
      <c r="B143" s="12"/>
      <c r="C143" s="12"/>
      <c r="D143" s="12"/>
      <c r="E143" s="12"/>
      <c r="F143" s="12"/>
      <c r="G143" s="12"/>
      <c r="H143" s="13"/>
      <c r="I143" s="12"/>
      <c r="J143" s="18"/>
      <c r="K143" s="12"/>
      <c r="L143" s="14"/>
      <c r="M143" s="14"/>
      <c r="N143" s="12"/>
      <c r="O143" s="15"/>
      <c r="P143" s="12"/>
      <c r="Q143" s="14"/>
      <c r="R143" s="16"/>
      <c r="S143" s="12"/>
      <c r="T143" s="12"/>
      <c r="U143" s="12"/>
    </row>
    <row r="144" spans="1:21" ht="15.75">
      <c r="A144" s="19"/>
      <c r="B144" s="12"/>
      <c r="C144" s="12"/>
      <c r="D144" s="12"/>
      <c r="E144" s="12"/>
      <c r="F144" s="12"/>
      <c r="G144" s="12"/>
      <c r="H144" s="13"/>
      <c r="I144" s="12"/>
      <c r="J144" s="18"/>
      <c r="K144" s="12"/>
      <c r="L144" s="14"/>
      <c r="M144" s="14"/>
      <c r="N144" s="12"/>
      <c r="O144" s="15"/>
      <c r="P144" s="12"/>
      <c r="Q144" s="14"/>
      <c r="R144" s="16"/>
      <c r="S144" s="12"/>
      <c r="T144" s="12"/>
      <c r="U144" s="12"/>
    </row>
    <row r="145" spans="1:21" ht="15.75">
      <c r="A145" s="17"/>
      <c r="B145" s="12"/>
      <c r="C145" s="12"/>
      <c r="D145" s="12"/>
      <c r="E145" s="12"/>
      <c r="F145" s="12"/>
      <c r="G145" s="12"/>
      <c r="H145" s="13"/>
      <c r="I145" s="12"/>
      <c r="J145" s="18"/>
      <c r="K145" s="12"/>
      <c r="L145" s="14"/>
      <c r="M145" s="14"/>
      <c r="N145" s="12"/>
      <c r="O145" s="15"/>
      <c r="P145" s="12"/>
      <c r="Q145" s="14"/>
      <c r="R145" s="16"/>
      <c r="S145" s="12"/>
      <c r="T145" s="12"/>
      <c r="U145" s="12"/>
    </row>
  </sheetData>
  <sheetProtection/>
  <mergeCells count="7">
    <mergeCell ref="A18:U18"/>
    <mergeCell ref="J5:S5"/>
    <mergeCell ref="T5:T6"/>
    <mergeCell ref="U5:U6"/>
    <mergeCell ref="A3:U3"/>
    <mergeCell ref="A5:A6"/>
    <mergeCell ref="B5:I5"/>
  </mergeCells>
  <hyperlinks>
    <hyperlink ref="A1" location="Contents!A1" display="Return to the Contents"/>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Yvette NDACAYISABA</cp:lastModifiedBy>
  <cp:lastPrinted>2016-08-22T15:17:49Z</cp:lastPrinted>
  <dcterms:created xsi:type="dcterms:W3CDTF">2000-09-13T06:05:15Z</dcterms:created>
  <dcterms:modified xsi:type="dcterms:W3CDTF">2019-11-12T14:58:16Z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