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60" i="5" l="1"/>
  <c r="G60" i="5"/>
  <c r="F60" i="5"/>
  <c r="E60" i="5"/>
  <c r="D60" i="5"/>
  <c r="B60" i="5"/>
  <c r="I60" i="5" s="1"/>
  <c r="H168" i="4"/>
  <c r="G168" i="4"/>
  <c r="F168" i="4"/>
  <c r="E168" i="4"/>
  <c r="D168" i="4"/>
  <c r="B168" i="4"/>
  <c r="I168" i="4" s="1"/>
  <c r="I167" i="4"/>
  <c r="H167" i="4"/>
  <c r="G167" i="4"/>
  <c r="F167" i="4"/>
  <c r="E167" i="4"/>
  <c r="D167" i="4"/>
  <c r="B167" i="4"/>
  <c r="H166" i="4"/>
  <c r="G166" i="4"/>
  <c r="I166" i="4" s="1"/>
  <c r="F166" i="4"/>
  <c r="E166" i="4"/>
  <c r="D166" i="4"/>
  <c r="B166" i="4"/>
  <c r="I59" i="5" l="1"/>
  <c r="H59" i="5"/>
  <c r="G59" i="5"/>
  <c r="F59" i="5"/>
  <c r="E59" i="5"/>
  <c r="D59" i="5"/>
  <c r="B59" i="5"/>
  <c r="H165" i="4"/>
  <c r="G165" i="4"/>
  <c r="F165" i="4"/>
  <c r="E165" i="4"/>
  <c r="D165" i="4"/>
  <c r="B165" i="4"/>
  <c r="I165" i="4" s="1"/>
  <c r="I164" i="4"/>
  <c r="H164" i="4"/>
  <c r="G164" i="4"/>
  <c r="F164" i="4"/>
  <c r="E164" i="4"/>
  <c r="D164" i="4"/>
  <c r="B164" i="4"/>
  <c r="I163" i="4"/>
  <c r="H163" i="4"/>
  <c r="G163" i="4"/>
  <c r="F163" i="4"/>
  <c r="E163" i="4"/>
  <c r="D163" i="4"/>
  <c r="B163" i="4"/>
  <c r="I19" i="6" l="1"/>
  <c r="H19" i="6"/>
  <c r="G19" i="6"/>
  <c r="F19" i="6"/>
  <c r="E19" i="6"/>
  <c r="D19" i="6"/>
  <c r="B19" i="6"/>
  <c r="I58" i="5"/>
  <c r="H58" i="5"/>
  <c r="G58" i="5"/>
  <c r="F58" i="5"/>
  <c r="E58" i="5"/>
  <c r="D58" i="5"/>
  <c r="B58" i="5"/>
  <c r="H162" i="4"/>
  <c r="G162" i="4"/>
  <c r="F162" i="4"/>
  <c r="E162" i="4"/>
  <c r="D162" i="4"/>
  <c r="B162" i="4"/>
  <c r="I162" i="4" s="1"/>
  <c r="I161" i="4"/>
  <c r="H161" i="4"/>
  <c r="G161" i="4"/>
  <c r="F161" i="4"/>
  <c r="E161" i="4"/>
  <c r="D161" i="4"/>
  <c r="B161" i="4"/>
  <c r="I160" i="4"/>
  <c r="H160" i="4"/>
  <c r="G160" i="4"/>
  <c r="F160" i="4"/>
  <c r="E160" i="4"/>
  <c r="D160" i="4"/>
  <c r="B160" i="4"/>
  <c r="H57" i="5" l="1"/>
  <c r="G57" i="5"/>
  <c r="F57" i="5"/>
  <c r="E57" i="5"/>
  <c r="D57" i="5"/>
  <c r="B57" i="5"/>
  <c r="I57" i="5" s="1"/>
  <c r="H159" i="4"/>
  <c r="G159" i="4"/>
  <c r="F159" i="4"/>
  <c r="E159" i="4"/>
  <c r="D159" i="4"/>
  <c r="B159" i="4"/>
  <c r="I159" i="4" s="1"/>
  <c r="H158" i="4" l="1"/>
  <c r="G158" i="4"/>
  <c r="F158" i="4"/>
  <c r="E158" i="4"/>
  <c r="D158" i="4"/>
  <c r="B158" i="4"/>
  <c r="I158" i="4" s="1"/>
  <c r="H157" i="4"/>
  <c r="I157" i="4" s="1"/>
  <c r="G157" i="4"/>
  <c r="F157" i="4"/>
  <c r="E157" i="4"/>
  <c r="D157" i="4"/>
  <c r="B157" i="4"/>
  <c r="H56" i="5" l="1"/>
  <c r="G56" i="5"/>
  <c r="F56" i="5"/>
  <c r="E56" i="5"/>
  <c r="D56" i="5"/>
  <c r="B56" i="5"/>
  <c r="I56" i="5" s="1"/>
  <c r="I156" i="4"/>
  <c r="H156" i="4"/>
  <c r="G156" i="4"/>
  <c r="F156" i="4"/>
  <c r="E156" i="4"/>
  <c r="D156" i="4"/>
  <c r="B156" i="4"/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l="1"/>
  <c r="H152" i="4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I54" i="5"/>
  <c r="H54" i="5"/>
  <c r="G54" i="5"/>
  <c r="F54" i="5"/>
  <c r="E54" i="5"/>
  <c r="D54" i="5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<sst xmlns="http://schemas.openxmlformats.org/spreadsheetml/2006/main" count="245" uniqueCount="39">
  <si>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</si>
  <si>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</si>
  <si>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</si>
  <si>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</si>
  <si>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</si>
  <si>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</si>
  <si>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</si>
  <si>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</si>
  <si>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</si>
  <si>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</si>
  <si>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</si>
  <si>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</si>
  <si>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</si>
  <si>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</si>
  <si>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</si>
  <si>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</si>
  <si>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</si>
  <si>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</si>
  <si>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</si>
  <si>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</si>
  <si>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</si>
  <si>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</si>
  <si>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</si>
  <si>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</si>
  <si>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</si>
  <si>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</si>
  <si>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</si>
  <si>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</si>
  <si>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</si>
  <si>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</si>
  <si>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</si>
  <si>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</si>
  <si>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</si>
  <si>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</si>
  <si>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</si>
  <si>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</si>
  <si>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</si>
  <si>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2020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</si>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</sst>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D1" workbookViewId="0">
      <selection activeCell="E12" sqref="E12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44377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38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37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70"/>
  <sheetViews>
    <sheetView workbookViewId="0">
      <pane xSplit="1" ySplit="6" topLeftCell="B159" activePane="bottomRight" state="frozen"/>
      <selection pane="topRight" activeCell="B1" sqref="B1"/>
      <selection pane="bottomLeft" activeCell="A7" sqref="A7"/>
      <selection pane="bottomRight" activeCell="A168" sqref="A168:XFD168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68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1">
        <v>44012</v>
      </c>
      <c r="B156" s="39">
        <f>1287.7+2294.3</f>
        <v>3582</v>
      </c>
      <c r="C156" s="39">
        <v>0</v>
      </c>
      <c r="D156" s="39">
        <f>1291+6290.6</f>
        <v>7581.6</v>
      </c>
      <c r="E156" s="39">
        <f>17136.6+107279</f>
        <v>124415.6</v>
      </c>
      <c r="F156" s="39">
        <f>2929.4+331.2</f>
        <v>3260.6</v>
      </c>
      <c r="G156" s="39">
        <f>1308.8+23339.5-2776.5+25865.7+2876.4</f>
        <v>50613.9</v>
      </c>
      <c r="H156" s="40">
        <f>10659.6+2776.5+1879.6+20746.1</f>
        <v>36061.800000000003</v>
      </c>
      <c r="I156" s="39">
        <f t="shared" si="4"/>
        <v>225515.5</v>
      </c>
    </row>
    <row r="157" spans="1:9" x14ac:dyDescent="0.25">
      <c r="A157" s="41">
        <v>44043</v>
      </c>
      <c r="B157" s="39">
        <f>1296.2+2325.7</f>
        <v>3621.8999999999996</v>
      </c>
      <c r="C157" s="39">
        <v>0</v>
      </c>
      <c r="D157" s="39">
        <f>3287.3+6254.4</f>
        <v>9541.7000000000007</v>
      </c>
      <c r="E157" s="39">
        <f>15175.7+114674.5</f>
        <v>129850.2</v>
      </c>
      <c r="F157" s="39">
        <f>2947+331.2</f>
        <v>3278.2</v>
      </c>
      <c r="G157" s="39">
        <f>1562.5+23326.7-2779.7+25865.8+3279.8</f>
        <v>51255.100000000006</v>
      </c>
      <c r="H157" s="40">
        <f>10731+2779.7+3370.5+21337.7</f>
        <v>38218.9</v>
      </c>
      <c r="I157" s="39">
        <f t="shared" si="4"/>
        <v>235766</v>
      </c>
    </row>
    <row r="158" spans="1:9" x14ac:dyDescent="0.25">
      <c r="A158" s="41">
        <v>44074</v>
      </c>
      <c r="B158" s="39">
        <f>1304.7+2329.2</f>
        <v>3633.8999999999996</v>
      </c>
      <c r="C158" s="39">
        <v>0</v>
      </c>
      <c r="D158" s="39">
        <f>10453.9+6167.9</f>
        <v>16621.8</v>
      </c>
      <c r="E158" s="39">
        <f>8024.9+116166</f>
        <v>124190.9</v>
      </c>
      <c r="F158" s="39">
        <f>2964.6+331.2</f>
        <v>3295.7999999999997</v>
      </c>
      <c r="G158" s="39">
        <f>1783.5+23338.6-2786.2+25865.7+4350.6</f>
        <v>52552.2</v>
      </c>
      <c r="H158" s="40">
        <f>10704.6+2786.2+2173+21281.3</f>
        <v>36945.1</v>
      </c>
      <c r="I158" s="39">
        <f t="shared" si="4"/>
        <v>237239.69999999998</v>
      </c>
    </row>
    <row r="159" spans="1:9" x14ac:dyDescent="0.25">
      <c r="A159" s="41">
        <v>44104</v>
      </c>
      <c r="B159" s="39">
        <f>1312.9+2333.9</f>
        <v>3646.8</v>
      </c>
      <c r="C159" s="39">
        <v>0</v>
      </c>
      <c r="D159" s="39">
        <f>3289.1+6230.2</f>
        <v>9519.2999999999993</v>
      </c>
      <c r="E159" s="39">
        <f>15222+121951</f>
        <v>137173</v>
      </c>
      <c r="F159" s="39">
        <f>3006.7+331.2</f>
        <v>3337.8999999999996</v>
      </c>
      <c r="G159" s="39">
        <f>2034.4+23352.7-2796.7+25865.7+5313.7</f>
        <v>53769.8</v>
      </c>
      <c r="H159" s="40">
        <f>10553.2+2796.7+2137.2+21347.6</f>
        <v>36834.699999999997</v>
      </c>
      <c r="I159" s="39">
        <f t="shared" si="4"/>
        <v>244281.5</v>
      </c>
    </row>
    <row r="160" spans="1:9" x14ac:dyDescent="0.25">
      <c r="A160" s="41">
        <v>44135</v>
      </c>
      <c r="B160" s="39">
        <f>1321.4+2343.5</f>
        <v>3664.9</v>
      </c>
      <c r="C160" s="39">
        <v>0</v>
      </c>
      <c r="D160" s="39">
        <f>10502.9+6088.7</f>
        <v>16591.599999999999</v>
      </c>
      <c r="E160" s="39">
        <f>8049+124049.9</f>
        <v>132098.9</v>
      </c>
      <c r="F160" s="39">
        <f>3024.2+331.2</f>
        <v>3355.3999999999996</v>
      </c>
      <c r="G160" s="39">
        <f>2265.2+23393-2822.3+25865.7+6061.5</f>
        <v>54763.100000000006</v>
      </c>
      <c r="H160" s="40">
        <f>10411.4+2822.3+2876.7+21402.5</f>
        <v>37512.9</v>
      </c>
      <c r="I160" s="39">
        <f t="shared" si="4"/>
        <v>247986.8</v>
      </c>
    </row>
    <row r="161" spans="1:9" x14ac:dyDescent="0.25">
      <c r="A161" s="41">
        <v>44165</v>
      </c>
      <c r="B161" s="39">
        <f>1329.6+2354.5</f>
        <v>3684.1</v>
      </c>
      <c r="C161" s="39">
        <v>0</v>
      </c>
      <c r="D161" s="39">
        <f>10526.4+10420.1</f>
        <v>20946.5</v>
      </c>
      <c r="E161" s="39">
        <f>8634.4+122714.6</f>
        <v>131349</v>
      </c>
      <c r="F161" s="39">
        <f>2746.8+331.2</f>
        <v>3078</v>
      </c>
      <c r="G161" s="39">
        <f>2566.1+22834.5-2361.8+25865.8+6879.8</f>
        <v>55784.4</v>
      </c>
      <c r="H161" s="40">
        <f>10666.8+2361.8+2823.8+21674.1</f>
        <v>37526.5</v>
      </c>
      <c r="I161" s="39">
        <f t="shared" si="4"/>
        <v>252368.5</v>
      </c>
    </row>
    <row r="162" spans="1:9" x14ac:dyDescent="0.25">
      <c r="A162" s="41">
        <v>44196</v>
      </c>
      <c r="B162" s="39">
        <f>3540.3+2349.3</f>
        <v>5889.6</v>
      </c>
      <c r="C162" s="39">
        <v>0</v>
      </c>
      <c r="D162" s="39">
        <f>7500.1+10599.9</f>
        <v>18100</v>
      </c>
      <c r="E162" s="39">
        <f>12350.3+127854</f>
        <v>140204.29999999999</v>
      </c>
      <c r="F162" s="39">
        <f>2780.7+331.2</f>
        <v>3111.8999999999996</v>
      </c>
      <c r="G162" s="39">
        <f>2775.7+22620.3-2149.9+25865.8+7644.2</f>
        <v>56756.099999999991</v>
      </c>
      <c r="H162" s="40">
        <f>10286.8+2149.9+2229.5+21747.8</f>
        <v>36414</v>
      </c>
      <c r="I162" s="39">
        <f t="shared" si="4"/>
        <v>260475.89999999997</v>
      </c>
    </row>
    <row r="163" spans="1:9" x14ac:dyDescent="0.25">
      <c r="A163" s="41">
        <v>44227</v>
      </c>
      <c r="B163" s="39">
        <f>4111.3+2358.2</f>
        <v>6469.5</v>
      </c>
      <c r="C163" s="39">
        <v>0</v>
      </c>
      <c r="D163" s="39">
        <f>10533.1+10423</f>
        <v>20956.099999999999</v>
      </c>
      <c r="E163" s="39">
        <f>9357.8+131809.1</f>
        <v>141166.9</v>
      </c>
      <c r="F163" s="39">
        <f>2798.3+331.2</f>
        <v>3129.5</v>
      </c>
      <c r="G163" s="39">
        <f>2890+22661.8-2189.4+25865.8+7668.3</f>
        <v>56896.5</v>
      </c>
      <c r="H163" s="40">
        <f>10141.9+2189.4+2783.5+22063.7</f>
        <v>37178.5</v>
      </c>
      <c r="I163" s="39">
        <f t="shared" si="4"/>
        <v>265797</v>
      </c>
    </row>
    <row r="164" spans="1:9" ht="19.5" customHeight="1" x14ac:dyDescent="0.25">
      <c r="A164" s="41">
        <v>44255</v>
      </c>
      <c r="B164" s="39">
        <f>4230.6+2359.5</f>
        <v>6590.1</v>
      </c>
      <c r="C164" s="39">
        <v>0</v>
      </c>
      <c r="D164" s="39">
        <f>10554.5+10400.1</f>
        <v>20954.599999999999</v>
      </c>
      <c r="E164" s="39">
        <f>9340.7+134735.7</f>
        <v>144076.40000000002</v>
      </c>
      <c r="F164" s="39">
        <f>2814.2+331.2</f>
        <v>3145.3999999999996</v>
      </c>
      <c r="G164" s="39">
        <f>3072.1+22653.3-2179.2+25865.7+8583.7</f>
        <v>57995.599999999991</v>
      </c>
      <c r="H164" s="40">
        <f>10344.2+2179.2+2275.8+22270.5</f>
        <v>37069.699999999997</v>
      </c>
      <c r="I164" s="39">
        <f t="shared" si="4"/>
        <v>269831.80000000005</v>
      </c>
    </row>
    <row r="165" spans="1:9" x14ac:dyDescent="0.25">
      <c r="A165" s="41">
        <v>44286</v>
      </c>
      <c r="B165" s="39">
        <f>8259.6+2366.1</f>
        <v>10625.7</v>
      </c>
      <c r="C165" s="39">
        <v>0</v>
      </c>
      <c r="D165" s="39">
        <f>8573.6+10336.4</f>
        <v>18910</v>
      </c>
      <c r="E165" s="39">
        <f>9295.7+140230.8</f>
        <v>149526.5</v>
      </c>
      <c r="F165" s="39">
        <f>2852.1+331.2</f>
        <v>3183.2999999999997</v>
      </c>
      <c r="G165" s="39">
        <f>427.4+24685.1-2171+30066.7+3387.7</f>
        <v>56395.899999999994</v>
      </c>
      <c r="H165" s="40">
        <f>10804.4+2171+2415.8+22369.4</f>
        <v>37760.600000000006</v>
      </c>
      <c r="I165" s="39">
        <f t="shared" si="4"/>
        <v>276402</v>
      </c>
    </row>
    <row r="166" spans="1:9" x14ac:dyDescent="0.25">
      <c r="A166" s="41">
        <v>44316</v>
      </c>
      <c r="B166" s="39">
        <f>10253.5+2369.3</f>
        <v>12622.8</v>
      </c>
      <c r="C166" s="39">
        <v>0</v>
      </c>
      <c r="D166" s="39">
        <f>8598.1+10272.4</f>
        <v>18870.5</v>
      </c>
      <c r="E166" s="39">
        <f>8859+142047.5</f>
        <v>150906.5</v>
      </c>
      <c r="F166" s="39">
        <f>2562.9+331.2</f>
        <v>2894.1</v>
      </c>
      <c r="G166" s="39">
        <f>666.9+24232.9-1662.6+30066.7+3563.9</f>
        <v>56867.80000000001</v>
      </c>
      <c r="H166" s="40">
        <f>11497.1+1662.6+2441.4+22338</f>
        <v>37939.1</v>
      </c>
      <c r="I166" s="39">
        <f t="shared" si="4"/>
        <v>280100.8</v>
      </c>
    </row>
    <row r="167" spans="1:9" x14ac:dyDescent="0.25">
      <c r="A167" s="41">
        <v>44347</v>
      </c>
      <c r="B167" s="39">
        <f>10384.7+2354.3</f>
        <v>12739</v>
      </c>
      <c r="C167" s="39">
        <v>0</v>
      </c>
      <c r="D167" s="39">
        <f>8623.4+10200.3</f>
        <v>18823.699999999997</v>
      </c>
      <c r="E167" s="39">
        <f>9857+147812.8</f>
        <v>157669.79999999999</v>
      </c>
      <c r="F167" s="39">
        <f>2579.9+331.2</f>
        <v>2911.1</v>
      </c>
      <c r="G167" s="39">
        <f>1064.9+24313.5-1736.8+30066.7+4179.5</f>
        <v>57887.8</v>
      </c>
      <c r="H167" s="40">
        <f>13215.1+1736.8+2045+22654.4</f>
        <v>39651.300000000003</v>
      </c>
      <c r="I167" s="39">
        <f t="shared" si="4"/>
        <v>289682.7</v>
      </c>
    </row>
    <row r="168" spans="1:9" x14ac:dyDescent="0.25">
      <c r="A168" s="41">
        <v>44377</v>
      </c>
      <c r="B168" s="39">
        <f>13474.4+2345.3</f>
        <v>15819.7</v>
      </c>
      <c r="C168" s="39">
        <v>0</v>
      </c>
      <c r="D168" s="39">
        <f>13405.8+9635.9</f>
        <v>23041.699999999997</v>
      </c>
      <c r="E168" s="39">
        <f>9879.6+152641.9</f>
        <v>162521.5</v>
      </c>
      <c r="F168" s="39">
        <f>2623.4+0</f>
        <v>2623.4</v>
      </c>
      <c r="G168" s="39">
        <f>1320.9+24393.4-1806.7+30808.4+5125.1</f>
        <v>59841.1</v>
      </c>
      <c r="H168" s="40">
        <f>16183.5+1806.7+2955.3+22447.2</f>
        <v>43392.7</v>
      </c>
      <c r="I168" s="39">
        <f t="shared" si="4"/>
        <v>307240.09999999998</v>
      </c>
    </row>
    <row r="169" spans="1:9" x14ac:dyDescent="0.25">
      <c r="A169" s="42" t="s">
        <v>0</v>
      </c>
      <c r="B169" s="40"/>
      <c r="C169" s="40"/>
      <c r="D169" s="43"/>
      <c r="E169" s="40"/>
      <c r="F169" s="43"/>
      <c r="G169" s="43"/>
      <c r="H169" s="43"/>
      <c r="I169" s="39"/>
    </row>
    <row r="170" spans="1:9" x14ac:dyDescent="0.25">
      <c r="A170" s="54" t="s">
        <v>2</v>
      </c>
      <c r="B170" s="55"/>
      <c r="C170" s="55"/>
      <c r="D170" s="55"/>
      <c r="E170" s="55"/>
      <c r="F170" s="55"/>
      <c r="G170" s="55"/>
      <c r="H170" s="55"/>
      <c r="I170" s="56"/>
    </row>
  </sheetData>
  <mergeCells count="2">
    <mergeCell ref="A4:I4"/>
    <mergeCell ref="A170:I17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2"/>
  <sheetViews>
    <sheetView workbookViewId="0">
      <pane xSplit="1" ySplit="6" topLeftCell="I53" activePane="bottomRight" state="frozen"/>
      <selection pane="topRight" activeCell="B1" sqref="B1"/>
      <selection pane="bottomLeft" activeCell="A7" sqref="A7"/>
      <selection pane="bottomRight" activeCell="A65" sqref="A65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1">
        <v>44012</v>
      </c>
      <c r="B56" s="39">
        <f>1287.7+2294.3</f>
        <v>3582</v>
      </c>
      <c r="C56" s="39">
        <v>0</v>
      </c>
      <c r="D56" s="39">
        <f>1291+6290.6</f>
        <v>7581.6</v>
      </c>
      <c r="E56" s="39">
        <f>17136.6+107279</f>
        <v>124415.6</v>
      </c>
      <c r="F56" s="39">
        <f>2929.4+331.2</f>
        <v>3260.6</v>
      </c>
      <c r="G56" s="39">
        <f>1308.8+23339.5-2776.5+25865.7+2876.4</f>
        <v>50613.9</v>
      </c>
      <c r="H56" s="40">
        <f>10659.6+2776.5+1879.6+20746.1</f>
        <v>36061.800000000003</v>
      </c>
      <c r="I56" s="39">
        <f t="shared" ref="I56" si="8">SUM(B56:H56)</f>
        <v>225515.5</v>
      </c>
    </row>
    <row r="57" spans="1:9" x14ac:dyDescent="0.25">
      <c r="A57" s="41">
        <v>44104</v>
      </c>
      <c r="B57" s="39">
        <f>1312.9+2333.9</f>
        <v>3646.8</v>
      </c>
      <c r="C57" s="39">
        <v>0</v>
      </c>
      <c r="D57" s="39">
        <f>3289.1+6230.2</f>
        <v>9519.2999999999993</v>
      </c>
      <c r="E57" s="39">
        <f>15222+121951</f>
        <v>137173</v>
      </c>
      <c r="F57" s="39">
        <f>3006.7+331.2</f>
        <v>3337.8999999999996</v>
      </c>
      <c r="G57" s="39">
        <f>2034.4+23352.7-2796.7+25865.7+5313.7</f>
        <v>53769.8</v>
      </c>
      <c r="H57" s="40">
        <f>10553.2+2796.7+2137.2+21347.6</f>
        <v>36834.699999999997</v>
      </c>
      <c r="I57" s="39">
        <f t="shared" ref="I57" si="9">SUM(B57:H57)</f>
        <v>244281.5</v>
      </c>
    </row>
    <row r="58" spans="1:9" x14ac:dyDescent="0.25">
      <c r="A58" s="41">
        <v>44196</v>
      </c>
      <c r="B58" s="39">
        <f>3540.3+2349.3</f>
        <v>5889.6</v>
      </c>
      <c r="C58" s="39">
        <v>0</v>
      </c>
      <c r="D58" s="39">
        <f>7500.1+10599.9</f>
        <v>18100</v>
      </c>
      <c r="E58" s="39">
        <f>12350.3+127854</f>
        <v>140204.29999999999</v>
      </c>
      <c r="F58" s="39">
        <f>2780.7+331.2</f>
        <v>3111.8999999999996</v>
      </c>
      <c r="G58" s="39">
        <f>2775.7+22620.3-2149.9+25865.8+7644.2</f>
        <v>56756.099999999991</v>
      </c>
      <c r="H58" s="40">
        <f>10286.8+2149.9+2229.5+21747.8</f>
        <v>36414</v>
      </c>
      <c r="I58" s="39">
        <f t="shared" ref="I58" si="10">SUM(B58:H58)</f>
        <v>260475.89999999997</v>
      </c>
    </row>
    <row r="59" spans="1:9" x14ac:dyDescent="0.25">
      <c r="A59" s="41">
        <v>44286</v>
      </c>
      <c r="B59" s="39">
        <f>8259.6+2366.1</f>
        <v>10625.7</v>
      </c>
      <c r="C59" s="39">
        <v>0</v>
      </c>
      <c r="D59" s="39">
        <f>8573.6+10336.4</f>
        <v>18910</v>
      </c>
      <c r="E59" s="39">
        <f>9295.7+140230.8</f>
        <v>149526.5</v>
      </c>
      <c r="F59" s="39">
        <f>2852.1+331.2</f>
        <v>3183.2999999999997</v>
      </c>
      <c r="G59" s="39">
        <f>427.4+24685.1-2171+30066.7+3387.7</f>
        <v>56395.899999999994</v>
      </c>
      <c r="H59" s="40">
        <f>10804.4+2171+2415.8+22369.4</f>
        <v>37760.600000000006</v>
      </c>
      <c r="I59" s="39">
        <f t="shared" ref="I59" si="11">SUM(B59:H59)</f>
        <v>276402</v>
      </c>
    </row>
    <row r="60" spans="1:9" x14ac:dyDescent="0.25">
      <c r="A60" s="41">
        <v>44377</v>
      </c>
      <c r="B60" s="39">
        <f>13474.4+2345.3</f>
        <v>15819.7</v>
      </c>
      <c r="C60" s="39">
        <v>0</v>
      </c>
      <c r="D60" s="39">
        <f>13405.8+9635.9</f>
        <v>23041.699999999997</v>
      </c>
      <c r="E60" s="39">
        <f>9879.6+152641.9</f>
        <v>162521.5</v>
      </c>
      <c r="F60" s="39">
        <f>2623.4+0</f>
        <v>2623.4</v>
      </c>
      <c r="G60" s="39">
        <f>1320.9+24393.4-1806.7+30808.4+5125.1</f>
        <v>59841.1</v>
      </c>
      <c r="H60" s="40">
        <f>16183.5+1806.7+2955.3+22447.2</f>
        <v>43392.7</v>
      </c>
      <c r="I60" s="39">
        <f t="shared" ref="I60" si="12">SUM(B60:H60)</f>
        <v>307240.09999999998</v>
      </c>
    </row>
    <row r="61" spans="1:9" x14ac:dyDescent="0.25">
      <c r="A61" s="42" t="s">
        <v>0</v>
      </c>
      <c r="B61" s="40"/>
      <c r="C61" s="40"/>
      <c r="D61" s="43"/>
      <c r="E61" s="40"/>
      <c r="F61" s="43"/>
      <c r="G61" s="43"/>
      <c r="H61" s="43"/>
      <c r="I61" s="39"/>
    </row>
    <row r="62" spans="1:9" x14ac:dyDescent="0.25">
      <c r="A62" s="54" t="s">
        <v>2</v>
      </c>
      <c r="B62" s="55"/>
      <c r="C62" s="55"/>
      <c r="D62" s="55"/>
      <c r="E62" s="55"/>
      <c r="F62" s="55"/>
      <c r="G62" s="55"/>
      <c r="H62" s="55"/>
      <c r="I62" s="56"/>
    </row>
  </sheetData>
  <mergeCells count="2">
    <mergeCell ref="A4:I4"/>
    <mergeCell ref="A62:I6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1"/>
  <sheetViews>
    <sheetView workbookViewId="0">
      <pane xSplit="1" ySplit="6" topLeftCell="I13" activePane="bottomRight" state="frozen"/>
      <selection pane="topRight" activeCell="B1" sqref="B1"/>
      <selection pane="bottomLeft" activeCell="A7" sqref="A7"/>
      <selection pane="bottomRight" activeCell="I24" sqref="I24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4">
        <v>2020</v>
      </c>
      <c r="B19" s="39">
        <f>3540.3+2349.3</f>
        <v>5889.6</v>
      </c>
      <c r="C19" s="39">
        <v>0</v>
      </c>
      <c r="D19" s="39">
        <f>7500.1+10599.9</f>
        <v>18100</v>
      </c>
      <c r="E19" s="39">
        <f>12350.3+127854</f>
        <v>140204.29999999999</v>
      </c>
      <c r="F19" s="39">
        <f>2780.7+331.2</f>
        <v>3111.8999999999996</v>
      </c>
      <c r="G19" s="39">
        <f>2775.7+22620.3-2149.9+25865.8+7644.2</f>
        <v>56756.099999999991</v>
      </c>
      <c r="H19" s="40">
        <f>10286.8+2149.9+2229.5+21747.8</f>
        <v>36414</v>
      </c>
      <c r="I19" s="39">
        <f t="shared" ref="I19" si="3">SUM(B19:H19)</f>
        <v>260475.89999999997</v>
      </c>
    </row>
    <row r="20" spans="1:9" x14ac:dyDescent="0.25">
      <c r="A20" s="42" t="s">
        <v>0</v>
      </c>
      <c r="B20" s="40"/>
      <c r="C20" s="40"/>
      <c r="D20" s="43"/>
      <c r="E20" s="40"/>
      <c r="F20" s="43"/>
      <c r="G20" s="43"/>
      <c r="H20" s="43"/>
      <c r="I20" s="39"/>
    </row>
    <row r="21" spans="1:9" x14ac:dyDescent="0.25">
      <c r="A21" s="54" t="s">
        <v>2</v>
      </c>
      <c r="B21" s="55"/>
      <c r="C21" s="55"/>
      <c r="D21" s="55"/>
      <c r="E21" s="55"/>
      <c r="F21" s="55"/>
      <c r="G21" s="55"/>
      <c r="H21" s="55"/>
      <c r="I21" s="56"/>
    </row>
  </sheetData>
  <mergeCells count="2">
    <mergeCell ref="A4:I4"/>
    <mergeCell ref="A21:I21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2021-09-16T08:37:32Z</dcterms:modified>
</cp:coreProperties>
</file>