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12090" windowHeight="7860" activeTab="1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H148" i="4" l="1"/>
  <c r="G148" i="4"/>
  <c r="F148" i="4"/>
  <c r="E148" i="4"/>
  <c r="D148" i="4"/>
  <c r="B148" i="4"/>
  <c r="I148" i="4" s="1"/>
  <c r="H147" i="4" l="1"/>
  <c r="G147" i="4"/>
  <c r="F147" i="4"/>
  <c r="E147" i="4"/>
  <c r="D147" i="4"/>
  <c r="B147" i="4"/>
  <c r="I147" i="4" s="1"/>
  <c r="H146" i="4" l="1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I145" i="4" s="1"/>
  <c r="H52" i="5" l="1"/>
  <c r="G52" i="5"/>
  <c r="F52" i="5"/>
  <c r="E52" i="5"/>
  <c r="D52" i="5"/>
  <c r="I52" i="5" s="1"/>
  <c r="B52" i="5"/>
  <c r="I144" i="4"/>
  <c r="H144" i="4"/>
  <c r="G144" i="4"/>
  <c r="F144" i="4"/>
  <c r="E144" i="4"/>
  <c r="D144" i="4"/>
  <c r="B144" i="4"/>
  <c r="H143" i="4"/>
  <c r="G143" i="4"/>
  <c r="I143" i="4" s="1"/>
  <c r="F143" i="4"/>
  <c r="E143" i="4"/>
  <c r="D143" i="4"/>
  <c r="B143" i="4"/>
  <c r="H142" i="4" l="1"/>
  <c r="G142" i="4"/>
  <c r="F142" i="4"/>
  <c r="E142" i="4"/>
  <c r="D142" i="4"/>
  <c r="B142" i="4"/>
  <c r="I142" i="4" l="1"/>
  <c r="H17" i="6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28" i="4" l="1"/>
  <c r="I132" i="4"/>
  <c r="I133" i="4"/>
  <c r="I138" i="4"/>
  <c r="I17" i="6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10" i="4" l="1"/>
  <c r="I14" i="4"/>
  <c r="I18" i="4"/>
  <c r="I17" i="4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<sst xmlns="http://schemas.openxmlformats.org/spreadsheetml/2006/main" count="245" uniqueCount="39">
  <si>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</si>
  <si>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</si>
  <si>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Source : Compilé sur base des données des établissements financiers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</si>
  <si>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</si>
  <si>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</si>
  <si>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</si>
  <si>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</si>
  <si>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</si>
  <si>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</si>
  <si>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</si>
  <si>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</si>
  <si>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</si>
  <si>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</si>
  <si>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</si>
  <si>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</si>
  <si>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</si>
  <si>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</si>
  <si>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</si>
  <si>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</si>
  <si>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</si>
  <si>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</si>
  <si>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</si>
  <si>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</si>
  <si>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</si>
  <si>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</si>
  <si>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</si>
  <si>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</si>
  <si>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</si>
  <si>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</si>
  <si>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</si>
  <si>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</si>
  <si>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</si>
  <si>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</si>
  <si>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</si>
  <si>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</si>
  <si>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</si>
  <si>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</si>
  <si>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2018</t>
  </si>
  <si>
    <t>Q3-2019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</si>
</sst>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opLeftCell="D1" workbookViewId="0">
      <selection activeCell="E12" sqref="E12"/>
    </sheetView>
  </sheetViews>
  <sheetFormatPr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27</v>
      </c>
    </row>
    <row r="3" spans="2:5" x14ac:dyDescent="0.25">
      <c r="B3" s="20" t="s">
        <v>28</v>
      </c>
      <c r="C3"/>
    </row>
    <row r="4" spans="2:5" x14ac:dyDescent="0.25">
      <c r="B4" s="20" t="s">
        <v>29</v>
      </c>
    </row>
    <row r="5" spans="2:5" x14ac:dyDescent="0.25">
      <c r="B5" s="20" t="s">
        <v>30</v>
      </c>
    </row>
    <row r="7" spans="2:5" ht="18.75" x14ac:dyDescent="0.3">
      <c r="B7" s="4" t="s">
        <v>3</v>
      </c>
    </row>
    <row r="8" spans="2:5" ht="18.75" x14ac:dyDescent="0.3">
      <c r="B8" s="6" t="s">
        <v>18</v>
      </c>
    </row>
    <row r="10" spans="2:5" x14ac:dyDescent="0.25">
      <c r="B10" s="5" t="s">
        <v>4</v>
      </c>
    </row>
    <row r="11" spans="2:5" ht="16.5" thickBot="1" x14ac:dyDescent="0.3">
      <c r="B11" s="7" t="s">
        <v>5</v>
      </c>
      <c r="C11" s="7" t="s">
        <v>6</v>
      </c>
      <c r="D11" s="7" t="s">
        <v>7</v>
      </c>
      <c r="E11" s="7" t="s">
        <v>34</v>
      </c>
    </row>
    <row r="12" spans="2:5" x14ac:dyDescent="0.25">
      <c r="B12" s="8" t="s">
        <v>8</v>
      </c>
      <c r="C12" s="9" t="s">
        <v>16</v>
      </c>
      <c r="D12" s="9" t="s">
        <v>8</v>
      </c>
      <c r="E12" s="10">
        <v>43768</v>
      </c>
    </row>
    <row r="13" spans="2:5" x14ac:dyDescent="0.25">
      <c r="B13" s="8" t="s">
        <v>9</v>
      </c>
      <c r="C13" s="9" t="s">
        <v>16</v>
      </c>
      <c r="D13" s="9" t="s">
        <v>9</v>
      </c>
      <c r="E13" s="11" t="s">
        <v>38</v>
      </c>
    </row>
    <row r="14" spans="2:5" x14ac:dyDescent="0.25">
      <c r="B14" s="8" t="s">
        <v>10</v>
      </c>
      <c r="C14" s="9" t="s">
        <v>16</v>
      </c>
      <c r="D14" s="9" t="s">
        <v>10</v>
      </c>
      <c r="E14" s="12" t="s">
        <v>37</v>
      </c>
    </row>
    <row r="16" spans="2:5" x14ac:dyDescent="0.25">
      <c r="B16" s="5" t="s">
        <v>11</v>
      </c>
      <c r="C16" s="13"/>
    </row>
    <row r="17" spans="2:3" x14ac:dyDescent="0.25">
      <c r="B17" s="5" t="s">
        <v>12</v>
      </c>
      <c r="C17" s="13"/>
    </row>
    <row r="19" spans="2:3" x14ac:dyDescent="0.25">
      <c r="B19" s="5" t="s">
        <v>13</v>
      </c>
      <c r="C19" s="5" t="s">
        <v>17</v>
      </c>
    </row>
    <row r="20" spans="2:3" x14ac:dyDescent="0.25">
      <c r="B20" s="5" t="s">
        <v>14</v>
      </c>
      <c r="C20" s="14" t="s">
        <v>15</v>
      </c>
    </row>
    <row r="23" spans="2:3" ht="31.5" x14ac:dyDescent="0.25">
      <c r="B23" s="50" t="s">
        <v>35</v>
      </c>
    </row>
    <row r="24" spans="2:3" x14ac:dyDescent="0.25">
      <c r="B24" s="48" t="s">
        <v>19</v>
      </c>
      <c r="C24" s="15"/>
    </row>
    <row r="25" spans="2:3" x14ac:dyDescent="0.25">
      <c r="B25" s="48" t="s">
        <v>20</v>
      </c>
      <c r="C25" s="16"/>
    </row>
    <row r="26" spans="2:3" x14ac:dyDescent="0.25">
      <c r="B26" s="49" t="s">
        <v>21</v>
      </c>
      <c r="C26" s="1"/>
    </row>
    <row r="27" spans="2:3" x14ac:dyDescent="0.25">
      <c r="B27" s="49" t="s">
        <v>22</v>
      </c>
      <c r="C27" s="15"/>
    </row>
    <row r="28" spans="2:3" x14ac:dyDescent="0.25">
      <c r="B28" s="49" t="s">
        <v>23</v>
      </c>
      <c r="C28" s="2"/>
    </row>
    <row r="29" spans="2:3" x14ac:dyDescent="0.25">
      <c r="B29" s="49" t="s">
        <v>24</v>
      </c>
      <c r="C29" s="2"/>
    </row>
    <row r="30" spans="2:3" x14ac:dyDescent="0.25">
      <c r="B30" s="49" t="s">
        <v>25</v>
      </c>
      <c r="C30" s="18"/>
    </row>
    <row r="31" spans="2:3" x14ac:dyDescent="0.25">
      <c r="B31" s="48" t="s">
        <v>26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50"/>
  <sheetViews>
    <sheetView tabSelected="1" workbookViewId="0">
      <pane xSplit="1" ySplit="6" topLeftCell="I140" activePane="bottomRight" state="frozen"/>
      <selection pane="topRight" activeCell="B1" sqref="B1"/>
      <selection pane="bottomLeft" activeCell="A7" sqref="A7"/>
      <selection pane="bottomRight" activeCell="A148" sqref="A148"/>
    </sheetView>
  </sheetViews>
  <sheetFormatPr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48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1">
        <v>43556</v>
      </c>
      <c r="B142" s="39">
        <f>1877.2+2194.9</f>
        <v>4072.1000000000004</v>
      </c>
      <c r="C142" s="39">
        <v>0</v>
      </c>
      <c r="D142" s="39">
        <f>6140.4+7103.1</f>
        <v>13243.5</v>
      </c>
      <c r="E142" s="39">
        <f>2107.8+75455.9</f>
        <v>77563.7</v>
      </c>
      <c r="F142" s="39">
        <f>331.2+3124.4</f>
        <v>3455.6</v>
      </c>
      <c r="G142" s="39">
        <f>629.9+22061.9-3608.7+23053.5+1667</f>
        <v>43803.600000000006</v>
      </c>
      <c r="H142" s="40">
        <f>12395.1+3608.7+2486.9+16764.1</f>
        <v>35254.800000000003</v>
      </c>
      <c r="I142" s="39">
        <f t="shared" si="4"/>
        <v>177393.3</v>
      </c>
    </row>
    <row r="143" spans="1:9" x14ac:dyDescent="0.25">
      <c r="A143" s="41">
        <v>43587</v>
      </c>
      <c r="B143" s="39">
        <f>1890.9+2200.9</f>
        <v>4091.8</v>
      </c>
      <c r="C143" s="39">
        <v>0</v>
      </c>
      <c r="D143" s="39">
        <f>6251.6+7127.1</f>
        <v>13378.7</v>
      </c>
      <c r="E143" s="39">
        <f>2238.9+77474.2</f>
        <v>79713.099999999991</v>
      </c>
      <c r="F143" s="39">
        <f>331.2+3143.7</f>
        <v>3474.8999999999996</v>
      </c>
      <c r="G143" s="39">
        <f>950.2+21184.2-2727.1+23053.6+1723.5</f>
        <v>44184.4</v>
      </c>
      <c r="H143" s="40">
        <f>12081.7+2727.1+1853.3+17395.5</f>
        <v>34057.600000000006</v>
      </c>
      <c r="I143" s="39">
        <f t="shared" si="4"/>
        <v>178900.5</v>
      </c>
    </row>
    <row r="144" spans="1:9" x14ac:dyDescent="0.25">
      <c r="A144" s="41">
        <v>43619</v>
      </c>
      <c r="B144" s="39">
        <f>1903.1+2213.2</f>
        <v>4116.2999999999993</v>
      </c>
      <c r="C144" s="39">
        <v>0</v>
      </c>
      <c r="D144" s="39">
        <f>6101.4+7150.4</f>
        <v>13251.8</v>
      </c>
      <c r="E144" s="39">
        <f>3523.3+78966.3</f>
        <v>82489.600000000006</v>
      </c>
      <c r="F144" s="39">
        <f>331.2+3196.9</f>
        <v>3528.1</v>
      </c>
      <c r="G144" s="39">
        <f>1304.9+21236.3-2776.4+23053.5+2192.6</f>
        <v>45010.9</v>
      </c>
      <c r="H144" s="40">
        <f>12630.2+2776.4+1710+17566.3</f>
        <v>34682.899999999994</v>
      </c>
      <c r="I144" s="39">
        <f t="shared" si="4"/>
        <v>183079.6</v>
      </c>
    </row>
    <row r="145" spans="1:9" x14ac:dyDescent="0.25">
      <c r="A145" s="41">
        <v>43677</v>
      </c>
      <c r="B145" s="39">
        <f>1915.6+2219.6</f>
        <v>4135.2</v>
      </c>
      <c r="C145" s="39">
        <v>0</v>
      </c>
      <c r="D145" s="39">
        <f>7174.4+6178.2</f>
        <v>13352.599999999999</v>
      </c>
      <c r="E145" s="39">
        <f>3535.8+80298.7</f>
        <v>83834.5</v>
      </c>
      <c r="F145" s="39">
        <f>331.2+3216.8</f>
        <v>3548</v>
      </c>
      <c r="G145" s="39">
        <f>1544.1+21209.9-2789.4+23053.6+2546.5</f>
        <v>45564.7</v>
      </c>
      <c r="H145" s="40">
        <f>12240.3+2789.4+2760.7+17999.6</f>
        <v>35790</v>
      </c>
      <c r="I145" s="39">
        <f t="shared" si="4"/>
        <v>186225</v>
      </c>
    </row>
    <row r="146" spans="1:9" x14ac:dyDescent="0.25">
      <c r="A146" s="41">
        <v>43678</v>
      </c>
      <c r="B146" s="39">
        <f>1223.7+2223.4</f>
        <v>3447.1000000000004</v>
      </c>
      <c r="C146" s="39">
        <v>0</v>
      </c>
      <c r="D146" s="39">
        <f>7198.5+6201.8</f>
        <v>13400.3</v>
      </c>
      <c r="E146" s="39">
        <f>3522.7+83677.8</f>
        <v>87200.5</v>
      </c>
      <c r="F146" s="39">
        <f>3236.7+331.2</f>
        <v>3567.8999999999996</v>
      </c>
      <c r="G146" s="39">
        <f>1796.3+21249.2-2826.6+23053.6+2997</f>
        <v>46269.5</v>
      </c>
      <c r="H146" s="40">
        <f>11697.1+2826.6+2060.9+18471.8</f>
        <v>35056.400000000001</v>
      </c>
      <c r="I146" s="39">
        <f t="shared" si="4"/>
        <v>188941.69999999998</v>
      </c>
    </row>
    <row r="147" spans="1:9" x14ac:dyDescent="0.25">
      <c r="A147" s="41">
        <v>43738</v>
      </c>
      <c r="B147" s="39">
        <f>1231.3+2233.8</f>
        <v>3465.1000000000004</v>
      </c>
      <c r="C147" s="39">
        <v>0</v>
      </c>
      <c r="D147" s="39">
        <f>7221.7+6239.5</f>
        <v>13461.2</v>
      </c>
      <c r="E147" s="39">
        <f>3526.5+84281</f>
        <v>87807.5</v>
      </c>
      <c r="F147" s="39">
        <f>3227.9+331.2</f>
        <v>3559.1</v>
      </c>
      <c r="G147" s="39">
        <f>2060.6+21258-2833.1+23053.6+3660.8</f>
        <v>47199.9</v>
      </c>
      <c r="H147" s="40">
        <f>11328.5+2833.1+1945.6+18546.5</f>
        <v>34653.699999999997</v>
      </c>
      <c r="I147" s="39">
        <f t="shared" si="4"/>
        <v>190146.5</v>
      </c>
    </row>
    <row r="148" spans="1:9" x14ac:dyDescent="0.25">
      <c r="A148" s="41">
        <v>43739</v>
      </c>
      <c r="B148" s="39">
        <f>1239.1+2240.2</f>
        <v>3479.2999999999997</v>
      </c>
      <c r="C148" s="39">
        <v>0</v>
      </c>
      <c r="D148" s="39">
        <f>7245.8+6077.2</f>
        <v>13323</v>
      </c>
      <c r="E148" s="39">
        <f>3535.4+88646.3</f>
        <v>92181.7</v>
      </c>
      <c r="F148" s="39">
        <f>3247.8+331.2</f>
        <v>3579</v>
      </c>
      <c r="G148" s="39">
        <f>2318.8+21270.7-2843.2+23053.6+3702.5</f>
        <v>47502.399999999994</v>
      </c>
      <c r="H148" s="40">
        <f>11423.7+2843.2+2187.4+19328.9</f>
        <v>35783.200000000004</v>
      </c>
      <c r="I148" s="39">
        <f t="shared" si="4"/>
        <v>195848.6</v>
      </c>
    </row>
    <row r="149" spans="1:9" x14ac:dyDescent="0.25">
      <c r="A149" s="42" t="s">
        <v>0</v>
      </c>
      <c r="B149" s="40"/>
      <c r="C149" s="40"/>
      <c r="D149" s="43"/>
      <c r="E149" s="40"/>
      <c r="F149" s="43"/>
      <c r="G149" s="43"/>
      <c r="H149" s="43"/>
      <c r="I149" s="39"/>
    </row>
    <row r="150" spans="1:9" x14ac:dyDescent="0.25">
      <c r="A150" s="54" t="s">
        <v>2</v>
      </c>
      <c r="B150" s="55"/>
      <c r="C150" s="55"/>
      <c r="D150" s="55"/>
      <c r="E150" s="55"/>
      <c r="F150" s="55"/>
      <c r="G150" s="55"/>
      <c r="H150" s="55"/>
      <c r="I150" s="56"/>
    </row>
  </sheetData>
  <mergeCells count="2">
    <mergeCell ref="A4:I4"/>
    <mergeCell ref="A150:I15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4"/>
  <sheetViews>
    <sheetView workbookViewId="0">
      <pane xSplit="1" ySplit="6" topLeftCell="I44" activePane="bottomRight" state="frozen"/>
      <selection pane="topRight" activeCell="B1" sqref="B1"/>
      <selection pane="bottomLeft" activeCell="A7" sqref="A7"/>
      <selection pane="bottomRight" activeCell="A52" sqref="A52"/>
    </sheetView>
  </sheetViews>
  <sheetFormatPr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1">
        <v>43619</v>
      </c>
      <c r="B52" s="39">
        <f>1903.1+2213.2</f>
        <v>4116.2999999999993</v>
      </c>
      <c r="C52" s="39">
        <v>0</v>
      </c>
      <c r="D52" s="39">
        <f>6101.4+7150.4</f>
        <v>13251.8</v>
      </c>
      <c r="E52" s="39">
        <f>3523.3+78966.3</f>
        <v>82489.600000000006</v>
      </c>
      <c r="F52" s="39">
        <f>331.2+3196.9</f>
        <v>3528.1</v>
      </c>
      <c r="G52" s="39">
        <f>1304.9+21236.3-2776.4+23053.5+2192.6</f>
        <v>45010.9</v>
      </c>
      <c r="H52" s="40">
        <f>12630.2+2776.4+1710+17566.3</f>
        <v>34682.899999999994</v>
      </c>
      <c r="I52" s="39">
        <f t="shared" ref="I52" si="5">SUM(B52:H52)</f>
        <v>183079.6</v>
      </c>
    </row>
    <row r="53" spans="1:9" x14ac:dyDescent="0.25">
      <c r="A53" s="42" t="s">
        <v>0</v>
      </c>
      <c r="B53" s="40"/>
      <c r="C53" s="40"/>
      <c r="D53" s="43"/>
      <c r="E53" s="40"/>
      <c r="F53" s="43"/>
      <c r="G53" s="43"/>
      <c r="H53" s="43"/>
      <c r="I53" s="39"/>
    </row>
    <row r="54" spans="1:9" x14ac:dyDescent="0.25">
      <c r="A54" s="54" t="s">
        <v>2</v>
      </c>
      <c r="B54" s="55"/>
      <c r="C54" s="55"/>
      <c r="D54" s="55"/>
      <c r="E54" s="55"/>
      <c r="F54" s="55"/>
      <c r="G54" s="55"/>
      <c r="H54" s="55"/>
      <c r="I54" s="56"/>
    </row>
  </sheetData>
  <mergeCells count="2">
    <mergeCell ref="A4:I4"/>
    <mergeCell ref="A54:I5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9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6" sqref="A16"/>
    </sheetView>
  </sheetViews>
  <sheetFormatPr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2" t="s">
        <v>0</v>
      </c>
      <c r="B18" s="40"/>
      <c r="C18" s="40"/>
      <c r="D18" s="43"/>
      <c r="E18" s="40"/>
      <c r="F18" s="43"/>
      <c r="G18" s="43"/>
      <c r="H18" s="43"/>
      <c r="I18" s="39"/>
    </row>
    <row r="19" spans="1:9" x14ac:dyDescent="0.25">
      <c r="A19" s="54" t="s">
        <v>2</v>
      </c>
      <c r="B19" s="55"/>
      <c r="C19" s="55"/>
      <c r="D19" s="55"/>
      <c r="E19" s="55"/>
      <c r="F19" s="55"/>
      <c r="G19" s="55"/>
      <c r="H19" s="55"/>
      <c r="I19" s="56"/>
    </row>
  </sheetData>
  <mergeCells count="2">
    <mergeCell ref="A4:I4"/>
    <mergeCell ref="A19:I19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2020-01-13T09:28:00Z</dcterms:modified>
</cp:coreProperties>
</file>