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tabRatio="604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49" i="3" l="1"/>
  <c r="N149" i="3"/>
  <c r="M149" i="3"/>
  <c r="Q149" i="3" s="1"/>
  <c r="G149" i="3"/>
  <c r="F149" i="3"/>
  <c r="L149" i="3" s="1"/>
  <c r="D149" i="3"/>
  <c r="R149" i="3" l="1"/>
  <c r="S149" i="3" s="1"/>
  <c r="P54" i="4"/>
  <c r="N54" i="4"/>
  <c r="M54" i="4"/>
  <c r="G54" i="4"/>
  <c r="L54" i="4" s="1"/>
  <c r="D54" i="4"/>
  <c r="Q53" i="4"/>
  <c r="L53" i="4"/>
  <c r="D53" i="4"/>
  <c r="Q52" i="4"/>
  <c r="L52" i="4"/>
  <c r="D52" i="4"/>
  <c r="P148" i="3"/>
  <c r="N148" i="3"/>
  <c r="M148" i="3"/>
  <c r="G148" i="3"/>
  <c r="L148" i="3" s="1"/>
  <c r="D148" i="3"/>
  <c r="Q147" i="3"/>
  <c r="L147" i="3"/>
  <c r="R147" i="3" s="1"/>
  <c r="D147" i="3"/>
  <c r="Q146" i="3"/>
  <c r="R146" i="3" s="1"/>
  <c r="S146" i="3" s="1"/>
  <c r="L146" i="3"/>
  <c r="D146" i="3"/>
  <c r="Q145" i="3"/>
  <c r="L145" i="3"/>
  <c r="R145" i="3" s="1"/>
  <c r="D145" i="3"/>
  <c r="Q144" i="3"/>
  <c r="L144" i="3"/>
  <c r="D144" i="3"/>
  <c r="O143" i="3"/>
  <c r="Q143" i="3" s="1"/>
  <c r="R143" i="3" s="1"/>
  <c r="L143" i="3"/>
  <c r="D143" i="3"/>
  <c r="Q142" i="3"/>
  <c r="L142" i="3"/>
  <c r="D142" i="3"/>
  <c r="Q141" i="3"/>
  <c r="R141" i="3" s="1"/>
  <c r="L141" i="3"/>
  <c r="D141" i="3"/>
  <c r="Q140" i="3"/>
  <c r="L140" i="3"/>
  <c r="D140" i="3"/>
  <c r="R52" i="4" l="1"/>
  <c r="S52" i="4" s="1"/>
  <c r="R53" i="4"/>
  <c r="S53" i="4" s="1"/>
  <c r="Q54" i="4"/>
  <c r="R54" i="4" s="1"/>
  <c r="S54" i="4" s="1"/>
  <c r="Q148" i="3"/>
  <c r="R148" i="3" s="1"/>
  <c r="S148" i="3" s="1"/>
  <c r="R142" i="3"/>
  <c r="R144" i="3"/>
  <c r="S144" i="3" s="1"/>
  <c r="S147" i="3"/>
  <c r="R140" i="3"/>
  <c r="S140" i="3" s="1"/>
  <c r="S141" i="3"/>
  <c r="S143" i="3"/>
  <c r="S145" i="3"/>
  <c r="S142" i="3"/>
  <c r="Q51" i="4" l="1"/>
  <c r="L51" i="4"/>
  <c r="D51" i="4"/>
  <c r="Q50" i="4"/>
  <c r="L50" i="4"/>
  <c r="D50" i="4"/>
  <c r="Q49" i="4"/>
  <c r="L49" i="4"/>
  <c r="D49" i="4"/>
  <c r="Q48" i="4"/>
  <c r="L48" i="4"/>
  <c r="D48" i="4"/>
  <c r="D128" i="3"/>
  <c r="D129" i="3"/>
  <c r="D130" i="3"/>
  <c r="D131" i="3"/>
  <c r="D132" i="3"/>
  <c r="D133" i="3"/>
  <c r="D134" i="3"/>
  <c r="D135" i="3"/>
  <c r="D136" i="3"/>
  <c r="D137" i="3"/>
  <c r="D138" i="3"/>
  <c r="D139" i="3"/>
  <c r="L128" i="3"/>
  <c r="L129" i="3"/>
  <c r="L130" i="3"/>
  <c r="L131" i="3"/>
  <c r="L132" i="3"/>
  <c r="L133" i="3"/>
  <c r="R133" i="3" s="1"/>
  <c r="S133" i="3" s="1"/>
  <c r="L134" i="3"/>
  <c r="R134" i="3" s="1"/>
  <c r="S134" i="3" s="1"/>
  <c r="L135" i="3"/>
  <c r="L136" i="3"/>
  <c r="L137" i="3"/>
  <c r="L138" i="3"/>
  <c r="L139" i="3"/>
  <c r="Q128" i="3"/>
  <c r="R128" i="3" s="1"/>
  <c r="Q129" i="3"/>
  <c r="R129" i="3" s="1"/>
  <c r="S129" i="3" s="1"/>
  <c r="Q130" i="3"/>
  <c r="Q131" i="3"/>
  <c r="Q132" i="3"/>
  <c r="Q133" i="3"/>
  <c r="Q134" i="3"/>
  <c r="Q135" i="3"/>
  <c r="Q136" i="3"/>
  <c r="R136" i="3" s="1"/>
  <c r="Q137" i="3"/>
  <c r="Q138" i="3"/>
  <c r="Q139" i="3"/>
  <c r="R137" i="3" l="1"/>
  <c r="S137" i="3" s="1"/>
  <c r="R49" i="4"/>
  <c r="S49" i="4" s="1"/>
  <c r="R51" i="4"/>
  <c r="S51" i="4" s="1"/>
  <c r="R48" i="4"/>
  <c r="S48" i="4" s="1"/>
  <c r="R50" i="4"/>
  <c r="S50" i="4" s="1"/>
  <c r="R132" i="3"/>
  <c r="S132" i="3" s="1"/>
  <c r="R139" i="3"/>
  <c r="S139" i="3" s="1"/>
  <c r="R131" i="3"/>
  <c r="S131" i="3" s="1"/>
  <c r="R138" i="3"/>
  <c r="S138" i="3" s="1"/>
  <c r="R130" i="3"/>
  <c r="S130" i="3" s="1"/>
  <c r="S136" i="3"/>
  <c r="S128" i="3"/>
  <c r="R135" i="3"/>
  <c r="S135" i="3" s="1"/>
  <c r="Q18" i="5" l="1"/>
  <c r="L18" i="5"/>
  <c r="R18" i="5" s="1"/>
  <c r="S18" i="5" s="1"/>
  <c r="D18" i="5"/>
  <c r="Q17" i="5" l="1"/>
  <c r="L17" i="5"/>
  <c r="D17" i="5"/>
  <c r="Q47" i="4"/>
  <c r="L47" i="4"/>
  <c r="D47" i="4"/>
  <c r="Q46" i="4"/>
  <c r="L46" i="4"/>
  <c r="D46" i="4"/>
  <c r="Q45" i="4"/>
  <c r="L45" i="4"/>
  <c r="D45" i="4"/>
  <c r="Q44" i="4"/>
  <c r="L44" i="4"/>
  <c r="R44" i="4" s="1"/>
  <c r="D44" i="4"/>
  <c r="Q116" i="3"/>
  <c r="Q117" i="3"/>
  <c r="Q118" i="3"/>
  <c r="Q119" i="3"/>
  <c r="Q120" i="3"/>
  <c r="Q121" i="3"/>
  <c r="Q122" i="3"/>
  <c r="Q123" i="3"/>
  <c r="Q124" i="3"/>
  <c r="Q125" i="3"/>
  <c r="Q126" i="3"/>
  <c r="Q127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R123" i="3" l="1"/>
  <c r="S123" i="3" s="1"/>
  <c r="R122" i="3"/>
  <c r="S122" i="3" s="1"/>
  <c r="R121" i="3"/>
  <c r="S121" i="3" s="1"/>
  <c r="R120" i="3"/>
  <c r="S120" i="3" s="1"/>
  <c r="R119" i="3"/>
  <c r="S119" i="3" s="1"/>
  <c r="R126" i="3"/>
  <c r="S126" i="3" s="1"/>
  <c r="R118" i="3"/>
  <c r="S118" i="3" s="1"/>
  <c r="R127" i="3"/>
  <c r="S127" i="3" s="1"/>
  <c r="R125" i="3"/>
  <c r="S125" i="3" s="1"/>
  <c r="R117" i="3"/>
  <c r="S117" i="3" s="1"/>
  <c r="R124" i="3"/>
  <c r="S124" i="3" s="1"/>
  <c r="R116" i="3"/>
  <c r="S116" i="3" s="1"/>
  <c r="R17" i="5"/>
  <c r="S17" i="5" s="1"/>
  <c r="R46" i="4"/>
  <c r="S46" i="4" s="1"/>
  <c r="S44" i="4"/>
  <c r="R45" i="4"/>
  <c r="S45" i="4" s="1"/>
  <c r="R47" i="4"/>
  <c r="S47" i="4" s="1"/>
  <c r="Q16" i="5" l="1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115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43" i="3"/>
  <c r="R16" i="5" l="1"/>
  <c r="S16" i="5" s="1"/>
  <c r="R12" i="5"/>
  <c r="S12" i="5" s="1"/>
  <c r="R15" i="5"/>
  <c r="S15" i="5" s="1"/>
  <c r="R14" i="5"/>
  <c r="S14" i="5" s="1"/>
  <c r="R10" i="5"/>
  <c r="S10" i="5" s="1"/>
  <c r="R11" i="5"/>
  <c r="S11" i="5" s="1"/>
  <c r="R13" i="5"/>
  <c r="S13" i="5" s="1"/>
  <c r="R19" i="4"/>
  <c r="S19" i="4" s="1"/>
  <c r="R41" i="4"/>
  <c r="S41" i="4" s="1"/>
  <c r="R29" i="4"/>
  <c r="S29" i="4" s="1"/>
  <c r="R23" i="4"/>
  <c r="S23" i="4" s="1"/>
  <c r="R22" i="4"/>
  <c r="S22" i="4" s="1"/>
  <c r="R39" i="4"/>
  <c r="S39" i="4" s="1"/>
  <c r="R26" i="4"/>
  <c r="S26" i="4" s="1"/>
  <c r="R34" i="4"/>
  <c r="S34" i="4" s="1"/>
  <c r="R25" i="4"/>
  <c r="S25" i="4" s="1"/>
  <c r="R40" i="4"/>
  <c r="S40" i="4" s="1"/>
  <c r="R28" i="4"/>
  <c r="S28" i="4" s="1"/>
  <c r="R42" i="4"/>
  <c r="S42" i="4" s="1"/>
  <c r="R37" i="4"/>
  <c r="S37" i="4" s="1"/>
  <c r="R38" i="4"/>
  <c r="S38" i="4" s="1"/>
  <c r="R24" i="4"/>
  <c r="S24" i="4" s="1"/>
  <c r="R32" i="4"/>
  <c r="S32" i="4" s="1"/>
  <c r="R33" i="4"/>
  <c r="S33" i="4" s="1"/>
  <c r="R43" i="4"/>
  <c r="S43" i="4" s="1"/>
  <c r="R30" i="4"/>
  <c r="S30" i="4" s="1"/>
  <c r="R35" i="4"/>
  <c r="S35" i="4" s="1"/>
  <c r="R20" i="4"/>
  <c r="S20" i="4" s="1"/>
  <c r="R21" i="4"/>
  <c r="S21" i="4" s="1"/>
  <c r="R27" i="4"/>
  <c r="S27" i="4" s="1"/>
  <c r="R31" i="4"/>
  <c r="S31" i="4" s="1"/>
  <c r="R36" i="4"/>
  <c r="S36" i="4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65" i="3"/>
  <c r="R65" i="3" s="1"/>
  <c r="L66" i="3"/>
  <c r="R66" i="3" s="1"/>
  <c r="L67" i="3"/>
  <c r="R67" i="3" s="1"/>
  <c r="L68" i="3"/>
  <c r="R68" i="3" s="1"/>
  <c r="L69" i="3"/>
  <c r="L70" i="3"/>
  <c r="L71" i="3"/>
  <c r="L72" i="3"/>
  <c r="L73" i="3"/>
  <c r="R73" i="3" s="1"/>
  <c r="L74" i="3"/>
  <c r="R74" i="3" s="1"/>
  <c r="L75" i="3"/>
  <c r="R75" i="3" s="1"/>
  <c r="L76" i="3"/>
  <c r="R76" i="3" s="1"/>
  <c r="L77" i="3"/>
  <c r="L78" i="3"/>
  <c r="L79" i="3"/>
  <c r="L80" i="3"/>
  <c r="L81" i="3"/>
  <c r="R81" i="3" s="1"/>
  <c r="L82" i="3"/>
  <c r="R82" i="3" s="1"/>
  <c r="L83" i="3"/>
  <c r="R83" i="3" s="1"/>
  <c r="L84" i="3"/>
  <c r="R84" i="3" s="1"/>
  <c r="L85" i="3"/>
  <c r="R85" i="3" s="1"/>
  <c r="L86" i="3"/>
  <c r="L87" i="3"/>
  <c r="L88" i="3"/>
  <c r="L89" i="3"/>
  <c r="R89" i="3" s="1"/>
  <c r="L90" i="3"/>
  <c r="R90" i="3" s="1"/>
  <c r="L91" i="3"/>
  <c r="R91" i="3" s="1"/>
  <c r="L92" i="3"/>
  <c r="L93" i="3"/>
  <c r="R93" i="3" s="1"/>
  <c r="L94" i="3"/>
  <c r="L95" i="3"/>
  <c r="R95" i="3" s="1"/>
  <c r="L96" i="3"/>
  <c r="L97" i="3"/>
  <c r="R97" i="3" s="1"/>
  <c r="L98" i="3"/>
  <c r="R98" i="3" s="1"/>
  <c r="L99" i="3"/>
  <c r="R99" i="3" s="1"/>
  <c r="L100" i="3"/>
  <c r="L101" i="3"/>
  <c r="R101" i="3" s="1"/>
  <c r="L102" i="3"/>
  <c r="L103" i="3"/>
  <c r="R103" i="3" s="1"/>
  <c r="L104" i="3"/>
  <c r="L105" i="3"/>
  <c r="R105" i="3" s="1"/>
  <c r="L106" i="3"/>
  <c r="R106" i="3" s="1"/>
  <c r="L107" i="3"/>
  <c r="R107" i="3" s="1"/>
  <c r="L108" i="3"/>
  <c r="R108" i="3" s="1"/>
  <c r="L109" i="3"/>
  <c r="R109" i="3" s="1"/>
  <c r="L110" i="3"/>
  <c r="L111" i="3"/>
  <c r="R111" i="3" s="1"/>
  <c r="L112" i="3"/>
  <c r="L113" i="3"/>
  <c r="R113" i="3" s="1"/>
  <c r="L114" i="3"/>
  <c r="R114" i="3" s="1"/>
  <c r="L115" i="3"/>
  <c r="R115" i="3" s="1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L56" i="3"/>
  <c r="L57" i="3"/>
  <c r="R57" i="3" s="1"/>
  <c r="L58" i="3"/>
  <c r="R58" i="3" s="1"/>
  <c r="L59" i="3"/>
  <c r="R59" i="3" s="1"/>
  <c r="L60" i="3"/>
  <c r="R60" i="3" s="1"/>
  <c r="L61" i="3"/>
  <c r="R61" i="3" s="1"/>
  <c r="L62" i="3"/>
  <c r="L63" i="3"/>
  <c r="L64" i="3"/>
  <c r="D54" i="3"/>
  <c r="D55" i="3"/>
  <c r="D56" i="3"/>
  <c r="D57" i="3"/>
  <c r="D58" i="3"/>
  <c r="D59" i="3"/>
  <c r="D60" i="3"/>
  <c r="D61" i="3"/>
  <c r="L42" i="3"/>
  <c r="L43" i="3"/>
  <c r="L44" i="3"/>
  <c r="L45" i="3"/>
  <c r="L46" i="3"/>
  <c r="L47" i="3"/>
  <c r="L48" i="3"/>
  <c r="L49" i="3"/>
  <c r="L50" i="3"/>
  <c r="R50" i="3" s="1"/>
  <c r="L51" i="3"/>
  <c r="R51" i="3" s="1"/>
  <c r="L52" i="3"/>
  <c r="R52" i="3" s="1"/>
  <c r="L53" i="3"/>
  <c r="R53" i="3" s="1"/>
  <c r="L54" i="3"/>
  <c r="L55" i="3"/>
  <c r="D43" i="3"/>
  <c r="D44" i="3"/>
  <c r="D45" i="3"/>
  <c r="D46" i="3"/>
  <c r="D47" i="3"/>
  <c r="D48" i="3"/>
  <c r="D49" i="3"/>
  <c r="D50" i="3"/>
  <c r="D51" i="3"/>
  <c r="D52" i="3"/>
  <c r="D53" i="3"/>
  <c r="R49" i="3" l="1"/>
  <c r="S49" i="3" s="1"/>
  <c r="R55" i="3"/>
  <c r="S55" i="3" s="1"/>
  <c r="R62" i="3"/>
  <c r="S62" i="3" s="1"/>
  <c r="S51" i="3"/>
  <c r="S57" i="3"/>
  <c r="R102" i="3"/>
  <c r="S102" i="3" s="1"/>
  <c r="R94" i="3"/>
  <c r="S94" i="3" s="1"/>
  <c r="R86" i="3"/>
  <c r="S86" i="3" s="1"/>
  <c r="R78" i="3"/>
  <c r="S78" i="3" s="1"/>
  <c r="R70" i="3"/>
  <c r="S70" i="3" s="1"/>
  <c r="R110" i="3"/>
  <c r="S110" i="3" s="1"/>
  <c r="R100" i="3"/>
  <c r="S100" i="3" s="1"/>
  <c r="R92" i="3"/>
  <c r="S92" i="3" s="1"/>
  <c r="R87" i="3"/>
  <c r="S87" i="3" s="1"/>
  <c r="R77" i="3"/>
  <c r="S77" i="3" s="1"/>
  <c r="R79" i="3"/>
  <c r="S79" i="3" s="1"/>
  <c r="R71" i="3"/>
  <c r="S71" i="3" s="1"/>
  <c r="R46" i="3"/>
  <c r="S46" i="3" s="1"/>
  <c r="R54" i="3"/>
  <c r="S107" i="3"/>
  <c r="S111" i="3"/>
  <c r="S109" i="3"/>
  <c r="S99" i="3"/>
  <c r="S103" i="3"/>
  <c r="S95" i="3"/>
  <c r="S101" i="3"/>
  <c r="S60" i="3"/>
  <c r="S50" i="3"/>
  <c r="R64" i="3"/>
  <c r="S64" i="3" s="1"/>
  <c r="R56" i="3"/>
  <c r="S56" i="3" s="1"/>
  <c r="S115" i="3"/>
  <c r="S108" i="3"/>
  <c r="S84" i="3"/>
  <c r="S76" i="3"/>
  <c r="S68" i="3"/>
  <c r="R69" i="3"/>
  <c r="S69" i="3" s="1"/>
  <c r="S61" i="3"/>
  <c r="S67" i="3"/>
  <c r="S53" i="3"/>
  <c r="S114" i="3"/>
  <c r="S106" i="3"/>
  <c r="S98" i="3"/>
  <c r="S113" i="3"/>
  <c r="S105" i="3"/>
  <c r="S97" i="3"/>
  <c r="S89" i="3"/>
  <c r="S81" i="3"/>
  <c r="S73" i="3"/>
  <c r="S59" i="3"/>
  <c r="S58" i="3"/>
  <c r="R112" i="3"/>
  <c r="S112" i="3" s="1"/>
  <c r="R104" i="3"/>
  <c r="S104" i="3" s="1"/>
  <c r="R96" i="3"/>
  <c r="S96" i="3" s="1"/>
  <c r="R88" i="3"/>
  <c r="S88" i="3" s="1"/>
  <c r="R80" i="3"/>
  <c r="S80" i="3" s="1"/>
  <c r="R8" i="5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8" i="3"/>
  <c r="S48" i="3" s="1"/>
  <c r="R63" i="3"/>
  <c r="S63" i="3" s="1"/>
  <c r="S75" i="3"/>
  <c r="S54" i="3"/>
  <c r="S90" i="3"/>
  <c r="S82" i="3"/>
  <c r="S74" i="3"/>
  <c r="S66" i="3"/>
  <c r="S93" i="3"/>
  <c r="S52" i="3"/>
  <c r="S65" i="3"/>
  <c r="S91" i="3"/>
  <c r="R72" i="3"/>
  <c r="S72" i="3" s="1"/>
  <c r="S85" i="3"/>
  <c r="S83" i="3"/>
  <c r="R45" i="3"/>
  <c r="S45" i="3" s="1"/>
  <c r="R47" i="3"/>
  <c r="S47" i="3" s="1"/>
  <c r="R42" i="3"/>
  <c r="R44" i="3"/>
  <c r="S44" i="3" s="1"/>
  <c r="R43" i="3"/>
  <c r="S43" i="3" s="1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R18" i="3" s="1"/>
  <c r="S18" i="3" s="1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9" i="3" l="1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<sst xmlns="http://schemas.openxmlformats.org/spreadsheetml/2006/main" count="223" uniqueCount="80">
  <si>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</si>
  <si>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</si>
  <si>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</si>
  <si>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</si>
  <si>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</si>
  <si>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</si>
  <si>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</si>
  <si>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</si>
  <si>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</si>
  <si>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</si>
  <si>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</si>
  <si>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</si>
  <si>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</si>
  <si>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</si>
  <si>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</si>
  <si>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</si>
  <si>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</si>
  <si>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</si>
  <si>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</si>
  <si>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</si>
  <si>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</si>
  <si>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</si>
  <si>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</si>
  <si>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</si>
  <si>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</si>
  <si>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</si>
  <si>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</si>
  <si>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</si>
  <si>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</si>
  <si>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</si>
  <si>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</si>
  <si>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</si>
  <si>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</si>
  <si>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</si>
  <si>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</si>
  <si>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</si>
  <si>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</si>
  <si>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</si>
  <si>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</si>
  <si>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</si>
  <si>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</si>
  <si>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</si>
  <si>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</si>
  <si>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</si>
  <si>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</si>
  <si>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</si>
  <si>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</si>
  <si>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</si>
  <si>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</si>
  <si>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</si>
  <si>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</si>
  <si>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</si>
  <si>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</si>
  <si>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</si>
  <si>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</si>
  <si>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</si>
  <si>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</si>
  <si>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</si>
  <si>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</si>
  <si>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</si>
  <si>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</si>
  <si>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</si>
  <si>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</si>
  <si>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</si>
  <si>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</si>
  <si>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</si>
  <si>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</si>
  <si>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</si>
  <si>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t>2018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</si>
  <si>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</si>
  <si>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</si>
  <si>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</si>
  <si>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</si>
  <si>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</si>
  <si>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</si>
  <si>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</si>
  <si>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</si>
  <si>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t>Q3-2019</t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</si>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</sst>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F13" sqref="F13"/>
    </sheetView>
  </sheetViews>
  <sheetFormatPr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43768</v>
      </c>
    </row>
    <row r="12" spans="2:5">
      <c r="B12" s="25" t="s">
        <v>28</v>
      </c>
      <c r="C12" s="26" t="s">
        <v>37</v>
      </c>
      <c r="D12" s="26" t="s">
        <v>28</v>
      </c>
      <c r="E12" s="28" t="s">
        <v>77</v>
      </c>
    </row>
    <row r="13" spans="2:5">
      <c r="B13" s="25" t="s">
        <v>29</v>
      </c>
      <c r="C13" s="26" t="s">
        <v>38</v>
      </c>
      <c r="D13" s="26" t="s">
        <v>29</v>
      </c>
      <c r="E13" s="27" t="s">
        <v>68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3"/>
  <sheetViews>
    <sheetView workbookViewId="0">
      <pane xSplit="1" ySplit="7" topLeftCell="R145" activePane="bottomRight" state="frozen"/>
      <selection pane="topRight" activeCell="B1" sqref="B1"/>
      <selection pane="bottomLeft" activeCell="A8" sqref="A8"/>
      <selection pane="bottomRight" activeCell="A150" sqref="A150:S151"/>
    </sheetView>
  </sheetViews>
  <sheetFormatPr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95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71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71" si="6">L40+Q40</f>
        <v>687759.5</v>
      </c>
      <c r="S40" s="14">
        <f t="shared" ref="S40:S71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14177.3</v>
      </c>
      <c r="H43" s="52">
        <v>88925</v>
      </c>
      <c r="I43" s="52">
        <v>145130.9</v>
      </c>
      <c r="J43" s="53">
        <v>-154580.5</v>
      </c>
      <c r="K43" s="14">
        <v>-11562.5</v>
      </c>
      <c r="L43" s="14">
        <f t="shared" si="5"/>
        <v>211162.69999999995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si="6"/>
        <v>726774.8</v>
      </c>
      <c r="S43" s="14">
        <f t="shared" si="7"/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11301.6</v>
      </c>
      <c r="H44" s="52">
        <v>88925</v>
      </c>
      <c r="I44" s="52">
        <v>144822.79999999999</v>
      </c>
      <c r="J44" s="53">
        <v>-178256.98333333334</v>
      </c>
      <c r="K44" s="14">
        <v>-8516.3000000000011</v>
      </c>
      <c r="L44" s="14">
        <f t="shared" si="5"/>
        <v>179231.91666666663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7" si="8">SUM(M44:P44)</f>
        <v>521087.8833333333</v>
      </c>
      <c r="R44" s="14">
        <f t="shared" si="6"/>
        <v>700319.79999999993</v>
      </c>
      <c r="S44" s="14">
        <f t="shared" si="7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10764.699999999999</v>
      </c>
      <c r="H45" s="52">
        <v>88925</v>
      </c>
      <c r="I45" s="52">
        <v>144514.70000000001</v>
      </c>
      <c r="J45" s="53">
        <v>-211635.06666666665</v>
      </c>
      <c r="K45" s="14">
        <v>-11109.9</v>
      </c>
      <c r="L45" s="14">
        <f t="shared" si="5"/>
        <v>152319.93333333338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8"/>
        <v>537658.2666666666</v>
      </c>
      <c r="R45" s="14">
        <f t="shared" si="6"/>
        <v>689978.2</v>
      </c>
      <c r="S45" s="14">
        <f t="shared" si="7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12695.1</v>
      </c>
      <c r="H46" s="52">
        <v>74325</v>
      </c>
      <c r="I46" s="52">
        <v>144206.6</v>
      </c>
      <c r="J46" s="53">
        <v>-168071.85</v>
      </c>
      <c r="K46" s="14">
        <v>-8872.6999999999989</v>
      </c>
      <c r="L46" s="14">
        <f t="shared" si="5"/>
        <v>177162.74999999997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8"/>
        <v>546898.84999999986</v>
      </c>
      <c r="R46" s="14">
        <f t="shared" si="6"/>
        <v>724061.59999999986</v>
      </c>
      <c r="S46" s="14">
        <f t="shared" si="7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15459.300000000001</v>
      </c>
      <c r="H47" s="52">
        <v>74325</v>
      </c>
      <c r="I47" s="52">
        <v>143898.4</v>
      </c>
      <c r="J47" s="53">
        <v>-173242.33333333331</v>
      </c>
      <c r="K47" s="14">
        <v>-10713.999999999998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8"/>
        <v>554066.83333333337</v>
      </c>
      <c r="R47" s="14">
        <f t="shared" si="6"/>
        <v>726593.10000000009</v>
      </c>
      <c r="S47" s="14">
        <f t="shared" si="7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19313.400000000001</v>
      </c>
      <c r="H48" s="52">
        <v>74325</v>
      </c>
      <c r="I48" s="52">
        <v>143590.29999999999</v>
      </c>
      <c r="J48" s="53">
        <v>-191152.81666666665</v>
      </c>
      <c r="K48" s="14">
        <v>-9917.9</v>
      </c>
      <c r="L48" s="14">
        <f t="shared" si="5"/>
        <v>174218.28333333335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8"/>
        <v>575108.41666666674</v>
      </c>
      <c r="R48" s="14">
        <f t="shared" si="6"/>
        <v>749326.70000000007</v>
      </c>
      <c r="S48" s="14">
        <f t="shared" si="7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17897.8</v>
      </c>
      <c r="H49" s="52">
        <v>74325</v>
      </c>
      <c r="I49" s="52">
        <v>143282.1</v>
      </c>
      <c r="J49" s="53">
        <v>-178609.6</v>
      </c>
      <c r="K49" s="14">
        <v>-12446.6</v>
      </c>
      <c r="L49" s="14">
        <f t="shared" si="5"/>
        <v>187186.2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8"/>
        <v>606705.5</v>
      </c>
      <c r="R49" s="14">
        <f t="shared" si="6"/>
        <v>793891.7</v>
      </c>
      <c r="S49" s="14">
        <f t="shared" si="7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16240.1</v>
      </c>
      <c r="H50" s="52">
        <v>74325</v>
      </c>
      <c r="I50" s="52">
        <v>142974</v>
      </c>
      <c r="J50" s="53">
        <v>-159708.54999999999</v>
      </c>
      <c r="K50" s="14">
        <v>-11666.5</v>
      </c>
      <c r="L50" s="14">
        <f t="shared" si="5"/>
        <v>213986.55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8"/>
        <v>626228.89999999991</v>
      </c>
      <c r="R50" s="14">
        <f t="shared" si="6"/>
        <v>840215.45</v>
      </c>
      <c r="S50" s="14">
        <f t="shared" si="7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13778.1</v>
      </c>
      <c r="H51" s="52">
        <v>74325</v>
      </c>
      <c r="I51" s="52">
        <v>142665.9</v>
      </c>
      <c r="J51" s="53">
        <v>-157664.40000000002</v>
      </c>
      <c r="K51" s="14">
        <v>-13382.5</v>
      </c>
      <c r="L51" s="14">
        <f t="shared" si="5"/>
        <v>199776.09999999998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8"/>
        <v>645893.9</v>
      </c>
      <c r="R51" s="14">
        <f t="shared" si="6"/>
        <v>845670</v>
      </c>
      <c r="S51" s="14">
        <f t="shared" si="7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12911.2</v>
      </c>
      <c r="H52" s="52">
        <v>74325</v>
      </c>
      <c r="I52" s="52">
        <v>142357.70000000001</v>
      </c>
      <c r="J52" s="53">
        <v>-153334.25</v>
      </c>
      <c r="K52" s="14">
        <v>-13059.699999999999</v>
      </c>
      <c r="L52" s="14">
        <f t="shared" si="5"/>
        <v>200274.45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8"/>
        <v>653326.60000000009</v>
      </c>
      <c r="R52" s="14">
        <f t="shared" si="6"/>
        <v>853601.05</v>
      </c>
      <c r="S52" s="14">
        <f t="shared" si="7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13872.2</v>
      </c>
      <c r="H53" s="52">
        <v>94325</v>
      </c>
      <c r="I53" s="52">
        <v>142049.60000000001</v>
      </c>
      <c r="J53" s="53">
        <v>-161733.70000000001</v>
      </c>
      <c r="K53" s="14">
        <v>-13639.7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8"/>
        <v>670585.19999999984</v>
      </c>
      <c r="R53" s="14">
        <f t="shared" si="6"/>
        <v>881535.69999999984</v>
      </c>
      <c r="S53" s="14">
        <f t="shared" si="7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14068.5</v>
      </c>
      <c r="H54" s="52">
        <v>94325</v>
      </c>
      <c r="I54" s="52">
        <v>142049.60000000001</v>
      </c>
      <c r="J54" s="53">
        <v>-164714.94999999998</v>
      </c>
      <c r="K54" s="14">
        <v>-14515.500000000002</v>
      </c>
      <c r="L54" s="14">
        <f t="shared" si="5"/>
        <v>180562.35000000006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8"/>
        <v>680667.40000000014</v>
      </c>
      <c r="R54" s="14">
        <f t="shared" si="6"/>
        <v>861229.75000000023</v>
      </c>
      <c r="S54" s="14">
        <f t="shared" si="7"/>
        <v>1021335.5500000003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14746.9</v>
      </c>
      <c r="H55" s="52">
        <v>94325</v>
      </c>
      <c r="I55" s="52">
        <v>141433.29999999999</v>
      </c>
      <c r="J55" s="53">
        <v>-175871.7</v>
      </c>
      <c r="K55" s="14">
        <v>-13875.9</v>
      </c>
      <c r="L55" s="14">
        <f t="shared" si="5"/>
        <v>232336.39999999994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8"/>
        <v>669978.29999999993</v>
      </c>
      <c r="R55" s="14">
        <f t="shared" si="6"/>
        <v>902314.69999999984</v>
      </c>
      <c r="S55" s="14">
        <f t="shared" si="7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15311.9</v>
      </c>
      <c r="H56" s="52">
        <v>94325</v>
      </c>
      <c r="I56" s="52">
        <v>141125.20000000001</v>
      </c>
      <c r="J56" s="53">
        <v>-187739.15000000002</v>
      </c>
      <c r="K56" s="14">
        <v>-16045.300000000001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8"/>
        <v>674384.7416666667</v>
      </c>
      <c r="R56" s="14">
        <f t="shared" si="6"/>
        <v>830828.79166666674</v>
      </c>
      <c r="S56" s="14">
        <f t="shared" si="7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15168.9</v>
      </c>
      <c r="H57" s="52">
        <v>94325</v>
      </c>
      <c r="I57" s="52">
        <v>140817.1</v>
      </c>
      <c r="J57" s="53">
        <v>-173624.5</v>
      </c>
      <c r="K57" s="14">
        <v>-16914.7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8"/>
        <v>680455.78333333333</v>
      </c>
      <c r="R57" s="14">
        <f t="shared" si="6"/>
        <v>842346.08333333326</v>
      </c>
      <c r="S57" s="14">
        <f t="shared" si="7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16271.5</v>
      </c>
      <c r="H58" s="52">
        <v>94325</v>
      </c>
      <c r="I58" s="52">
        <v>140508.9</v>
      </c>
      <c r="J58" s="53">
        <v>-190087.25</v>
      </c>
      <c r="K58" s="14">
        <v>-16212.5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8"/>
        <v>689938.82500000007</v>
      </c>
      <c r="R58" s="14">
        <f t="shared" si="6"/>
        <v>849690.57500000007</v>
      </c>
      <c r="S58" s="14">
        <f t="shared" si="7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17528.8</v>
      </c>
      <c r="H59" s="52">
        <v>94325</v>
      </c>
      <c r="I59" s="52">
        <v>140200.79999999999</v>
      </c>
      <c r="J59" s="53">
        <v>-168084.69999999998</v>
      </c>
      <c r="K59" s="14">
        <v>-18885.299999999996</v>
      </c>
      <c r="L59" s="14">
        <f t="shared" si="5"/>
        <v>185959.80000000002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8"/>
        <v>696858.3666666667</v>
      </c>
      <c r="R59" s="14">
        <f t="shared" si="6"/>
        <v>882818.16666666674</v>
      </c>
      <c r="S59" s="14">
        <f t="shared" si="7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15899.2</v>
      </c>
      <c r="H60" s="52">
        <v>94325</v>
      </c>
      <c r="I60" s="52">
        <v>140200.79999999999</v>
      </c>
      <c r="J60" s="53">
        <v>-153089.25</v>
      </c>
      <c r="K60" s="14">
        <v>-12371.800000000001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8"/>
        <v>727450.60833333328</v>
      </c>
      <c r="R60" s="14">
        <f t="shared" si="6"/>
        <v>912611.35833333328</v>
      </c>
      <c r="S60" s="14">
        <f t="shared" si="7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18502.399999999998</v>
      </c>
      <c r="H61" s="52">
        <v>94325</v>
      </c>
      <c r="I61" s="52">
        <v>139584.5</v>
      </c>
      <c r="J61" s="53">
        <v>-147162.30000000002</v>
      </c>
      <c r="K61" s="14">
        <v>-12679.5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8"/>
        <v>751668.55000000016</v>
      </c>
      <c r="R61" s="14">
        <f t="shared" si="6"/>
        <v>957548.55000000016</v>
      </c>
      <c r="S61" s="14">
        <f t="shared" si="7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16648.166666666668</v>
      </c>
      <c r="H62" s="52">
        <v>108925</v>
      </c>
      <c r="I62" s="52">
        <v>139276.4</v>
      </c>
      <c r="J62" s="53">
        <v>-144118.81666666665</v>
      </c>
      <c r="K62" s="14">
        <v>-15576.399999999998</v>
      </c>
      <c r="L62" s="14">
        <f t="shared" si="5"/>
        <v>212168.25000000003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8"/>
        <v>755931.37499999988</v>
      </c>
      <c r="R62" s="14">
        <f t="shared" si="6"/>
        <v>968099.62499999988</v>
      </c>
      <c r="S62" s="14">
        <f t="shared" si="7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14110.133333333333</v>
      </c>
      <c r="H63" s="52">
        <v>108925</v>
      </c>
      <c r="I63" s="52">
        <v>138968.29999999999</v>
      </c>
      <c r="J63" s="53">
        <v>-131777.33333333334</v>
      </c>
      <c r="K63" s="14">
        <v>-18596.800000000003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8"/>
        <v>774962.20000000007</v>
      </c>
      <c r="R63" s="14">
        <f t="shared" si="6"/>
        <v>997252.5</v>
      </c>
      <c r="S63" s="14">
        <f t="shared" si="7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4"/>
        <v>160242.70000000001</v>
      </c>
      <c r="E64" s="14">
        <v>51763.199999999997</v>
      </c>
      <c r="F64" s="14">
        <v>39000.600000000006</v>
      </c>
      <c r="G64" s="14">
        <v>13870.5</v>
      </c>
      <c r="H64" s="52">
        <v>108925</v>
      </c>
      <c r="I64" s="52">
        <v>138968.29999999999</v>
      </c>
      <c r="J64" s="53">
        <v>-134374.44999999998</v>
      </c>
      <c r="K64" s="14">
        <v>-14473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8"/>
        <v>767549.52500000002</v>
      </c>
      <c r="R64" s="14">
        <f t="shared" si="6"/>
        <v>971229.67500000005</v>
      </c>
      <c r="S64" s="14">
        <f t="shared" si="7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4"/>
        <v>149488.40000000008</v>
      </c>
      <c r="E65" s="14">
        <v>78836.5</v>
      </c>
      <c r="F65" s="14">
        <v>35069</v>
      </c>
      <c r="G65" s="14">
        <v>14080.166666666668</v>
      </c>
      <c r="H65" s="52">
        <v>108925</v>
      </c>
      <c r="I65" s="52">
        <v>138352</v>
      </c>
      <c r="J65" s="53">
        <v>-153184.06666666665</v>
      </c>
      <c r="K65" s="14">
        <v>-13782.8</v>
      </c>
      <c r="L65" s="14">
        <f t="shared" si="5"/>
        <v>208295.80000000005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8"/>
        <v>776707.24999999988</v>
      </c>
      <c r="R65" s="14">
        <f t="shared" si="6"/>
        <v>985003.04999999993</v>
      </c>
      <c r="S65" s="14">
        <f t="shared" si="7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4"/>
        <v>156666.60000000009</v>
      </c>
      <c r="E66" s="14">
        <v>104206.5</v>
      </c>
      <c r="F66" s="14">
        <v>36698.700000000004</v>
      </c>
      <c r="G66" s="14">
        <v>16169.233333333334</v>
      </c>
      <c r="H66" s="52">
        <v>108925</v>
      </c>
      <c r="I66" s="52">
        <v>138043.9</v>
      </c>
      <c r="J66" s="53">
        <v>-154733.68333333335</v>
      </c>
      <c r="K66" s="14">
        <v>-17404.7</v>
      </c>
      <c r="L66" s="14">
        <f t="shared" si="5"/>
        <v>231904.95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8"/>
        <v>780349.27500000002</v>
      </c>
      <c r="R66" s="14">
        <f t="shared" si="6"/>
        <v>1012254.2250000001</v>
      </c>
      <c r="S66" s="14">
        <f t="shared" si="7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4"/>
        <v>195824.90000000002</v>
      </c>
      <c r="E67" s="14">
        <v>155251.9</v>
      </c>
      <c r="F67" s="14">
        <v>49858.100000000006</v>
      </c>
      <c r="G67" s="14">
        <v>17982.599999999999</v>
      </c>
      <c r="H67" s="52">
        <v>117037.4</v>
      </c>
      <c r="I67" s="52">
        <v>137735.70000000001</v>
      </c>
      <c r="J67" s="53">
        <v>-183055</v>
      </c>
      <c r="K67" s="14">
        <v>-17599.900000000001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8"/>
        <v>763973.20000000007</v>
      </c>
      <c r="R67" s="14">
        <f t="shared" si="6"/>
        <v>1041184</v>
      </c>
      <c r="S67" s="14">
        <f t="shared" si="7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4"/>
        <v>195437.20000000007</v>
      </c>
      <c r="E68" s="14">
        <v>0</v>
      </c>
      <c r="F68" s="14">
        <v>53829.600000000006</v>
      </c>
      <c r="G68" s="14">
        <v>14555.216666666667</v>
      </c>
      <c r="H68" s="52">
        <v>115644.1</v>
      </c>
      <c r="I68" s="52">
        <v>292679.5</v>
      </c>
      <c r="J68" s="53">
        <v>-220942.58333333334</v>
      </c>
      <c r="K68" s="14">
        <v>-20862.8</v>
      </c>
      <c r="L68" s="14">
        <f t="shared" si="5"/>
        <v>234903.03333333335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8"/>
        <v>789335.22499999986</v>
      </c>
      <c r="R68" s="14">
        <f t="shared" si="6"/>
        <v>1024238.2583333332</v>
      </c>
      <c r="S68" s="14">
        <f t="shared" si="7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4"/>
        <v>254942.09999999992</v>
      </c>
      <c r="E69" s="14">
        <v>0</v>
      </c>
      <c r="F69" s="14">
        <v>51191</v>
      </c>
      <c r="G69" s="14">
        <v>16132.033333333333</v>
      </c>
      <c r="H69" s="52">
        <v>114250.8</v>
      </c>
      <c r="I69" s="52">
        <v>292371.40000000002</v>
      </c>
      <c r="J69" s="53">
        <v>-242098.86666666667</v>
      </c>
      <c r="K69" s="14">
        <v>-22235.5</v>
      </c>
      <c r="L69" s="14">
        <f t="shared" si="5"/>
        <v>209610.86666666667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8"/>
        <v>794559.05000000016</v>
      </c>
      <c r="R69" s="14">
        <f t="shared" si="6"/>
        <v>1004169.9166666669</v>
      </c>
      <c r="S69" s="14">
        <f t="shared" si="7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4"/>
        <v>197022.70000000013</v>
      </c>
      <c r="E70" s="14">
        <v>0</v>
      </c>
      <c r="F70" s="14">
        <v>47661.399999999994</v>
      </c>
      <c r="G70" s="14">
        <v>18914.650000000001</v>
      </c>
      <c r="H70" s="52">
        <v>112857.5</v>
      </c>
      <c r="I70" s="52">
        <v>292063.09999999998</v>
      </c>
      <c r="J70" s="53">
        <v>-207125.34999999998</v>
      </c>
      <c r="K70" s="14">
        <v>-22460.600000000002</v>
      </c>
      <c r="L70" s="14">
        <f t="shared" si="5"/>
        <v>241910.69999999998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8"/>
        <v>806260.77499999991</v>
      </c>
      <c r="R70" s="14">
        <f t="shared" si="6"/>
        <v>1048171.4749999999</v>
      </c>
      <c r="S70" s="14">
        <f t="shared" si="7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4"/>
        <v>195811.1999999999</v>
      </c>
      <c r="E71" s="14">
        <v>11186</v>
      </c>
      <c r="F71" s="14">
        <v>42885.399999999994</v>
      </c>
      <c r="G71" s="14">
        <v>20646.366666666665</v>
      </c>
      <c r="H71" s="52">
        <v>111464.2</v>
      </c>
      <c r="I71" s="52">
        <v>291755.09999999998</v>
      </c>
      <c r="J71" s="53">
        <v>-182386.83333333334</v>
      </c>
      <c r="K71" s="14">
        <v>-20254.099999999999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8"/>
        <v>805350.6</v>
      </c>
      <c r="R71" s="14">
        <f t="shared" si="6"/>
        <v>1080646.7333333334</v>
      </c>
      <c r="S71" s="14">
        <f t="shared" si="7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4"/>
        <v>185513.7</v>
      </c>
      <c r="E72" s="14">
        <v>0</v>
      </c>
      <c r="F72" s="14">
        <v>68669</v>
      </c>
      <c r="G72" s="14">
        <v>16971.283333333333</v>
      </c>
      <c r="H72" s="52">
        <v>110070.9</v>
      </c>
      <c r="I72" s="52">
        <v>291446.90000000002</v>
      </c>
      <c r="J72" s="53">
        <v>-199261.81666666665</v>
      </c>
      <c r="K72" s="14">
        <v>-18243.000000000004</v>
      </c>
      <c r="L72" s="14">
        <f t="shared" ref="L72:L103" si="9">SUM(E72:K72)</f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8"/>
        <v>812119.72499999986</v>
      </c>
      <c r="R72" s="14">
        <f t="shared" ref="R72:R103" si="10">L72+Q72</f>
        <v>1081772.9916666667</v>
      </c>
      <c r="S72" s="14">
        <f t="shared" ref="S72:S103" si="11">R72+D72</f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4"/>
        <v>158040.10000000009</v>
      </c>
      <c r="E73" s="14">
        <v>0</v>
      </c>
      <c r="F73" s="14">
        <v>70934.600000000006</v>
      </c>
      <c r="G73" s="14">
        <v>18757.3</v>
      </c>
      <c r="H73" s="52">
        <v>108677.6</v>
      </c>
      <c r="I73" s="52">
        <v>291138.8</v>
      </c>
      <c r="J73" s="53">
        <v>-190628.9</v>
      </c>
      <c r="K73" s="14">
        <v>-14866.9</v>
      </c>
      <c r="L73" s="14">
        <f t="shared" si="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8"/>
        <v>817820.15</v>
      </c>
      <c r="R73" s="14">
        <f t="shared" si="10"/>
        <v>1101832.6499999999</v>
      </c>
      <c r="S73" s="14">
        <f t="shared" si="1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4"/>
        <v>184928.50000000006</v>
      </c>
      <c r="E74" s="14">
        <v>0</v>
      </c>
      <c r="F74" s="14">
        <v>100965.3</v>
      </c>
      <c r="G74" s="14">
        <v>17433.3</v>
      </c>
      <c r="H74" s="52">
        <v>107284.3</v>
      </c>
      <c r="I74" s="52">
        <v>290830.7</v>
      </c>
      <c r="J74" s="53">
        <v>-245678.7</v>
      </c>
      <c r="K74" s="14">
        <v>-17573.200000000004</v>
      </c>
      <c r="L74" s="14">
        <f t="shared" si="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8"/>
        <v>840879.60833333316</v>
      </c>
      <c r="R74" s="14">
        <f t="shared" si="10"/>
        <v>1094141.3083333331</v>
      </c>
      <c r="S74" s="14">
        <f t="shared" si="1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4"/>
        <v>167135.60000000003</v>
      </c>
      <c r="E75" s="14">
        <v>0</v>
      </c>
      <c r="F75" s="14">
        <v>96477.700000000012</v>
      </c>
      <c r="G75" s="14">
        <v>24620.9</v>
      </c>
      <c r="H75" s="52">
        <v>107284.3</v>
      </c>
      <c r="I75" s="52">
        <v>290830.7</v>
      </c>
      <c r="J75" s="53">
        <v>-197547.4</v>
      </c>
      <c r="K75" s="14">
        <v>-18778.8</v>
      </c>
      <c r="L75" s="14">
        <f t="shared" si="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8"/>
        <v>846706.66666666663</v>
      </c>
      <c r="R75" s="14">
        <f t="shared" si="10"/>
        <v>1149594.0666666667</v>
      </c>
      <c r="S75" s="14">
        <f t="shared" si="1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4"/>
        <v>164367.40000000002</v>
      </c>
      <c r="E76" s="14">
        <v>0</v>
      </c>
      <c r="F76" s="14">
        <v>104499.4</v>
      </c>
      <c r="G76" s="14">
        <v>22464.7</v>
      </c>
      <c r="H76" s="52">
        <v>107284.3</v>
      </c>
      <c r="I76" s="52">
        <v>290214.40000000002</v>
      </c>
      <c r="J76" s="53">
        <v>-213388.5</v>
      </c>
      <c r="K76" s="14">
        <v>-20909.5</v>
      </c>
      <c r="L76" s="14">
        <f t="shared" si="9"/>
        <v>290164.80000000005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8"/>
        <v>862804.82499999984</v>
      </c>
      <c r="R76" s="14">
        <f t="shared" si="10"/>
        <v>1152969.625</v>
      </c>
      <c r="S76" s="14">
        <f t="shared" si="1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4"/>
        <v>188334.3000000001</v>
      </c>
      <c r="E77" s="14">
        <v>6525.5</v>
      </c>
      <c r="F77" s="14">
        <v>108413.2</v>
      </c>
      <c r="G77" s="14">
        <v>17531.800000000003</v>
      </c>
      <c r="H77" s="52">
        <v>107284.3</v>
      </c>
      <c r="I77" s="52">
        <v>289906.3</v>
      </c>
      <c r="J77" s="53">
        <v>-215654.7</v>
      </c>
      <c r="K77" s="14">
        <v>-20431.699999999997</v>
      </c>
      <c r="L77" s="14">
        <f t="shared" si="9"/>
        <v>293574.69999999995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8"/>
        <v>858072.9833333334</v>
      </c>
      <c r="R77" s="14">
        <f t="shared" si="10"/>
        <v>1151647.6833333333</v>
      </c>
      <c r="S77" s="14">
        <f t="shared" si="1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4"/>
        <v>176556.20000000013</v>
      </c>
      <c r="E78" s="14">
        <v>20947.400000000001</v>
      </c>
      <c r="F78" s="14">
        <v>107312.8</v>
      </c>
      <c r="G78" s="14">
        <v>22148</v>
      </c>
      <c r="H78" s="52">
        <v>107284.3</v>
      </c>
      <c r="I78" s="52">
        <v>289906.3</v>
      </c>
      <c r="J78" s="53">
        <v>-219168.7</v>
      </c>
      <c r="K78" s="14">
        <v>-24203.9</v>
      </c>
      <c r="L78" s="14">
        <f t="shared" si="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8"/>
        <v>855897.04166666674</v>
      </c>
      <c r="R78" s="14">
        <f t="shared" si="10"/>
        <v>1160123.2416666667</v>
      </c>
      <c r="S78" s="14">
        <f t="shared" si="1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4"/>
        <v>229327.69999999984</v>
      </c>
      <c r="E79" s="14">
        <v>0</v>
      </c>
      <c r="F79" s="14">
        <v>109019.90000000001</v>
      </c>
      <c r="G79" s="14">
        <v>18506.300000000003</v>
      </c>
      <c r="H79" s="52">
        <v>107284.3</v>
      </c>
      <c r="I79" s="52">
        <v>289290</v>
      </c>
      <c r="J79" s="53">
        <v>-227281.60000000003</v>
      </c>
      <c r="K79" s="14">
        <v>-23180.3</v>
      </c>
      <c r="L79" s="14">
        <f t="shared" si="9"/>
        <v>273638.59999999998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8"/>
        <v>850544.80000000016</v>
      </c>
      <c r="R79" s="14">
        <f t="shared" si="10"/>
        <v>1124183.4000000001</v>
      </c>
      <c r="S79" s="14">
        <f t="shared" si="1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4"/>
        <v>214481.61666666676</v>
      </c>
      <c r="E80" s="14">
        <v>0</v>
      </c>
      <c r="F80" s="14">
        <v>108779.50000000001</v>
      </c>
      <c r="G80" s="14">
        <v>15342.7</v>
      </c>
      <c r="H80" s="52">
        <v>107284.3</v>
      </c>
      <c r="I80" s="52">
        <v>289290</v>
      </c>
      <c r="J80" s="53">
        <v>-234545.17500000002</v>
      </c>
      <c r="K80" s="14">
        <v>-23177.800000000003</v>
      </c>
      <c r="L80" s="14">
        <f t="shared" si="9"/>
        <v>262973.52499999997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8"/>
        <v>859373.2583333333</v>
      </c>
      <c r="R80" s="14">
        <f t="shared" si="10"/>
        <v>1122346.7833333332</v>
      </c>
      <c r="S80" s="14">
        <f t="shared" si="11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4"/>
        <v>229452.43333333335</v>
      </c>
      <c r="E81" s="14">
        <v>0</v>
      </c>
      <c r="F81" s="14">
        <v>112164</v>
      </c>
      <c r="G81" s="14">
        <v>17035.8</v>
      </c>
      <c r="H81" s="52">
        <v>107284.3</v>
      </c>
      <c r="I81" s="52">
        <v>288673.7</v>
      </c>
      <c r="J81" s="53">
        <v>-242656.15</v>
      </c>
      <c r="K81" s="14">
        <v>-21725.7</v>
      </c>
      <c r="L81" s="14">
        <f t="shared" si="9"/>
        <v>260775.95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8"/>
        <v>863648.91666666663</v>
      </c>
      <c r="R81" s="14">
        <f t="shared" si="10"/>
        <v>1124424.8666666667</v>
      </c>
      <c r="S81" s="14">
        <f t="shared" si="11"/>
        <v>1353877.3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4"/>
        <v>210519.75000000006</v>
      </c>
      <c r="E82" s="14">
        <v>8513</v>
      </c>
      <c r="F82" s="14">
        <v>108771.9</v>
      </c>
      <c r="G82" s="14">
        <v>13380.9</v>
      </c>
      <c r="H82" s="52">
        <v>107284.3</v>
      </c>
      <c r="I82" s="52">
        <v>288673.7</v>
      </c>
      <c r="J82" s="53">
        <v>-226523.22500000001</v>
      </c>
      <c r="K82" s="14">
        <v>-17043.500000000004</v>
      </c>
      <c r="L82" s="14">
        <f t="shared" si="9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8"/>
        <v>850785.07499999995</v>
      </c>
      <c r="R82" s="14">
        <f t="shared" si="10"/>
        <v>1133842.1499999999</v>
      </c>
      <c r="S82" s="14">
        <f t="shared" si="11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4"/>
        <v>213913.66666666657</v>
      </c>
      <c r="E83" s="14">
        <v>14256.4</v>
      </c>
      <c r="F83" s="14">
        <v>137931.09999999998</v>
      </c>
      <c r="G83" s="14">
        <v>18226.099999999999</v>
      </c>
      <c r="H83" s="52">
        <v>107284.3</v>
      </c>
      <c r="I83" s="52">
        <v>288365.59999999998</v>
      </c>
      <c r="J83" s="53">
        <v>-217271.7</v>
      </c>
      <c r="K83" s="14">
        <v>-16424.700000000004</v>
      </c>
      <c r="L83" s="14">
        <f t="shared" si="9"/>
        <v>332367.09999999998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8"/>
        <v>855101.73333333328</v>
      </c>
      <c r="R83" s="14">
        <f t="shared" si="10"/>
        <v>1187468.8333333333</v>
      </c>
      <c r="S83" s="14">
        <f t="shared" si="11"/>
        <v>1401382.4999999998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4"/>
        <v>183357.28333333338</v>
      </c>
      <c r="E84" s="14">
        <v>16076.5</v>
      </c>
      <c r="F84" s="14">
        <v>131083.79999999999</v>
      </c>
      <c r="G84" s="14">
        <v>15870.5</v>
      </c>
      <c r="H84" s="52">
        <v>107284.3</v>
      </c>
      <c r="I84" s="52">
        <v>287749.3</v>
      </c>
      <c r="J84" s="53">
        <v>-200717.87500000003</v>
      </c>
      <c r="K84" s="14">
        <v>-12602.3</v>
      </c>
      <c r="L84" s="14">
        <f t="shared" si="9"/>
        <v>344744.22499999992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8"/>
        <v>862817.69166666677</v>
      </c>
      <c r="R84" s="14">
        <f t="shared" si="10"/>
        <v>1207561.9166666667</v>
      </c>
      <c r="S84" s="14">
        <f t="shared" si="11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4"/>
        <v>184344.50000000017</v>
      </c>
      <c r="E85" s="14">
        <v>39309.599999999999</v>
      </c>
      <c r="F85" s="14">
        <v>134209.09999999998</v>
      </c>
      <c r="G85" s="14">
        <v>19161.199999999997</v>
      </c>
      <c r="H85" s="52">
        <v>107284.3</v>
      </c>
      <c r="I85" s="52">
        <v>287441.19999999995</v>
      </c>
      <c r="J85" s="53">
        <v>-210802.15000000002</v>
      </c>
      <c r="K85" s="14">
        <v>-16769.8</v>
      </c>
      <c r="L85" s="14">
        <f t="shared" si="9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8"/>
        <v>884416.15</v>
      </c>
      <c r="R85" s="14">
        <f t="shared" si="10"/>
        <v>1244249.5999999999</v>
      </c>
      <c r="S85" s="14">
        <f t="shared" si="11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4"/>
        <v>192175.38333333319</v>
      </c>
      <c r="E86" s="14">
        <v>52779.8</v>
      </c>
      <c r="F86" s="14">
        <v>136756.6</v>
      </c>
      <c r="G86" s="14">
        <v>22483.550000000003</v>
      </c>
      <c r="H86" s="52">
        <v>107284.3</v>
      </c>
      <c r="I86" s="52">
        <v>287441.19999999995</v>
      </c>
      <c r="J86" s="53">
        <v>-203188.65833333333</v>
      </c>
      <c r="K86" s="14">
        <v>-17052.5</v>
      </c>
      <c r="L86" s="14">
        <f t="shared" si="9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8"/>
        <v>898141.29166666674</v>
      </c>
      <c r="R86" s="14">
        <f t="shared" si="10"/>
        <v>1284645.5833333335</v>
      </c>
      <c r="S86" s="14">
        <f t="shared" si="11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4"/>
        <v>150712.76666666655</v>
      </c>
      <c r="E87" s="14">
        <v>43358.6</v>
      </c>
      <c r="F87" s="14">
        <v>157164.6</v>
      </c>
      <c r="G87" s="14">
        <v>22709.600000000002</v>
      </c>
      <c r="H87" s="52">
        <v>107284.3</v>
      </c>
      <c r="I87" s="52">
        <v>286825</v>
      </c>
      <c r="J87" s="53">
        <v>-197262.91111111111</v>
      </c>
      <c r="K87" s="14">
        <v>-19470.399999999998</v>
      </c>
      <c r="L87" s="14">
        <f t="shared" si="9"/>
        <v>400608.78888888896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8"/>
        <v>918237.17777777766</v>
      </c>
      <c r="R87" s="14">
        <f t="shared" si="10"/>
        <v>1318845.9666666666</v>
      </c>
      <c r="S87" s="14">
        <f t="shared" si="11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4"/>
        <v>212521.95</v>
      </c>
      <c r="E88" s="14">
        <v>27300.1</v>
      </c>
      <c r="F88" s="14">
        <v>151516.40000000002</v>
      </c>
      <c r="G88" s="14">
        <v>22821.449999999997</v>
      </c>
      <c r="H88" s="52">
        <v>107284.3</v>
      </c>
      <c r="I88" s="52">
        <v>286825</v>
      </c>
      <c r="J88" s="53">
        <v>-278674.73611111112</v>
      </c>
      <c r="K88" s="14">
        <v>-24671.100000000002</v>
      </c>
      <c r="L88" s="14">
        <f t="shared" si="9"/>
        <v>292401.4138888889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8"/>
        <v>908758.68611111108</v>
      </c>
      <c r="R88" s="14">
        <f t="shared" si="10"/>
        <v>1201160.1000000001</v>
      </c>
      <c r="S88" s="14">
        <f t="shared" si="11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4"/>
        <v>202846.63333333336</v>
      </c>
      <c r="E89" s="14">
        <v>74347</v>
      </c>
      <c r="F89" s="14">
        <v>146788.6</v>
      </c>
      <c r="G89" s="14">
        <v>22390.1</v>
      </c>
      <c r="H89" s="52">
        <v>107284.3</v>
      </c>
      <c r="I89" s="52">
        <v>286516.8</v>
      </c>
      <c r="J89" s="53">
        <v>-246098.37592592594</v>
      </c>
      <c r="K89" s="14">
        <v>-29126.100000000002</v>
      </c>
      <c r="L89" s="14">
        <f t="shared" si="9"/>
        <v>362102.32407407416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8"/>
        <v>914146.34259259258</v>
      </c>
      <c r="R89" s="14">
        <f t="shared" si="10"/>
        <v>1276248.6666666667</v>
      </c>
      <c r="S89" s="14">
        <f t="shared" si="11"/>
        <v>1479095.3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4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9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8"/>
        <v>923306.06450617278</v>
      </c>
      <c r="R90" s="14">
        <f t="shared" si="10"/>
        <v>1252287.1555555554</v>
      </c>
      <c r="S90" s="14">
        <f t="shared" si="11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4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9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8"/>
        <v>938162.1</v>
      </c>
      <c r="R91" s="14">
        <f t="shared" si="10"/>
        <v>1320491.4000000001</v>
      </c>
      <c r="S91" s="14">
        <f t="shared" si="11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4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9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8"/>
        <v>933448.19999999984</v>
      </c>
      <c r="R92" s="14">
        <f t="shared" si="10"/>
        <v>1295599.5499999998</v>
      </c>
      <c r="S92" s="14">
        <f t="shared" si="11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4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9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8"/>
        <v>922829.2</v>
      </c>
      <c r="R93" s="14">
        <f t="shared" si="10"/>
        <v>1317464.3999999999</v>
      </c>
      <c r="S93" s="14">
        <f t="shared" si="11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4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9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8"/>
        <v>925639.8</v>
      </c>
      <c r="R94" s="14">
        <f t="shared" si="10"/>
        <v>1269286.1500000001</v>
      </c>
      <c r="S94" s="14">
        <f t="shared" si="11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4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9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8"/>
        <v>944191.30000000016</v>
      </c>
      <c r="R95" s="14">
        <f t="shared" si="10"/>
        <v>1322564.5</v>
      </c>
      <c r="S95" s="14">
        <f t="shared" si="11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39" si="12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9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8"/>
        <v>950607.29999999993</v>
      </c>
      <c r="R96" s="14">
        <f t="shared" si="10"/>
        <v>1371839.0499999998</v>
      </c>
      <c r="S96" s="14">
        <f t="shared" si="11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2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9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8"/>
        <v>949388.49999999977</v>
      </c>
      <c r="R97" s="14">
        <f t="shared" si="10"/>
        <v>1412956.4999999998</v>
      </c>
      <c r="S97" s="14">
        <f t="shared" si="11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2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9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8"/>
        <v>962096.18333333312</v>
      </c>
      <c r="R98" s="14">
        <f t="shared" si="10"/>
        <v>1454947.4166666665</v>
      </c>
      <c r="S98" s="14">
        <f t="shared" si="11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2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9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8"/>
        <v>963937.5</v>
      </c>
      <c r="R99" s="14">
        <f t="shared" si="10"/>
        <v>1497020.7666666666</v>
      </c>
      <c r="S99" s="14">
        <f t="shared" si="11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2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9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8"/>
        <v>965238.48333333316</v>
      </c>
      <c r="R100" s="14">
        <f t="shared" si="10"/>
        <v>1531163.7333333332</v>
      </c>
      <c r="S100" s="14">
        <f t="shared" si="11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2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9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8"/>
        <v>959352.74444444443</v>
      </c>
      <c r="R101" s="14">
        <f t="shared" si="10"/>
        <v>1586318.4111111111</v>
      </c>
      <c r="S101" s="14">
        <f t="shared" si="11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f t="shared" si="12"/>
        <v>-84734.500000000058</v>
      </c>
      <c r="E102" s="14">
        <v>236897.9</v>
      </c>
      <c r="F102" s="14">
        <v>222734.2</v>
      </c>
      <c r="G102" s="14">
        <v>56418.544135802491</v>
      </c>
      <c r="H102" s="52">
        <v>94267.4</v>
      </c>
      <c r="I102" s="52">
        <v>278553.90000000002</v>
      </c>
      <c r="J102" s="53">
        <v>-198623.87191358025</v>
      </c>
      <c r="K102" s="14">
        <v>-34062.700000000004</v>
      </c>
      <c r="L102" s="14">
        <f t="shared" si="9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8"/>
        <v>921716.45740740735</v>
      </c>
      <c r="R102" s="14">
        <f t="shared" si="10"/>
        <v>1577901.8296296296</v>
      </c>
      <c r="S102" s="14">
        <f t="shared" si="11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12"/>
        <v>-76201.300000000047</v>
      </c>
      <c r="E103" s="14">
        <v>273246</v>
      </c>
      <c r="F103" s="14">
        <v>254809.2</v>
      </c>
      <c r="G103" s="14">
        <v>50054.3</v>
      </c>
      <c r="H103" s="52">
        <v>90564.7</v>
      </c>
      <c r="I103" s="52">
        <v>277913.90000000002</v>
      </c>
      <c r="J103" s="53">
        <v>-234475</v>
      </c>
      <c r="K103" s="14">
        <v>-26252.799999999996</v>
      </c>
      <c r="L103" s="14">
        <f t="shared" si="9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8"/>
        <v>901609.6</v>
      </c>
      <c r="R103" s="14">
        <f t="shared" si="10"/>
        <v>1587469.9</v>
      </c>
      <c r="S103" s="14">
        <f t="shared" si="11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2"/>
        <v>-119565.20000000001</v>
      </c>
      <c r="E104" s="14">
        <v>230233.5</v>
      </c>
      <c r="F104" s="14">
        <v>266534</v>
      </c>
      <c r="G104" s="14">
        <v>49668.816666666666</v>
      </c>
      <c r="H104" s="52">
        <v>90564.7</v>
      </c>
      <c r="I104" s="52">
        <v>277913.90000000002</v>
      </c>
      <c r="J104" s="53">
        <v>-195314.72500000003</v>
      </c>
      <c r="K104" s="14">
        <v>-27211.899999999998</v>
      </c>
      <c r="L104" s="14">
        <f t="shared" ref="L104:L115" si="13">SUM(E104:K104)</f>
        <v>692388.29166666663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8"/>
        <v>915135.20833333326</v>
      </c>
      <c r="R104" s="14">
        <f t="shared" ref="R104:R139" si="14">L104+Q104</f>
        <v>1607523.5</v>
      </c>
      <c r="S104" s="14">
        <f t="shared" ref="S104:S115" si="15">R104+D104</f>
        <v>1487958.3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2"/>
        <v>-133119.90000000008</v>
      </c>
      <c r="E105" s="14">
        <v>260394.9</v>
      </c>
      <c r="F105" s="14">
        <v>282730.90000000002</v>
      </c>
      <c r="G105" s="14">
        <v>52982.73333333333</v>
      </c>
      <c r="H105" s="52">
        <v>89171.4</v>
      </c>
      <c r="I105" s="52">
        <v>277274.09999999998</v>
      </c>
      <c r="J105" s="53">
        <v>-201691.74999999997</v>
      </c>
      <c r="K105" s="14">
        <v>-27204.699999999997</v>
      </c>
      <c r="L105" s="14">
        <f t="shared" si="13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8"/>
        <v>918317.81666666677</v>
      </c>
      <c r="R105" s="14">
        <f t="shared" si="14"/>
        <v>1651975.4000000001</v>
      </c>
      <c r="S105" s="14">
        <f t="shared" si="15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2"/>
        <v>-161355.00000000012</v>
      </c>
      <c r="E106" s="14">
        <v>273246</v>
      </c>
      <c r="F106" s="14">
        <v>296894.8</v>
      </c>
      <c r="G106" s="14">
        <v>49389.950000000004</v>
      </c>
      <c r="H106" s="52">
        <v>86384.8</v>
      </c>
      <c r="I106" s="52">
        <v>275994.3</v>
      </c>
      <c r="J106" s="53">
        <v>-233113.17500000002</v>
      </c>
      <c r="K106" s="14">
        <v>-25759.7</v>
      </c>
      <c r="L106" s="14">
        <f t="shared" si="13"/>
        <v>723036.97500000009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8"/>
        <v>921252.42500000005</v>
      </c>
      <c r="R106" s="14">
        <f t="shared" si="14"/>
        <v>1644289.4000000001</v>
      </c>
      <c r="S106" s="14">
        <f t="shared" si="15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2"/>
        <v>-169623.99999999994</v>
      </c>
      <c r="E107" s="14">
        <v>4780.0999999999767</v>
      </c>
      <c r="F107" s="14">
        <v>319584.7</v>
      </c>
      <c r="G107" s="14">
        <v>54947.166666666672</v>
      </c>
      <c r="H107" s="52">
        <v>86384.8</v>
      </c>
      <c r="I107" s="52">
        <v>549240.30000000005</v>
      </c>
      <c r="J107" s="53">
        <v>-215292.2</v>
      </c>
      <c r="K107" s="14">
        <v>-31685.9</v>
      </c>
      <c r="L107" s="14">
        <f t="shared" si="13"/>
        <v>767958.96666666667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8"/>
        <v>920755.73333333328</v>
      </c>
      <c r="R107" s="14">
        <f t="shared" si="14"/>
        <v>1688714.7</v>
      </c>
      <c r="S107" s="14">
        <f t="shared" si="15"/>
        <v>1519090.7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2"/>
        <v>-195620.09999999992</v>
      </c>
      <c r="E108" s="14">
        <v>21652.299999999988</v>
      </c>
      <c r="F108" s="14">
        <v>322381.7</v>
      </c>
      <c r="G108" s="14">
        <v>54341.78333333334</v>
      </c>
      <c r="H108" s="52">
        <v>84991.5</v>
      </c>
      <c r="I108" s="52">
        <v>548600.5</v>
      </c>
      <c r="J108" s="53">
        <v>-217720.625</v>
      </c>
      <c r="K108" s="14">
        <v>-33763.699999999997</v>
      </c>
      <c r="L108" s="14">
        <f t="shared" si="13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ref="Q108:Q139" si="16">SUM(M108:P108)</f>
        <v>938117.04166666651</v>
      </c>
      <c r="R108" s="14">
        <f t="shared" si="14"/>
        <v>1718600.5</v>
      </c>
      <c r="S108" s="14">
        <f t="shared" si="15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2"/>
        <v>-166217.90000000002</v>
      </c>
      <c r="E109" s="14">
        <v>19504.700000000012</v>
      </c>
      <c r="F109" s="14">
        <v>348742.9</v>
      </c>
      <c r="G109" s="14">
        <v>53066.8</v>
      </c>
      <c r="H109" s="52">
        <v>83598.2</v>
      </c>
      <c r="I109" s="52">
        <v>547320.69999999995</v>
      </c>
      <c r="J109" s="53">
        <v>-224057.05000000005</v>
      </c>
      <c r="K109" s="14">
        <v>-41438.5</v>
      </c>
      <c r="L109" s="14">
        <f t="shared" si="13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6"/>
        <v>957313.64999999991</v>
      </c>
      <c r="R109" s="14">
        <f t="shared" si="14"/>
        <v>1744051.4</v>
      </c>
      <c r="S109" s="14">
        <f t="shared" si="15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2"/>
        <v>-188863.60000000009</v>
      </c>
      <c r="E110" s="14">
        <v>17403.200000000012</v>
      </c>
      <c r="F110" s="14">
        <v>365969.8</v>
      </c>
      <c r="G110" s="14">
        <v>54167.7</v>
      </c>
      <c r="H110" s="52">
        <v>82204.899999999994</v>
      </c>
      <c r="I110" s="52">
        <v>546680.9</v>
      </c>
      <c r="J110" s="53">
        <v>-220645.85833333334</v>
      </c>
      <c r="K110" s="14">
        <v>-39553.100000000006</v>
      </c>
      <c r="L110" s="14">
        <f t="shared" si="13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6"/>
        <v>956292.65833333333</v>
      </c>
      <c r="R110" s="14">
        <f t="shared" si="14"/>
        <v>1762520.2</v>
      </c>
      <c r="S110" s="14">
        <f t="shared" si="15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2"/>
        <v>-202554.50000000006</v>
      </c>
      <c r="E111" s="14">
        <v>10113</v>
      </c>
      <c r="F111" s="14">
        <v>370225.1</v>
      </c>
      <c r="G111" s="14">
        <v>47786.5</v>
      </c>
      <c r="H111" s="52">
        <v>80811.600000000006</v>
      </c>
      <c r="I111" s="52">
        <v>546041</v>
      </c>
      <c r="J111" s="53">
        <v>-213420.3666666667</v>
      </c>
      <c r="K111" s="14">
        <v>-29836.799999999999</v>
      </c>
      <c r="L111" s="14">
        <f t="shared" si="13"/>
        <v>811720.03333333321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6"/>
        <v>981295.46666666691</v>
      </c>
      <c r="R111" s="14">
        <f t="shared" si="14"/>
        <v>1793015.5</v>
      </c>
      <c r="S111" s="14">
        <f t="shared" si="15"/>
        <v>1590461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2"/>
        <v>-192776.99999999994</v>
      </c>
      <c r="E112" s="14">
        <v>18972.7</v>
      </c>
      <c r="F112" s="14">
        <v>390238.4</v>
      </c>
      <c r="G112" s="14">
        <v>46843.899999999994</v>
      </c>
      <c r="H112" s="52">
        <v>79418.3</v>
      </c>
      <c r="I112" s="52">
        <v>546041</v>
      </c>
      <c r="J112" s="53">
        <v>-221846.875</v>
      </c>
      <c r="K112" s="14">
        <v>-34558.300000000003</v>
      </c>
      <c r="L112" s="14">
        <f t="shared" si="13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6"/>
        <v>978332.875</v>
      </c>
      <c r="R112" s="14">
        <f t="shared" si="14"/>
        <v>1803442</v>
      </c>
      <c r="S112" s="14">
        <f t="shared" si="15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2"/>
        <v>-196678.40000000002</v>
      </c>
      <c r="E113" s="14">
        <v>37280.9</v>
      </c>
      <c r="F113" s="14">
        <v>391147.4</v>
      </c>
      <c r="G113" s="14">
        <v>51279.066666666666</v>
      </c>
      <c r="H113" s="52">
        <v>78024.899999999994</v>
      </c>
      <c r="I113" s="52">
        <v>545401.19999999995</v>
      </c>
      <c r="J113" s="53">
        <v>-225652.21666666667</v>
      </c>
      <c r="K113" s="14">
        <v>-29527.999999999996</v>
      </c>
      <c r="L113" s="14">
        <f t="shared" si="13"/>
        <v>847953.25000000012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6"/>
        <v>976493.68333333335</v>
      </c>
      <c r="R113" s="14">
        <f t="shared" si="14"/>
        <v>1824446.9333333336</v>
      </c>
      <c r="S113" s="14">
        <f t="shared" si="15"/>
        <v>1627768.5333333337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2"/>
        <v>-181348.7</v>
      </c>
      <c r="E114" s="14">
        <v>69788.2</v>
      </c>
      <c r="F114" s="14">
        <v>404323.99999999988</v>
      </c>
      <c r="G114" s="14">
        <v>53115.833333333328</v>
      </c>
      <c r="H114" s="52">
        <v>75238.3</v>
      </c>
      <c r="I114" s="52">
        <v>544121.5</v>
      </c>
      <c r="J114" s="53">
        <v>-234794.84722222225</v>
      </c>
      <c r="K114" s="14">
        <v>-29455.5</v>
      </c>
      <c r="L114" s="14">
        <f t="shared" si="13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6"/>
        <v>969275.80277777778</v>
      </c>
      <c r="R114" s="14">
        <f t="shared" si="14"/>
        <v>1851613.2888888889</v>
      </c>
      <c r="S114" s="14">
        <f t="shared" si="15"/>
        <v>1670264.5888888889</v>
      </c>
    </row>
    <row r="115" spans="1:19" s="51" customFormat="1">
      <c r="A115" s="15">
        <v>42705</v>
      </c>
      <c r="B115" s="14">
        <v>294023.8</v>
      </c>
      <c r="C115" s="14">
        <v>-470271.60000000003</v>
      </c>
      <c r="D115" s="14">
        <f t="shared" si="12"/>
        <v>-176247.80000000005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3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6"/>
        <v>987480.9</v>
      </c>
      <c r="R115" s="14">
        <f t="shared" si="14"/>
        <v>1891284.1</v>
      </c>
      <c r="S115" s="14">
        <f t="shared" si="15"/>
        <v>1715036.3</v>
      </c>
    </row>
    <row r="116" spans="1:19" s="51" customFormat="1">
      <c r="A116" s="15">
        <v>42766</v>
      </c>
      <c r="B116" s="14">
        <v>312876.79999999999</v>
      </c>
      <c r="C116" s="14">
        <v>-479459.5</v>
      </c>
      <c r="D116" s="14">
        <f t="shared" si="12"/>
        <v>-166582.70000000001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9" si="17">SUM(E116:K116)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6"/>
        <v>984566.96666666679</v>
      </c>
      <c r="R116" s="14">
        <f t="shared" si="14"/>
        <v>1898792.1666666667</v>
      </c>
      <c r="S116" s="14">
        <f t="shared" ref="S116:S139" si="18">R116+D116</f>
        <v>1732209.4666666668</v>
      </c>
    </row>
    <row r="117" spans="1:19" s="51" customFormat="1">
      <c r="A117" s="15">
        <v>42794</v>
      </c>
      <c r="B117" s="14">
        <v>339077.8</v>
      </c>
      <c r="C117" s="14">
        <v>-485244.6</v>
      </c>
      <c r="D117" s="14">
        <f t="shared" si="12"/>
        <v>-146166.79999999999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7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6"/>
        <v>945406.23333333363</v>
      </c>
      <c r="R117" s="14">
        <f t="shared" si="14"/>
        <v>1872970.5333333337</v>
      </c>
      <c r="S117" s="14">
        <f t="shared" si="18"/>
        <v>1726803.7333333336</v>
      </c>
    </row>
    <row r="118" spans="1:19" s="51" customFormat="1">
      <c r="A118" s="15">
        <v>42825</v>
      </c>
      <c r="B118" s="14">
        <v>315458.7</v>
      </c>
      <c r="C118" s="14">
        <v>-479813.60000000003</v>
      </c>
      <c r="D118" s="14">
        <f t="shared" si="12"/>
        <v>-164354.90000000002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7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6"/>
        <v>939571.9</v>
      </c>
      <c r="R118" s="14">
        <f t="shared" si="14"/>
        <v>1922712.7999999998</v>
      </c>
      <c r="S118" s="14">
        <f t="shared" si="18"/>
        <v>1758357.9</v>
      </c>
    </row>
    <row r="119" spans="1:19" s="51" customFormat="1">
      <c r="A119" s="15">
        <v>42855</v>
      </c>
      <c r="B119" s="14">
        <v>321728.2</v>
      </c>
      <c r="C119" s="14">
        <v>-484540.40000000008</v>
      </c>
      <c r="D119" s="14">
        <f t="shared" si="12"/>
        <v>-162812.20000000007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7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6"/>
        <v>936816.73333333351</v>
      </c>
      <c r="R119" s="14">
        <f t="shared" si="14"/>
        <v>1933695.5000000002</v>
      </c>
      <c r="S119" s="14">
        <f t="shared" si="18"/>
        <v>1770883.3000000003</v>
      </c>
    </row>
    <row r="120" spans="1:19" s="51" customFormat="1">
      <c r="A120" s="15">
        <v>42886</v>
      </c>
      <c r="B120" s="14">
        <v>387655.39999999997</v>
      </c>
      <c r="C120" s="14">
        <v>-502173.7</v>
      </c>
      <c r="D120" s="14">
        <f t="shared" si="12"/>
        <v>-114518.30000000005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7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6"/>
        <v>954291.76666666672</v>
      </c>
      <c r="R120" s="14">
        <f t="shared" si="14"/>
        <v>1930108.6000000003</v>
      </c>
      <c r="S120" s="14">
        <f t="shared" si="18"/>
        <v>1815590.3000000003</v>
      </c>
    </row>
    <row r="121" spans="1:19" s="51" customFormat="1">
      <c r="A121" s="15">
        <v>42916</v>
      </c>
      <c r="B121" s="14">
        <v>356804.60000000009</v>
      </c>
      <c r="C121" s="14">
        <v>-511680</v>
      </c>
      <c r="D121" s="14">
        <f t="shared" si="12"/>
        <v>-154875.39999999991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7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6"/>
        <v>1002539.9</v>
      </c>
      <c r="R121" s="14">
        <f t="shared" si="14"/>
        <v>2022047.2000000002</v>
      </c>
      <c r="S121" s="14">
        <f t="shared" si="18"/>
        <v>1867171.8000000003</v>
      </c>
    </row>
    <row r="122" spans="1:19" s="51" customFormat="1">
      <c r="A122" s="15">
        <v>42947</v>
      </c>
      <c r="B122" s="14">
        <v>354972.80000000005</v>
      </c>
      <c r="C122" s="14">
        <v>-511766</v>
      </c>
      <c r="D122" s="14">
        <f t="shared" si="12"/>
        <v>-156793.19999999995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7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6"/>
        <v>1024436.9333333333</v>
      </c>
      <c r="R122" s="14">
        <f t="shared" si="14"/>
        <v>2029057.2166666668</v>
      </c>
      <c r="S122" s="14">
        <f t="shared" si="18"/>
        <v>1872264.0166666668</v>
      </c>
    </row>
    <row r="123" spans="1:19" s="51" customFormat="1">
      <c r="A123" s="15">
        <v>42978</v>
      </c>
      <c r="B123" s="14">
        <v>342200.19999999995</v>
      </c>
      <c r="C123" s="14">
        <v>-521889.99999999994</v>
      </c>
      <c r="D123" s="14">
        <f t="shared" si="12"/>
        <v>-179689.8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7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6"/>
        <v>1041639.5666666668</v>
      </c>
      <c r="R123" s="14">
        <f t="shared" si="14"/>
        <v>2081128.9333333333</v>
      </c>
      <c r="S123" s="14">
        <f t="shared" si="18"/>
        <v>1901439.1333333333</v>
      </c>
    </row>
    <row r="124" spans="1:19" s="51" customFormat="1">
      <c r="A124" s="15">
        <v>43008</v>
      </c>
      <c r="B124" s="14">
        <v>343087.89999999997</v>
      </c>
      <c r="C124" s="14">
        <v>-521112.20000000007</v>
      </c>
      <c r="D124" s="14">
        <f t="shared" si="12"/>
        <v>-178024.3000000001</v>
      </c>
      <c r="E124" s="14">
        <v>112382.3</v>
      </c>
      <c r="F124" s="14">
        <v>565295.9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7"/>
        <v>1047082.1500000001</v>
      </c>
      <c r="M124" s="14">
        <v>29740.9</v>
      </c>
      <c r="N124" s="14">
        <v>1021752.2999999998</v>
      </c>
      <c r="O124" s="54">
        <v>56.1</v>
      </c>
      <c r="P124" s="54">
        <v>5451.8000000000011</v>
      </c>
      <c r="Q124" s="14">
        <f t="shared" si="16"/>
        <v>1057001.0999999999</v>
      </c>
      <c r="R124" s="14">
        <f t="shared" si="14"/>
        <v>2104083.25</v>
      </c>
      <c r="S124" s="14">
        <f t="shared" si="18"/>
        <v>1926058.95</v>
      </c>
    </row>
    <row r="125" spans="1:19" s="51" customFormat="1">
      <c r="A125" s="15">
        <v>43039</v>
      </c>
      <c r="B125" s="14">
        <v>392860.5</v>
      </c>
      <c r="C125" s="14">
        <v>-508968.60000000009</v>
      </c>
      <c r="D125" s="14">
        <f t="shared" si="12"/>
        <v>-116108.10000000009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7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6"/>
        <v>1068280.0999999996</v>
      </c>
      <c r="R125" s="14">
        <f t="shared" si="14"/>
        <v>2073501.3666666662</v>
      </c>
      <c r="S125" s="14">
        <f t="shared" si="18"/>
        <v>1957393.2666666661</v>
      </c>
    </row>
    <row r="126" spans="1:19" s="51" customFormat="1">
      <c r="A126" s="15">
        <v>43069</v>
      </c>
      <c r="B126" s="14">
        <v>354179.29999999993</v>
      </c>
      <c r="C126" s="14">
        <v>-500367.3</v>
      </c>
      <c r="D126" s="14">
        <f t="shared" si="12"/>
        <v>-146188.00000000006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7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6"/>
        <v>1078072.1000000001</v>
      </c>
      <c r="R126" s="14">
        <f t="shared" si="14"/>
        <v>2127078.7833333337</v>
      </c>
      <c r="S126" s="14">
        <f t="shared" si="18"/>
        <v>1980890.7833333337</v>
      </c>
    </row>
    <row r="127" spans="1:19" s="51" customFormat="1">
      <c r="A127" s="15">
        <v>43100</v>
      </c>
      <c r="B127" s="14">
        <v>343340.60000000009</v>
      </c>
      <c r="C127" s="14">
        <v>-499956.10000000003</v>
      </c>
      <c r="D127" s="14">
        <f t="shared" si="12"/>
        <v>-156615.49999999994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-305493.20000000007</v>
      </c>
      <c r="K127" s="14">
        <v>-49349</v>
      </c>
      <c r="L127" s="14">
        <f t="shared" si="17"/>
        <v>1123087.6000000001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6"/>
        <v>1026681.2000000001</v>
      </c>
      <c r="R127" s="14">
        <f t="shared" si="14"/>
        <v>2149768.8000000003</v>
      </c>
      <c r="S127" s="14">
        <f t="shared" si="18"/>
        <v>1993153.3000000003</v>
      </c>
    </row>
    <row r="128" spans="1:19" s="51" customFormat="1">
      <c r="A128" s="15">
        <v>43131</v>
      </c>
      <c r="B128" s="14">
        <v>319883.50000000006</v>
      </c>
      <c r="C128" s="14">
        <v>-499595.2</v>
      </c>
      <c r="D128" s="14">
        <f t="shared" si="12"/>
        <v>-179711.69999999995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-278615.31666666671</v>
      </c>
      <c r="K128" s="14">
        <v>-53988.5</v>
      </c>
      <c r="L128" s="14">
        <f t="shared" si="17"/>
        <v>1121255.4333333333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6"/>
        <v>1027022.0666666665</v>
      </c>
      <c r="R128" s="14">
        <f t="shared" si="14"/>
        <v>2148277.5</v>
      </c>
      <c r="S128" s="14">
        <f t="shared" si="18"/>
        <v>1968565.8</v>
      </c>
    </row>
    <row r="129" spans="1:19" s="51" customFormat="1">
      <c r="A129" s="15">
        <v>43159</v>
      </c>
      <c r="B129" s="14">
        <v>369819.5</v>
      </c>
      <c r="C129" s="14">
        <v>-501757.60000000003</v>
      </c>
      <c r="D129" s="14">
        <f t="shared" si="12"/>
        <v>-131938.10000000003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-280143.63333333336</v>
      </c>
      <c r="K129" s="14">
        <v>-54895.000000000007</v>
      </c>
      <c r="L129" s="14">
        <f t="shared" si="17"/>
        <v>1149944.7666666668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6"/>
        <v>1051275.4333333336</v>
      </c>
      <c r="R129" s="14">
        <f t="shared" si="14"/>
        <v>2201220.2000000002</v>
      </c>
      <c r="S129" s="14">
        <f t="shared" si="18"/>
        <v>2069282.1</v>
      </c>
    </row>
    <row r="130" spans="1:19" s="51" customFormat="1">
      <c r="A130" s="15">
        <v>43190</v>
      </c>
      <c r="B130" s="14">
        <v>326014.59999999998</v>
      </c>
      <c r="C130" s="14">
        <v>-499025.2</v>
      </c>
      <c r="D130" s="14">
        <f t="shared" si="12"/>
        <v>-173010.60000000003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7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6"/>
        <v>1048425.5999999999</v>
      </c>
      <c r="R130" s="14">
        <f t="shared" si="14"/>
        <v>2204973.7000000002</v>
      </c>
      <c r="S130" s="14">
        <f t="shared" si="18"/>
        <v>2031963.1</v>
      </c>
    </row>
    <row r="131" spans="1:19" s="51" customFormat="1">
      <c r="A131" s="15">
        <v>43220</v>
      </c>
      <c r="B131" s="14">
        <v>338615</v>
      </c>
      <c r="C131" s="14">
        <v>-499478.1</v>
      </c>
      <c r="D131" s="14">
        <f t="shared" si="12"/>
        <v>-160863.09999999998</v>
      </c>
      <c r="E131" s="14">
        <v>130576.4</v>
      </c>
      <c r="F131" s="14">
        <v>759124.5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7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6"/>
        <v>1054399.3666666667</v>
      </c>
      <c r="R131" s="14">
        <f t="shared" si="14"/>
        <v>2206526.5333333337</v>
      </c>
      <c r="S131" s="14">
        <f t="shared" si="18"/>
        <v>2045663.4333333336</v>
      </c>
    </row>
    <row r="132" spans="1:19" s="51" customFormat="1">
      <c r="A132" s="15">
        <v>43251</v>
      </c>
      <c r="B132" s="14">
        <v>310760.90000000002</v>
      </c>
      <c r="C132" s="14">
        <v>-488434.5</v>
      </c>
      <c r="D132" s="14">
        <f t="shared" si="12"/>
        <v>-177673.59999999998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7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6"/>
        <v>1051445.9333333333</v>
      </c>
      <c r="R132" s="14">
        <f t="shared" si="14"/>
        <v>2227122.3666666672</v>
      </c>
      <c r="S132" s="14">
        <f t="shared" si="18"/>
        <v>2049448.7666666671</v>
      </c>
    </row>
    <row r="133" spans="1:19" s="51" customFormat="1">
      <c r="A133" s="15">
        <v>43281</v>
      </c>
      <c r="B133" s="14">
        <v>324516.60000000003</v>
      </c>
      <c r="C133" s="14">
        <v>-528416.19999999995</v>
      </c>
      <c r="D133" s="14">
        <f t="shared" si="12"/>
        <v>-203899.59999999992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7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6"/>
        <v>1118043.6000000001</v>
      </c>
      <c r="R133" s="14">
        <f t="shared" si="14"/>
        <v>2318484.7999999998</v>
      </c>
      <c r="S133" s="14">
        <f t="shared" si="18"/>
        <v>2114585.1999999997</v>
      </c>
    </row>
    <row r="134" spans="1:19" s="51" customFormat="1">
      <c r="A134" s="15">
        <v>43312</v>
      </c>
      <c r="B134" s="14">
        <v>304383.89999999997</v>
      </c>
      <c r="C134" s="14">
        <v>-506802</v>
      </c>
      <c r="D134" s="14">
        <f t="shared" si="12"/>
        <v>-202418.10000000003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7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6"/>
        <v>1157786.8</v>
      </c>
      <c r="R134" s="14">
        <f t="shared" si="14"/>
        <v>2376447.4000000004</v>
      </c>
      <c r="S134" s="14">
        <f t="shared" si="18"/>
        <v>2174029.3000000003</v>
      </c>
    </row>
    <row r="135" spans="1:19" s="51" customFormat="1">
      <c r="A135" s="15">
        <v>43343</v>
      </c>
      <c r="B135" s="14">
        <v>291880.59999999998</v>
      </c>
      <c r="C135" s="14">
        <v>-503326.80000000005</v>
      </c>
      <c r="D135" s="14">
        <f t="shared" si="12"/>
        <v>-211446.20000000007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7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6"/>
        <v>1169160.3999999997</v>
      </c>
      <c r="R135" s="14">
        <f t="shared" si="14"/>
        <v>2408112.0999999996</v>
      </c>
      <c r="S135" s="14">
        <f t="shared" si="18"/>
        <v>2196665.8999999994</v>
      </c>
    </row>
    <row r="136" spans="1:19" s="51" customFormat="1">
      <c r="A136" s="15">
        <v>43373</v>
      </c>
      <c r="B136" s="14">
        <v>272861.89999999997</v>
      </c>
      <c r="C136" s="14">
        <v>-492711.29999999993</v>
      </c>
      <c r="D136" s="14">
        <f t="shared" si="12"/>
        <v>-219849.39999999997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7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6"/>
        <v>1188967</v>
      </c>
      <c r="R136" s="14">
        <f t="shared" si="14"/>
        <v>2439708.4000000004</v>
      </c>
      <c r="S136" s="14">
        <f t="shared" si="18"/>
        <v>2219859.0000000005</v>
      </c>
    </row>
    <row r="137" spans="1:19" s="51" customFormat="1">
      <c r="A137" s="15">
        <v>43404</v>
      </c>
      <c r="B137" s="14">
        <v>277903.40000000002</v>
      </c>
      <c r="C137" s="14">
        <v>-491909.00000000006</v>
      </c>
      <c r="D137" s="14">
        <f t="shared" si="12"/>
        <v>-214005.60000000003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7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6"/>
        <v>1225123.9333333333</v>
      </c>
      <c r="R137" s="14">
        <f t="shared" si="14"/>
        <v>2511763.4333333336</v>
      </c>
      <c r="S137" s="14">
        <f t="shared" si="18"/>
        <v>2297757.8333333335</v>
      </c>
    </row>
    <row r="138" spans="1:19" s="51" customFormat="1">
      <c r="A138" s="15">
        <v>43434</v>
      </c>
      <c r="B138" s="14">
        <v>298041.20000000007</v>
      </c>
      <c r="C138" s="14">
        <v>-495069.7</v>
      </c>
      <c r="D138" s="14">
        <f t="shared" si="12"/>
        <v>-197028.49999999994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7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6"/>
        <v>1231078.1666666665</v>
      </c>
      <c r="R138" s="14">
        <f t="shared" si="14"/>
        <v>2557789.666666666</v>
      </c>
      <c r="S138" s="14">
        <f t="shared" si="18"/>
        <v>2360761.166666666</v>
      </c>
    </row>
    <row r="139" spans="1:19" s="51" customFormat="1">
      <c r="A139" s="15">
        <v>43465</v>
      </c>
      <c r="B139" s="14">
        <v>294191.5</v>
      </c>
      <c r="C139" s="14">
        <v>-499709.5</v>
      </c>
      <c r="D139" s="14">
        <f t="shared" si="12"/>
        <v>-205518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si="17"/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si="16"/>
        <v>1197377.6000000003</v>
      </c>
      <c r="R139" s="14">
        <f t="shared" si="14"/>
        <v>2547686.4000000004</v>
      </c>
      <c r="S139" s="14">
        <f t="shared" si="18"/>
        <v>2342168.4000000004</v>
      </c>
    </row>
    <row r="140" spans="1:19" s="51" customFormat="1" ht="18">
      <c r="A140" s="15" t="s">
        <v>69</v>
      </c>
      <c r="B140" s="14">
        <v>259648.7</v>
      </c>
      <c r="C140" s="14">
        <v>-500313.2</v>
      </c>
      <c r="D140" s="14">
        <f t="shared" ref="D140:D148" si="19">SUM(B140:C140)</f>
        <v>-240664.5</v>
      </c>
      <c r="E140" s="14">
        <v>174198.6</v>
      </c>
      <c r="F140" s="14">
        <v>1002665.6999999998</v>
      </c>
      <c r="G140" s="14">
        <v>63206.099999999991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48" si="20">SUM( (E140:K140))</f>
        <v>1363134.3666666665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9" si="21">SUM(M140:P140)</f>
        <v>1187267.3333333333</v>
      </c>
      <c r="R140" s="14">
        <f t="shared" ref="R140:R149" si="22">SUM(L140,Q140)</f>
        <v>2550401.6999999997</v>
      </c>
      <c r="S140" s="14">
        <f>SUM(D140,R140)</f>
        <v>2309737.1999999997</v>
      </c>
    </row>
    <row r="141" spans="1:19" s="51" customFormat="1" ht="18">
      <c r="A141" s="15" t="s">
        <v>70</v>
      </c>
      <c r="B141" s="14">
        <v>290250</v>
      </c>
      <c r="C141" s="14">
        <v>-497452.39999999997</v>
      </c>
      <c r="D141" s="14">
        <f t="shared" si="19"/>
        <v>-207202.39999999997</v>
      </c>
      <c r="E141" s="14">
        <v>195688.4</v>
      </c>
      <c r="F141" s="14">
        <v>1034766.6000000001</v>
      </c>
      <c r="G141" s="14">
        <v>63467.69999999999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0"/>
        <v>1413151.2333333332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1"/>
        <v>1202048.1666666665</v>
      </c>
      <c r="R141" s="14">
        <f t="shared" si="22"/>
        <v>2615199.3999999994</v>
      </c>
      <c r="S141" s="14">
        <f t="shared" ref="S141:S149" si="23">SUM(D141,R141)</f>
        <v>2407996.9999999995</v>
      </c>
    </row>
    <row r="142" spans="1:19" s="51" customFormat="1" ht="18">
      <c r="A142" s="15" t="s">
        <v>71</v>
      </c>
      <c r="B142" s="14">
        <v>271588.89999999997</v>
      </c>
      <c r="C142" s="14">
        <v>-507580.80000000005</v>
      </c>
      <c r="D142" s="14">
        <f t="shared" si="19"/>
        <v>-235991.90000000008</v>
      </c>
      <c r="E142" s="14">
        <v>221728.4</v>
      </c>
      <c r="F142" s="14">
        <v>1051834.5000000002</v>
      </c>
      <c r="G142" s="14">
        <v>64670.3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0"/>
        <v>1415589.5999999999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1"/>
        <v>1219143.9000000001</v>
      </c>
      <c r="R142" s="14">
        <f t="shared" si="22"/>
        <v>2634733.5</v>
      </c>
      <c r="S142" s="14">
        <f t="shared" si="23"/>
        <v>2398741.6</v>
      </c>
    </row>
    <row r="143" spans="1:19" s="51" customFormat="1" ht="18">
      <c r="A143" s="15" t="s">
        <v>72</v>
      </c>
      <c r="B143" s="14">
        <v>264518.7</v>
      </c>
      <c r="C143" s="14">
        <v>-507794.9</v>
      </c>
      <c r="D143" s="14">
        <f t="shared" si="19"/>
        <v>-243276.2</v>
      </c>
      <c r="E143" s="14">
        <v>195994.1</v>
      </c>
      <c r="F143" s="14">
        <v>1090339.1000000003</v>
      </c>
      <c r="G143" s="14">
        <v>65013.8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0"/>
        <v>1451085.0333333337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1"/>
        <v>1218869.3000000003</v>
      </c>
      <c r="R143" s="14">
        <f t="shared" si="22"/>
        <v>2669954.333333334</v>
      </c>
      <c r="S143" s="14">
        <f t="shared" si="23"/>
        <v>2426678.1333333338</v>
      </c>
    </row>
    <row r="144" spans="1:19" s="51" customFormat="1" ht="18">
      <c r="A144" s="15" t="s">
        <v>73</v>
      </c>
      <c r="B144" s="14">
        <v>335877.10000000003</v>
      </c>
      <c r="C144" s="14">
        <v>-532446.89999999979</v>
      </c>
      <c r="D144" s="14">
        <f t="shared" si="19"/>
        <v>-196569.79999999976</v>
      </c>
      <c r="E144" s="14">
        <v>191866.3</v>
      </c>
      <c r="F144" s="14">
        <v>1130944.6000000003</v>
      </c>
      <c r="G144" s="14">
        <v>63914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0"/>
        <v>1434593.466666667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1"/>
        <v>1249521.6000000003</v>
      </c>
      <c r="R144" s="14">
        <f t="shared" si="22"/>
        <v>2684115.0666666673</v>
      </c>
      <c r="S144" s="14">
        <f t="shared" si="23"/>
        <v>2487545.2666666675</v>
      </c>
    </row>
    <row r="145" spans="1:19" s="51" customFormat="1" ht="18">
      <c r="A145" s="15" t="s">
        <v>74</v>
      </c>
      <c r="B145" s="14">
        <v>309108.10000000003</v>
      </c>
      <c r="C145" s="14">
        <v>-510499.00000000006</v>
      </c>
      <c r="D145" s="14">
        <f t="shared" si="19"/>
        <v>-201390.90000000002</v>
      </c>
      <c r="E145" s="14">
        <v>216009.2</v>
      </c>
      <c r="F145" s="14">
        <v>1161474.3999999999</v>
      </c>
      <c r="G145" s="14">
        <v>62128.6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0"/>
        <v>1488749.2</v>
      </c>
      <c r="M145" s="14">
        <v>24181</v>
      </c>
      <c r="N145" s="14">
        <v>1239614.0000000002</v>
      </c>
      <c r="O145" s="54">
        <v>6546.1</v>
      </c>
      <c r="P145" s="54">
        <v>12234.100000000002</v>
      </c>
      <c r="Q145" s="14">
        <f t="shared" si="21"/>
        <v>1282575.2000000004</v>
      </c>
      <c r="R145" s="14">
        <f t="shared" si="22"/>
        <v>2771324.4000000004</v>
      </c>
      <c r="S145" s="14">
        <f t="shared" si="23"/>
        <v>2569933.5000000005</v>
      </c>
    </row>
    <row r="146" spans="1:19" s="51" customFormat="1" ht="18">
      <c r="A146" s="15" t="s">
        <v>75</v>
      </c>
      <c r="B146" s="14">
        <v>302454.40000000002</v>
      </c>
      <c r="C146" s="14">
        <v>-543641.39999999991</v>
      </c>
      <c r="D146" s="14">
        <f t="shared" si="19"/>
        <v>-241186.99999999988</v>
      </c>
      <c r="E146" s="14">
        <v>158917.5</v>
      </c>
      <c r="F146" s="14">
        <v>1187819.0999999996</v>
      </c>
      <c r="G146" s="14">
        <v>62482.799999999996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0"/>
        <v>1491071.4999999998</v>
      </c>
      <c r="M146" s="14">
        <v>20335.599999999999</v>
      </c>
      <c r="N146" s="14">
        <v>1285356.5333333337</v>
      </c>
      <c r="O146" s="54">
        <v>6695.5999999999995</v>
      </c>
      <c r="P146" s="54">
        <v>12234.100000000002</v>
      </c>
      <c r="Q146" s="14">
        <f t="shared" si="21"/>
        <v>1324621.833333334</v>
      </c>
      <c r="R146" s="14">
        <f t="shared" si="22"/>
        <v>2815693.333333334</v>
      </c>
      <c r="S146" s="14">
        <f t="shared" si="23"/>
        <v>2574506.333333334</v>
      </c>
    </row>
    <row r="147" spans="1:19" s="51" customFormat="1" ht="18">
      <c r="A147" s="15" t="s">
        <v>76</v>
      </c>
      <c r="B147" s="14">
        <v>279914.10000000003</v>
      </c>
      <c r="C147" s="14">
        <v>-529611.59999999986</v>
      </c>
      <c r="D147" s="14">
        <f t="shared" si="19"/>
        <v>-249697.49999999983</v>
      </c>
      <c r="E147" s="14">
        <v>0</v>
      </c>
      <c r="F147" s="14">
        <v>1231026.4000000001</v>
      </c>
      <c r="G147" s="14">
        <v>62812.9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0"/>
        <v>1502242.9999999998</v>
      </c>
      <c r="M147" s="14">
        <v>20347.699999999997</v>
      </c>
      <c r="N147" s="14">
        <v>1296358.2666666668</v>
      </c>
      <c r="O147" s="54">
        <v>6755.2</v>
      </c>
      <c r="P147" s="54">
        <v>12234.100000000002</v>
      </c>
      <c r="Q147" s="14">
        <f t="shared" si="21"/>
        <v>1335695.2666666668</v>
      </c>
      <c r="R147" s="14">
        <f t="shared" si="22"/>
        <v>2837938.2666666666</v>
      </c>
      <c r="S147" s="14">
        <f t="shared" si="23"/>
        <v>2588240.7666666666</v>
      </c>
    </row>
    <row r="148" spans="1:19" s="51" customFormat="1" ht="18">
      <c r="A148" s="15" t="s">
        <v>78</v>
      </c>
      <c r="B148" s="14">
        <v>296312.59999999998</v>
      </c>
      <c r="C148" s="14">
        <v>-531063.9</v>
      </c>
      <c r="D148" s="14">
        <f t="shared" si="19"/>
        <v>-234751.30000000005</v>
      </c>
      <c r="E148" s="14">
        <v>0</v>
      </c>
      <c r="F148" s="14">
        <v>1260507.4999999998</v>
      </c>
      <c r="G148" s="14">
        <f>16025.6+53423.4+33.9+0</f>
        <v>69482.899999999994</v>
      </c>
      <c r="H148" s="52">
        <v>29259.4</v>
      </c>
      <c r="I148" s="52">
        <v>727629.7</v>
      </c>
      <c r="J148" s="53">
        <v>-485437.4</v>
      </c>
      <c r="K148" s="14">
        <v>-82107.899999999994</v>
      </c>
      <c r="L148" s="14">
        <f t="shared" si="20"/>
        <v>1519334.1999999997</v>
      </c>
      <c r="M148" s="14">
        <f>25528.1+801.6</f>
        <v>26329.699999999997</v>
      </c>
      <c r="N148" s="14">
        <f>1269964+60326.5-157.9-0-0-12076.2</f>
        <v>1318056.4000000001</v>
      </c>
      <c r="O148" s="54">
        <v>6686.4</v>
      </c>
      <c r="P148" s="54">
        <f>157.9+12076.2</f>
        <v>12234.1</v>
      </c>
      <c r="Q148" s="14">
        <f t="shared" si="21"/>
        <v>1363306.6</v>
      </c>
      <c r="R148" s="14">
        <f t="shared" si="22"/>
        <v>2882640.8</v>
      </c>
      <c r="S148" s="14">
        <f t="shared" si="23"/>
        <v>2647889.5</v>
      </c>
    </row>
    <row r="149" spans="1:19" s="51" customFormat="1" ht="18">
      <c r="A149" s="15" t="s">
        <v>79</v>
      </c>
      <c r="B149" s="14">
        <v>278982.89999999997</v>
      </c>
      <c r="C149" s="14">
        <v>-522404.7</v>
      </c>
      <c r="D149" s="14">
        <f t="shared" ref="D149" si="24">SUM(B149:C149)</f>
        <v>-243421.80000000005</v>
      </c>
      <c r="E149" s="14">
        <v>0</v>
      </c>
      <c r="F149" s="14">
        <f>6171.8+0+53363+1194779.6+32675+0+11357.9+3135.4</f>
        <v>1301482.7</v>
      </c>
      <c r="G149" s="14">
        <f>16025.6+65400.7+33.9+0</f>
        <v>81460.2</v>
      </c>
      <c r="H149" s="52">
        <v>26472.7</v>
      </c>
      <c r="I149" s="52">
        <v>725211.5</v>
      </c>
      <c r="J149" s="53">
        <v>-505714.9</v>
      </c>
      <c r="K149" s="14">
        <v>-93562</v>
      </c>
      <c r="L149" s="14">
        <f t="shared" ref="L149" si="25">SUM( (E149:K149))</f>
        <v>1535350.1999999997</v>
      </c>
      <c r="M149" s="14">
        <f>25114.6+801.6</f>
        <v>25916.199999999997</v>
      </c>
      <c r="N149" s="14">
        <f>1290708.1+61949.1-157.9-0-0-12076.2</f>
        <v>1340423.1000000003</v>
      </c>
      <c r="O149" s="54">
        <v>547.9</v>
      </c>
      <c r="P149" s="54">
        <f>157.9+12076.2</f>
        <v>12234.1</v>
      </c>
      <c r="Q149" s="14">
        <f t="shared" si="21"/>
        <v>1379121.3000000003</v>
      </c>
      <c r="R149" s="14">
        <f t="shared" si="22"/>
        <v>2914471.5</v>
      </c>
      <c r="S149" s="14">
        <f t="shared" si="23"/>
        <v>2671049.7000000002</v>
      </c>
    </row>
    <row r="150" spans="1:19" s="51" customFormat="1" ht="12.75" customHeight="1">
      <c r="A150" s="64" t="s">
        <v>5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6"/>
    </row>
    <row r="151" spans="1:19" s="51" customFormat="1" ht="12.75" customHeight="1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9"/>
    </row>
    <row r="152" spans="1:19">
      <c r="A152" s="3"/>
      <c r="B152" s="5"/>
      <c r="C152" s="5"/>
      <c r="D152" s="5"/>
      <c r="E152" s="5"/>
      <c r="F152" s="5"/>
      <c r="G152" s="5"/>
      <c r="H152" s="5"/>
      <c r="I152" s="5"/>
      <c r="J152" s="5"/>
      <c r="K152" s="6"/>
      <c r="L152" s="5"/>
      <c r="M152" s="5" t="s">
        <v>6</v>
      </c>
      <c r="N152" s="5"/>
      <c r="O152" s="9"/>
      <c r="P152" s="9"/>
      <c r="Q152" s="5"/>
      <c r="R152" s="5"/>
      <c r="S152" s="5"/>
    </row>
    <row r="153" spans="1:19">
      <c r="A153" s="3"/>
      <c r="B153" s="7"/>
      <c r="C153" s="7"/>
      <c r="D153" s="7"/>
      <c r="E153" s="3"/>
      <c r="F153" s="7"/>
      <c r="G153" s="7"/>
      <c r="H153" s="7"/>
      <c r="I153" s="7"/>
      <c r="J153" s="7"/>
      <c r="K153" s="3"/>
      <c r="L153" s="3"/>
      <c r="M153" s="7"/>
      <c r="N153" s="3"/>
      <c r="O153" s="10"/>
      <c r="P153" s="10"/>
      <c r="Q153" s="7"/>
      <c r="R153" s="3"/>
      <c r="S153" s="3"/>
    </row>
  </sheetData>
  <mergeCells count="9">
    <mergeCell ref="A150:S151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7"/>
  <sheetViews>
    <sheetView workbookViewId="0">
      <pane xSplit="1" ySplit="7" topLeftCell="R47" activePane="bottomRight" state="frozen"/>
      <selection pane="topRight" activeCell="B1" sqref="B1"/>
      <selection pane="bottomLeft" activeCell="A8" sqref="A8"/>
      <selection pane="bottomRight" activeCell="T49" sqref="T49"/>
    </sheetView>
  </sheetViews>
  <sheetFormatPr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43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43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39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si="4"/>
        <v>252700.79999999993</v>
      </c>
      <c r="E19" s="14">
        <v>19134.2</v>
      </c>
      <c r="F19" s="14">
        <v>109938.3</v>
      </c>
      <c r="G19" s="14">
        <v>14177.3</v>
      </c>
      <c r="H19" s="52">
        <v>88925</v>
      </c>
      <c r="I19" s="52">
        <v>145130.9</v>
      </c>
      <c r="J19" s="53">
        <v>-154580.5</v>
      </c>
      <c r="K19" s="14">
        <v>-11562.5</v>
      </c>
      <c r="L19" s="14">
        <f t="shared" si="0"/>
        <v>211162.69999999995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51" si="5">L19+Q19</f>
        <v>726774.8</v>
      </c>
      <c r="S19" s="14">
        <f t="shared" si="3"/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4"/>
        <v>246404.79999999993</v>
      </c>
      <c r="E20" s="14">
        <v>2480.5</v>
      </c>
      <c r="F20" s="14">
        <v>120400.09999999999</v>
      </c>
      <c r="G20" s="14">
        <v>12695.1</v>
      </c>
      <c r="H20" s="52">
        <v>74325</v>
      </c>
      <c r="I20" s="52">
        <v>144206.6</v>
      </c>
      <c r="J20" s="53">
        <v>-168071.85</v>
      </c>
      <c r="K20" s="14">
        <v>-8872.6999999999989</v>
      </c>
      <c r="L20" s="14">
        <f t="shared" si="0"/>
        <v>177162.74999999997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6">SUM(M20:P20)</f>
        <v>546898.84999999986</v>
      </c>
      <c r="R20" s="14">
        <f t="shared" si="5"/>
        <v>724061.59999999986</v>
      </c>
      <c r="S20" s="14">
        <f t="shared" si="3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4"/>
        <v>222926.60000000003</v>
      </c>
      <c r="E21" s="14">
        <v>24462.799999999999</v>
      </c>
      <c r="F21" s="14">
        <v>118274.7</v>
      </c>
      <c r="G21" s="14">
        <v>17897.8</v>
      </c>
      <c r="H21" s="52">
        <v>74325</v>
      </c>
      <c r="I21" s="52">
        <v>143282.1</v>
      </c>
      <c r="J21" s="53">
        <v>-178609.6</v>
      </c>
      <c r="K21" s="14">
        <v>-12446.6</v>
      </c>
      <c r="L21" s="14">
        <f t="shared" si="0"/>
        <v>187186.2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6"/>
        <v>606705.5</v>
      </c>
      <c r="R21" s="14">
        <f t="shared" si="5"/>
        <v>793891.7</v>
      </c>
      <c r="S21" s="14">
        <f t="shared" si="3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4"/>
        <v>168393.30000000005</v>
      </c>
      <c r="E22" s="14">
        <v>29256.3</v>
      </c>
      <c r="F22" s="14">
        <v>107818.2</v>
      </c>
      <c r="G22" s="14">
        <v>12911.2</v>
      </c>
      <c r="H22" s="52">
        <v>74325</v>
      </c>
      <c r="I22" s="52">
        <v>142357.70000000001</v>
      </c>
      <c r="J22" s="53">
        <v>-153334.25</v>
      </c>
      <c r="K22" s="14">
        <v>-13059.699999999999</v>
      </c>
      <c r="L22" s="14">
        <f t="shared" si="0"/>
        <v>200274.45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6"/>
        <v>653326.60000000009</v>
      </c>
      <c r="R22" s="14">
        <f t="shared" si="5"/>
        <v>853601.05</v>
      </c>
      <c r="S22" s="14">
        <f t="shared" si="3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4"/>
        <v>204437.7</v>
      </c>
      <c r="E23" s="14">
        <v>86260.6</v>
      </c>
      <c r="F23" s="14">
        <v>85318.2</v>
      </c>
      <c r="G23" s="14">
        <v>14746.9</v>
      </c>
      <c r="H23" s="52">
        <v>94325</v>
      </c>
      <c r="I23" s="52">
        <v>141433.29999999999</v>
      </c>
      <c r="J23" s="53">
        <v>-175871.7</v>
      </c>
      <c r="K23" s="14">
        <v>-13875.9</v>
      </c>
      <c r="L23" s="14">
        <f t="shared" si="0"/>
        <v>232336.39999999994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6"/>
        <v>669978.29999999993</v>
      </c>
      <c r="R23" s="14">
        <f t="shared" si="5"/>
        <v>902314.69999999984</v>
      </c>
      <c r="S23" s="14">
        <f t="shared" si="3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4"/>
        <v>185094.00000000017</v>
      </c>
      <c r="E24" s="14">
        <v>41361.199999999997</v>
      </c>
      <c r="F24" s="14">
        <v>73584.899999999994</v>
      </c>
      <c r="G24" s="14">
        <v>16271.5</v>
      </c>
      <c r="H24" s="52">
        <v>94325</v>
      </c>
      <c r="I24" s="52">
        <v>140508.9</v>
      </c>
      <c r="J24" s="53">
        <v>-190087.25</v>
      </c>
      <c r="K24" s="14">
        <v>-16212.5</v>
      </c>
      <c r="L24" s="14">
        <f t="shared" si="0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6"/>
        <v>689938.82500000007</v>
      </c>
      <c r="R24" s="14">
        <f t="shared" si="5"/>
        <v>849690.57500000007</v>
      </c>
      <c r="S24" s="14">
        <f t="shared" si="3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4"/>
        <v>127097.30000000005</v>
      </c>
      <c r="E25" s="14">
        <v>49375</v>
      </c>
      <c r="F25" s="14">
        <v>63934.9</v>
      </c>
      <c r="G25" s="14">
        <v>18502.399999999998</v>
      </c>
      <c r="H25" s="52">
        <v>94325</v>
      </c>
      <c r="I25" s="52">
        <v>139584.5</v>
      </c>
      <c r="J25" s="53">
        <v>-147162.30000000002</v>
      </c>
      <c r="K25" s="14">
        <v>-12679.5</v>
      </c>
      <c r="L25" s="14">
        <f t="shared" si="0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6"/>
        <v>751668.55000000016</v>
      </c>
      <c r="R25" s="14">
        <f t="shared" si="5"/>
        <v>957548.55000000016</v>
      </c>
      <c r="S25" s="14">
        <f t="shared" si="3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4"/>
        <v>160242.70000000001</v>
      </c>
      <c r="E26" s="14">
        <v>51763.199999999997</v>
      </c>
      <c r="F26" s="14">
        <v>39000.600000000006</v>
      </c>
      <c r="G26" s="14">
        <v>13870.5</v>
      </c>
      <c r="H26" s="52">
        <v>108925</v>
      </c>
      <c r="I26" s="52">
        <v>138968.29999999999</v>
      </c>
      <c r="J26" s="53">
        <v>-134374.44999999998</v>
      </c>
      <c r="K26" s="14">
        <v>-14473</v>
      </c>
      <c r="L26" s="14">
        <f t="shared" si="0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6"/>
        <v>767549.52500000002</v>
      </c>
      <c r="R26" s="14">
        <f t="shared" si="5"/>
        <v>971229.67500000005</v>
      </c>
      <c r="S26" s="14">
        <f t="shared" si="3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4"/>
        <v>195824.90000000002</v>
      </c>
      <c r="E27" s="14">
        <v>155251.9</v>
      </c>
      <c r="F27" s="14">
        <v>49858.100000000006</v>
      </c>
      <c r="G27" s="14">
        <v>17982.599999999999</v>
      </c>
      <c r="H27" s="52">
        <v>117037.4</v>
      </c>
      <c r="I27" s="52">
        <v>137735.70000000001</v>
      </c>
      <c r="J27" s="53">
        <v>-183055</v>
      </c>
      <c r="K27" s="14">
        <v>-17599.900000000001</v>
      </c>
      <c r="L27" s="14">
        <f t="shared" si="0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6"/>
        <v>763973.20000000007</v>
      </c>
      <c r="R27" s="14">
        <f t="shared" si="5"/>
        <v>1041184</v>
      </c>
      <c r="S27" s="14">
        <f t="shared" si="3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4"/>
        <v>197022.70000000013</v>
      </c>
      <c r="E28" s="14">
        <v>0</v>
      </c>
      <c r="F28" s="14">
        <v>47661.399999999994</v>
      </c>
      <c r="G28" s="14">
        <v>18914.650000000001</v>
      </c>
      <c r="H28" s="52">
        <v>112857.5</v>
      </c>
      <c r="I28" s="52">
        <v>292063.09999999998</v>
      </c>
      <c r="J28" s="53">
        <v>-207125.34999999998</v>
      </c>
      <c r="K28" s="14">
        <v>-22460.600000000002</v>
      </c>
      <c r="L28" s="14">
        <f t="shared" si="0"/>
        <v>241910.69999999998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6"/>
        <v>806260.77499999991</v>
      </c>
      <c r="R28" s="14">
        <f t="shared" si="5"/>
        <v>1048171.4749999999</v>
      </c>
      <c r="S28" s="14">
        <f t="shared" si="3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4"/>
        <v>158040.10000000009</v>
      </c>
      <c r="E29" s="14">
        <v>0</v>
      </c>
      <c r="F29" s="14">
        <v>70934.600000000006</v>
      </c>
      <c r="G29" s="14">
        <v>18757.3</v>
      </c>
      <c r="H29" s="52">
        <v>108677.6</v>
      </c>
      <c r="I29" s="52">
        <v>291138.8</v>
      </c>
      <c r="J29" s="53">
        <v>-190628.9</v>
      </c>
      <c r="K29" s="14">
        <v>-14866.9</v>
      </c>
      <c r="L29" s="14">
        <f t="shared" si="0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6"/>
        <v>817820.15</v>
      </c>
      <c r="R29" s="14">
        <f t="shared" si="5"/>
        <v>1101832.6499999999</v>
      </c>
      <c r="S29" s="14">
        <f t="shared" si="3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4"/>
        <v>164367.40000000002</v>
      </c>
      <c r="E30" s="14">
        <v>0</v>
      </c>
      <c r="F30" s="14">
        <v>104499.4</v>
      </c>
      <c r="G30" s="14">
        <v>22464.7</v>
      </c>
      <c r="H30" s="52">
        <v>107284.3</v>
      </c>
      <c r="I30" s="52">
        <v>290214.40000000002</v>
      </c>
      <c r="J30" s="53">
        <v>-213388.5</v>
      </c>
      <c r="K30" s="14">
        <v>-20909.5</v>
      </c>
      <c r="L30" s="14">
        <f t="shared" si="0"/>
        <v>290164.80000000005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6"/>
        <v>862804.82499999984</v>
      </c>
      <c r="R30" s="14">
        <f t="shared" si="5"/>
        <v>1152969.625</v>
      </c>
      <c r="S30" s="14">
        <f t="shared" si="3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4"/>
        <v>229327.69999999984</v>
      </c>
      <c r="E31" s="14">
        <v>0</v>
      </c>
      <c r="F31" s="14">
        <v>109019.90000000001</v>
      </c>
      <c r="G31" s="14">
        <v>18506.300000000003</v>
      </c>
      <c r="H31" s="52">
        <v>107284.3</v>
      </c>
      <c r="I31" s="52">
        <v>289290</v>
      </c>
      <c r="J31" s="53">
        <v>-227281.60000000003</v>
      </c>
      <c r="K31" s="14">
        <v>-23180.3</v>
      </c>
      <c r="L31" s="14">
        <f t="shared" si="0"/>
        <v>273638.59999999998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6"/>
        <v>850544.80000000016</v>
      </c>
      <c r="R31" s="14">
        <f t="shared" si="5"/>
        <v>1124183.4000000001</v>
      </c>
      <c r="S31" s="14">
        <f t="shared" si="3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4"/>
        <v>210519.75000000006</v>
      </c>
      <c r="E32" s="14">
        <v>8513</v>
      </c>
      <c r="F32" s="14">
        <v>108771.9</v>
      </c>
      <c r="G32" s="14">
        <v>13380.9</v>
      </c>
      <c r="H32" s="52">
        <v>107284.3</v>
      </c>
      <c r="I32" s="52">
        <v>288673.7</v>
      </c>
      <c r="J32" s="53">
        <v>-226523.22500000001</v>
      </c>
      <c r="K32" s="14">
        <v>-17043.500000000004</v>
      </c>
      <c r="L32" s="14">
        <f t="shared" si="0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6"/>
        <v>850785.07499999995</v>
      </c>
      <c r="R32" s="14">
        <f t="shared" si="5"/>
        <v>1133842.1499999999</v>
      </c>
      <c r="S32" s="14">
        <f t="shared" si="3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4"/>
        <v>184344.50000000017</v>
      </c>
      <c r="E33" s="14">
        <v>39309.599999999999</v>
      </c>
      <c r="F33" s="14">
        <v>134209.09999999998</v>
      </c>
      <c r="G33" s="14">
        <v>19161.199999999997</v>
      </c>
      <c r="H33" s="52">
        <v>107284.3</v>
      </c>
      <c r="I33" s="52">
        <v>287441.19999999995</v>
      </c>
      <c r="J33" s="53">
        <v>-210802.15000000002</v>
      </c>
      <c r="K33" s="14">
        <v>-16769.8</v>
      </c>
      <c r="L33" s="14">
        <f t="shared" si="0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6"/>
        <v>884416.15</v>
      </c>
      <c r="R33" s="14">
        <f t="shared" si="5"/>
        <v>1244249.5999999999</v>
      </c>
      <c r="S33" s="14">
        <f t="shared" si="3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4"/>
        <v>212521.95</v>
      </c>
      <c r="E34" s="14">
        <v>27300.1</v>
      </c>
      <c r="F34" s="14">
        <v>151516.40000000002</v>
      </c>
      <c r="G34" s="14">
        <v>22821.449999999997</v>
      </c>
      <c r="H34" s="52">
        <v>107284.3</v>
      </c>
      <c r="I34" s="52">
        <v>286825</v>
      </c>
      <c r="J34" s="53">
        <v>-278674.73611111112</v>
      </c>
      <c r="K34" s="14">
        <v>-24671.100000000002</v>
      </c>
      <c r="L34" s="14">
        <f t="shared" si="0"/>
        <v>292401.4138888889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6"/>
        <v>908758.68611111108</v>
      </c>
      <c r="R34" s="14">
        <f t="shared" si="5"/>
        <v>1201160.1000000001</v>
      </c>
      <c r="S34" s="14">
        <f t="shared" si="3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4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0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6"/>
        <v>938162.1</v>
      </c>
      <c r="R35" s="14">
        <f t="shared" si="5"/>
        <v>1320491.4000000001</v>
      </c>
      <c r="S35" s="14">
        <f t="shared" si="3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si="4"/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0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6"/>
        <v>925639.8</v>
      </c>
      <c r="R36" s="14">
        <f t="shared" si="5"/>
        <v>1269286.1500000001</v>
      </c>
      <c r="S36" s="14">
        <f t="shared" si="3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4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0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6"/>
        <v>949388.49999999977</v>
      </c>
      <c r="R37" s="14">
        <f t="shared" si="5"/>
        <v>1412956.4999999998</v>
      </c>
      <c r="S37" s="14">
        <f t="shared" si="3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4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0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6"/>
        <v>965238.48333333316</v>
      </c>
      <c r="R38" s="14">
        <f t="shared" si="5"/>
        <v>1531163.7333333332</v>
      </c>
      <c r="S38" s="14">
        <f t="shared" si="3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4"/>
        <v>-76201.300000000047</v>
      </c>
      <c r="E39" s="14">
        <v>273246</v>
      </c>
      <c r="F39" s="14">
        <v>254809.2</v>
      </c>
      <c r="G39" s="14">
        <v>50054.3</v>
      </c>
      <c r="H39" s="52">
        <v>90564.7</v>
      </c>
      <c r="I39" s="52">
        <v>277913.90000000002</v>
      </c>
      <c r="J39" s="53">
        <v>-234475</v>
      </c>
      <c r="K39" s="14">
        <v>-26252.799999999996</v>
      </c>
      <c r="L39" s="14">
        <f t="shared" si="0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6"/>
        <v>901609.6</v>
      </c>
      <c r="R39" s="14">
        <f t="shared" si="5"/>
        <v>1587469.9</v>
      </c>
      <c r="S39" s="14">
        <f t="shared" si="3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7" si="7">SUM(B40:C40)</f>
        <v>-161355.00000000012</v>
      </c>
      <c r="E40" s="14">
        <v>273246</v>
      </c>
      <c r="F40" s="14">
        <v>296894.8</v>
      </c>
      <c r="G40" s="14">
        <v>49389.950000000004</v>
      </c>
      <c r="H40" s="52">
        <v>86384.8</v>
      </c>
      <c r="I40" s="52">
        <v>275994.3</v>
      </c>
      <c r="J40" s="53">
        <v>-233113.17500000002</v>
      </c>
      <c r="K40" s="14">
        <v>-25759.7</v>
      </c>
      <c r="L40" s="14">
        <f t="shared" si="0"/>
        <v>723036.97500000009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6"/>
        <v>921252.42500000005</v>
      </c>
      <c r="R40" s="14">
        <f t="shared" si="5"/>
        <v>1644289.4000000001</v>
      </c>
      <c r="S40" s="14">
        <f t="shared" si="3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7"/>
        <v>-166217.90000000002</v>
      </c>
      <c r="E41" s="14">
        <v>19504.700000000012</v>
      </c>
      <c r="F41" s="14">
        <v>348742.9</v>
      </c>
      <c r="G41" s="14">
        <v>53066.8</v>
      </c>
      <c r="H41" s="52">
        <v>83598.2</v>
      </c>
      <c r="I41" s="52">
        <v>547320.69999999995</v>
      </c>
      <c r="J41" s="53">
        <v>-224057.05000000005</v>
      </c>
      <c r="K41" s="14">
        <v>-41438.5</v>
      </c>
      <c r="L41" s="14">
        <f t="shared" si="0"/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47" si="8">SUM(M41:P41)</f>
        <v>957313.64999999991</v>
      </c>
      <c r="R41" s="14">
        <f t="shared" si="5"/>
        <v>1744051.4</v>
      </c>
      <c r="S41" s="14">
        <f t="shared" si="3"/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7"/>
        <v>-192776.99999999994</v>
      </c>
      <c r="E42" s="14">
        <v>18972.7</v>
      </c>
      <c r="F42" s="14">
        <v>390238.4</v>
      </c>
      <c r="G42" s="14">
        <v>46843.899999999994</v>
      </c>
      <c r="H42" s="52">
        <v>79418.3</v>
      </c>
      <c r="I42" s="52">
        <v>546041</v>
      </c>
      <c r="J42" s="53">
        <v>-221846.875</v>
      </c>
      <c r="K42" s="14">
        <v>-34558.300000000003</v>
      </c>
      <c r="L42" s="14">
        <f t="shared" si="0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8"/>
        <v>978332.875</v>
      </c>
      <c r="R42" s="14">
        <f t="shared" si="5"/>
        <v>1803442</v>
      </c>
      <c r="S42" s="14">
        <f t="shared" si="3"/>
        <v>1610665</v>
      </c>
    </row>
    <row r="43" spans="1:19" s="51" customFormat="1">
      <c r="A43" s="15">
        <v>42705</v>
      </c>
      <c r="B43" s="14">
        <v>294023.8</v>
      </c>
      <c r="C43" s="14">
        <v>-470271.60000000003</v>
      </c>
      <c r="D43" s="14">
        <f t="shared" si="7"/>
        <v>-176247.80000000005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0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8"/>
        <v>987480.9</v>
      </c>
      <c r="R43" s="14">
        <f t="shared" si="5"/>
        <v>1891284.1</v>
      </c>
      <c r="S43" s="14">
        <f t="shared" si="3"/>
        <v>1715036.3</v>
      </c>
    </row>
    <row r="44" spans="1:19" s="51" customFormat="1">
      <c r="A44" s="15">
        <v>42825</v>
      </c>
      <c r="B44" s="14">
        <v>315458.7</v>
      </c>
      <c r="C44" s="14">
        <v>-479813.60000000003</v>
      </c>
      <c r="D44" s="14">
        <f t="shared" si="7"/>
        <v>-164354.90000000002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ref="L44:L47" si="9">SUM(E44:K44)</f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8"/>
        <v>939571.9</v>
      </c>
      <c r="R44" s="14">
        <f t="shared" si="5"/>
        <v>1922712.7999999998</v>
      </c>
      <c r="S44" s="14">
        <f t="shared" ref="S44:S51" si="10">R44+D44</f>
        <v>1758357.9</v>
      </c>
    </row>
    <row r="45" spans="1:19" s="51" customFormat="1">
      <c r="A45" s="15">
        <v>42916</v>
      </c>
      <c r="B45" s="14">
        <v>356804.60000000009</v>
      </c>
      <c r="C45" s="14">
        <v>-511680</v>
      </c>
      <c r="D45" s="14">
        <f t="shared" si="7"/>
        <v>-154875.39999999991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9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8"/>
        <v>1002539.9</v>
      </c>
      <c r="R45" s="14">
        <f t="shared" si="5"/>
        <v>2022047.2000000002</v>
      </c>
      <c r="S45" s="14">
        <f t="shared" si="10"/>
        <v>1867171.8000000003</v>
      </c>
    </row>
    <row r="46" spans="1:19" s="51" customFormat="1">
      <c r="A46" s="15">
        <v>43008</v>
      </c>
      <c r="B46" s="14">
        <v>343087.89999999997</v>
      </c>
      <c r="C46" s="14">
        <v>-521112.20000000007</v>
      </c>
      <c r="D46" s="14">
        <f t="shared" si="7"/>
        <v>-178024.3000000001</v>
      </c>
      <c r="E46" s="14">
        <v>112382.3</v>
      </c>
      <c r="F46" s="14">
        <v>565295.9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9"/>
        <v>1047082.1500000001</v>
      </c>
      <c r="M46" s="14">
        <v>29740.9</v>
      </c>
      <c r="N46" s="14">
        <v>1021752.2999999998</v>
      </c>
      <c r="O46" s="54">
        <v>56.1</v>
      </c>
      <c r="P46" s="54">
        <v>5451.8000000000011</v>
      </c>
      <c r="Q46" s="14">
        <f t="shared" si="8"/>
        <v>1057001.0999999999</v>
      </c>
      <c r="R46" s="14">
        <f t="shared" si="5"/>
        <v>2104083.25</v>
      </c>
      <c r="S46" s="14">
        <f t="shared" si="10"/>
        <v>1926058.95</v>
      </c>
    </row>
    <row r="47" spans="1:19" s="51" customFormat="1">
      <c r="A47" s="15">
        <v>43100</v>
      </c>
      <c r="B47" s="14">
        <v>343340.60000000009</v>
      </c>
      <c r="C47" s="14">
        <v>-499956.10000000003</v>
      </c>
      <c r="D47" s="14">
        <f t="shared" si="7"/>
        <v>-156615.49999999994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-305493.20000000007</v>
      </c>
      <c r="K47" s="14">
        <v>-49349</v>
      </c>
      <c r="L47" s="14">
        <f t="shared" si="9"/>
        <v>1123087.6000000001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8"/>
        <v>1026681.2000000001</v>
      </c>
      <c r="R47" s="14">
        <f t="shared" si="5"/>
        <v>2149768.8000000003</v>
      </c>
      <c r="S47" s="14">
        <f t="shared" si="10"/>
        <v>1993153.3000000003</v>
      </c>
    </row>
    <row r="48" spans="1:19" s="51" customFormat="1">
      <c r="A48" s="15">
        <v>43190</v>
      </c>
      <c r="B48" s="14">
        <v>326014.59999999998</v>
      </c>
      <c r="C48" s="14">
        <v>-499025.2</v>
      </c>
      <c r="D48" s="14">
        <f t="shared" ref="D48:D51" si="11">SUM(B48:C48)</f>
        <v>-173010.60000000003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ref="L48:L51" si="12">SUM(E48:K48)</f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ref="Q48:Q51" si="13">SUM(M48:P48)</f>
        <v>1048425.5999999999</v>
      </c>
      <c r="R48" s="14">
        <f t="shared" si="5"/>
        <v>2204973.7000000002</v>
      </c>
      <c r="S48" s="14">
        <f t="shared" si="10"/>
        <v>2031963.1</v>
      </c>
    </row>
    <row r="49" spans="1:19" s="51" customFormat="1">
      <c r="A49" s="15">
        <v>43281</v>
      </c>
      <c r="B49" s="14">
        <v>324516.60000000003</v>
      </c>
      <c r="C49" s="14">
        <v>-528416.19999999995</v>
      </c>
      <c r="D49" s="14">
        <f t="shared" si="11"/>
        <v>-203899.59999999992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5"/>
        <v>2318484.7999999998</v>
      </c>
      <c r="S49" s="14">
        <f t="shared" si="10"/>
        <v>2114585.1999999997</v>
      </c>
    </row>
    <row r="50" spans="1:19" s="51" customFormat="1">
      <c r="A50" s="15">
        <v>43373</v>
      </c>
      <c r="B50" s="14">
        <v>272861.89999999997</v>
      </c>
      <c r="C50" s="14">
        <v>-492711.29999999993</v>
      </c>
      <c r="D50" s="14">
        <f t="shared" si="11"/>
        <v>-219849.39999999997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 t="shared" si="12"/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5"/>
        <v>2439708.4000000004</v>
      </c>
      <c r="S50" s="14">
        <f t="shared" si="10"/>
        <v>2219859.0000000005</v>
      </c>
    </row>
    <row r="51" spans="1:19" s="51" customFormat="1">
      <c r="A51" s="15">
        <v>43465</v>
      </c>
      <c r="B51" s="14">
        <v>294191.5</v>
      </c>
      <c r="C51" s="14">
        <v>-499709.5</v>
      </c>
      <c r="D51" s="14">
        <f t="shared" si="11"/>
        <v>-205518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 t="shared" si="12"/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 t="shared" si="13"/>
        <v>1197377.6000000003</v>
      </c>
      <c r="R51" s="14">
        <f t="shared" si="5"/>
        <v>2547686.4000000004</v>
      </c>
      <c r="S51" s="14">
        <f t="shared" si="10"/>
        <v>2342168.4000000004</v>
      </c>
    </row>
    <row r="52" spans="1:19" s="51" customFormat="1" ht="18">
      <c r="A52" s="15" t="s">
        <v>71</v>
      </c>
      <c r="B52" s="14">
        <v>271588.89999999997</v>
      </c>
      <c r="C52" s="14">
        <v>-507580.80000000005</v>
      </c>
      <c r="D52" s="14">
        <f t="shared" ref="D52:D54" si="14">SUM(B52:C52)</f>
        <v>-235991.90000000008</v>
      </c>
      <c r="E52" s="14">
        <v>221728.4</v>
      </c>
      <c r="F52" s="14">
        <v>1051834.5000000002</v>
      </c>
      <c r="G52" s="14">
        <v>64670.3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4" si="15">SUM( (E52:K52))</f>
        <v>1415589.5999999999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16">SUM(M52:P52)</f>
        <v>1219143.9000000001</v>
      </c>
      <c r="R52" s="14">
        <f t="shared" ref="R52:R54" si="17">SUM(L52,Q52)</f>
        <v>2634733.5</v>
      </c>
      <c r="S52" s="14">
        <f t="shared" ref="S52:S54" si="18">SUM(D52,R52)</f>
        <v>2398741.6</v>
      </c>
    </row>
    <row r="53" spans="1:19" s="51" customFormat="1" ht="18">
      <c r="A53" s="15" t="s">
        <v>74</v>
      </c>
      <c r="B53" s="14">
        <v>309108.10000000003</v>
      </c>
      <c r="C53" s="14">
        <v>-510499.00000000006</v>
      </c>
      <c r="D53" s="14">
        <f t="shared" si="14"/>
        <v>-201390.90000000002</v>
      </c>
      <c r="E53" s="14">
        <v>216009.2</v>
      </c>
      <c r="F53" s="14">
        <v>1161474.3999999999</v>
      </c>
      <c r="G53" s="14">
        <v>62128.6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5"/>
        <v>1488749.2</v>
      </c>
      <c r="M53" s="14">
        <v>24181</v>
      </c>
      <c r="N53" s="14">
        <v>1239614.0000000002</v>
      </c>
      <c r="O53" s="54">
        <v>6546.1</v>
      </c>
      <c r="P53" s="54">
        <v>12234.100000000002</v>
      </c>
      <c r="Q53" s="14">
        <f t="shared" si="16"/>
        <v>1282575.2000000004</v>
      </c>
      <c r="R53" s="14">
        <f t="shared" si="17"/>
        <v>2771324.4000000004</v>
      </c>
      <c r="S53" s="14">
        <f t="shared" si="18"/>
        <v>2569933.5000000005</v>
      </c>
    </row>
    <row r="54" spans="1:19" s="51" customFormat="1" ht="18">
      <c r="A54" s="15" t="s">
        <v>78</v>
      </c>
      <c r="B54" s="14">
        <v>296312.59999999998</v>
      </c>
      <c r="C54" s="14">
        <v>-531063.9</v>
      </c>
      <c r="D54" s="14">
        <f t="shared" si="14"/>
        <v>-234751.30000000005</v>
      </c>
      <c r="E54" s="14">
        <v>0</v>
      </c>
      <c r="F54" s="14">
        <v>1260507.4999999998</v>
      </c>
      <c r="G54" s="14">
        <f>16025.6+53423.4+33.9+0</f>
        <v>69482.899999999994</v>
      </c>
      <c r="H54" s="52">
        <v>29259.4</v>
      </c>
      <c r="I54" s="52">
        <v>727629.7</v>
      </c>
      <c r="J54" s="53">
        <v>-485437.4</v>
      </c>
      <c r="K54" s="14">
        <v>-82107.899999999994</v>
      </c>
      <c r="L54" s="14">
        <f t="shared" si="15"/>
        <v>1519334.1999999997</v>
      </c>
      <c r="M54" s="14">
        <f>25528.1+801.6</f>
        <v>26329.699999999997</v>
      </c>
      <c r="N54" s="14">
        <f>1269964+60326.5-157.9-0-0-12076.2</f>
        <v>1318056.4000000001</v>
      </c>
      <c r="O54" s="54">
        <v>6686.4</v>
      </c>
      <c r="P54" s="54">
        <f>157.9+12076.2</f>
        <v>12234.1</v>
      </c>
      <c r="Q54" s="14">
        <f t="shared" si="16"/>
        <v>1363306.6</v>
      </c>
      <c r="R54" s="14">
        <f t="shared" si="17"/>
        <v>2882640.8</v>
      </c>
      <c r="S54" s="14">
        <f t="shared" si="18"/>
        <v>2647889.5</v>
      </c>
    </row>
    <row r="55" spans="1:19" s="51" customFormat="1">
      <c r="A55" s="64" t="s">
        <v>5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</row>
    <row r="57" spans="1:19" s="17" customFormat="1">
      <c r="A57" s="3"/>
      <c r="B57" s="5"/>
      <c r="C57" s="5"/>
      <c r="D57" s="5"/>
      <c r="E57" s="5"/>
      <c r="F57" s="5"/>
      <c r="G57" s="5"/>
      <c r="H57" s="5"/>
      <c r="I57" s="5"/>
      <c r="J57" s="5"/>
      <c r="K57" s="6"/>
      <c r="L57" s="5"/>
      <c r="M57" s="5" t="s">
        <v>6</v>
      </c>
      <c r="N57" s="5"/>
      <c r="O57" s="9"/>
      <c r="P57" s="9"/>
      <c r="Q57" s="5"/>
      <c r="R57" s="5"/>
      <c r="S57" s="5"/>
    </row>
  </sheetData>
  <mergeCells count="9">
    <mergeCell ref="A55:S56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1"/>
  <sheetViews>
    <sheetView workbookViewId="0">
      <pane xSplit="1" ySplit="7" topLeftCell="R14" activePane="bottomRight" state="frozen"/>
      <selection pane="topRight" activeCell="B1" sqref="B1"/>
      <selection pane="bottomLeft" activeCell="A8" sqref="A8"/>
      <selection pane="bottomRight" activeCell="S18" sqref="S18"/>
    </sheetView>
  </sheetViews>
  <sheetFormatPr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16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16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7" si="4">SUM(B10:C10)</f>
        <v>252700.79999999993</v>
      </c>
      <c r="E10" s="14">
        <v>19134.2</v>
      </c>
      <c r="F10" s="14">
        <v>109938.3</v>
      </c>
      <c r="G10" s="14">
        <v>14177.3</v>
      </c>
      <c r="H10" s="52">
        <v>88925</v>
      </c>
      <c r="I10" s="52">
        <v>145130.9</v>
      </c>
      <c r="J10" s="53">
        <v>-154580.5</v>
      </c>
      <c r="K10" s="14">
        <v>-11562.5</v>
      </c>
      <c r="L10" s="14">
        <f t="shared" si="0"/>
        <v>211162.69999999995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5">L10+Q10</f>
        <v>726774.8</v>
      </c>
      <c r="S10" s="14">
        <f t="shared" si="3"/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14746.9</v>
      </c>
      <c r="H11" s="52">
        <v>94325</v>
      </c>
      <c r="I11" s="52">
        <v>141433.29999999999</v>
      </c>
      <c r="J11" s="53">
        <v>-175871.7</v>
      </c>
      <c r="K11" s="14">
        <v>-13875.9</v>
      </c>
      <c r="L11" s="14">
        <f t="shared" si="0"/>
        <v>232336.39999999994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6">SUM(M11:P11)</f>
        <v>669978.29999999993</v>
      </c>
      <c r="R11" s="14">
        <f t="shared" si="5"/>
        <v>902314.69999999984</v>
      </c>
      <c r="S11" s="14">
        <f t="shared" si="3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17982.599999999999</v>
      </c>
      <c r="H12" s="52">
        <v>117037.4</v>
      </c>
      <c r="I12" s="52">
        <v>137735.70000000001</v>
      </c>
      <c r="J12" s="53">
        <v>-183055</v>
      </c>
      <c r="K12" s="14">
        <v>-17599.900000000001</v>
      </c>
      <c r="L12" s="14">
        <f t="shared" si="0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6"/>
        <v>763973.20000000007</v>
      </c>
      <c r="R12" s="14">
        <f t="shared" si="5"/>
        <v>1041184</v>
      </c>
      <c r="S12" s="14">
        <f t="shared" si="3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18506.300000000003</v>
      </c>
      <c r="H13" s="52">
        <v>107284.3</v>
      </c>
      <c r="I13" s="52">
        <v>289290</v>
      </c>
      <c r="J13" s="53">
        <v>-227281.60000000003</v>
      </c>
      <c r="K13" s="14">
        <v>-23180.3</v>
      </c>
      <c r="L13" s="14">
        <f t="shared" si="0"/>
        <v>273638.59999999998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6"/>
        <v>850544.80000000016</v>
      </c>
      <c r="R13" s="14">
        <f t="shared" si="5"/>
        <v>1124183.4000000001</v>
      </c>
      <c r="S13" s="14">
        <f t="shared" si="3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0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6"/>
        <v>938162.1</v>
      </c>
      <c r="R14" s="14">
        <f t="shared" si="5"/>
        <v>1320491.4000000001</v>
      </c>
      <c r="S14" s="14">
        <f t="shared" si="3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si="4"/>
        <v>-76201.300000000047</v>
      </c>
      <c r="E15" s="14">
        <v>273246</v>
      </c>
      <c r="F15" s="14">
        <v>254809.2</v>
      </c>
      <c r="G15" s="14">
        <v>50054.3</v>
      </c>
      <c r="H15" s="52">
        <v>90564.7</v>
      </c>
      <c r="I15" s="52">
        <v>277913.90000000002</v>
      </c>
      <c r="J15" s="53">
        <v>-234475</v>
      </c>
      <c r="K15" s="14">
        <v>-26252.799999999996</v>
      </c>
      <c r="L15" s="14">
        <f t="shared" si="0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6"/>
        <v>901609.6</v>
      </c>
      <c r="R15" s="14">
        <f t="shared" si="5"/>
        <v>1587469.9</v>
      </c>
      <c r="S15" s="14">
        <f t="shared" si="3"/>
        <v>1511268.5999999999</v>
      </c>
    </row>
    <row r="16" spans="1:20" s="51" customFormat="1">
      <c r="A16" s="56">
        <v>2016</v>
      </c>
      <c r="B16" s="14">
        <v>294023.8</v>
      </c>
      <c r="C16" s="14">
        <v>-470271.60000000003</v>
      </c>
      <c r="D16" s="14">
        <f t="shared" si="4"/>
        <v>-176247.80000000005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0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6"/>
        <v>987480.9</v>
      </c>
      <c r="R16" s="14">
        <f t="shared" si="5"/>
        <v>1891284.1</v>
      </c>
      <c r="S16" s="14">
        <f t="shared" si="3"/>
        <v>1715036.3</v>
      </c>
    </row>
    <row r="17" spans="1:19" s="51" customFormat="1">
      <c r="A17" s="56">
        <v>2017</v>
      </c>
      <c r="B17" s="14">
        <v>343340.60000000009</v>
      </c>
      <c r="C17" s="14">
        <v>-499956.10000000003</v>
      </c>
      <c r="D17" s="14">
        <f t="shared" si="4"/>
        <v>-156615.49999999994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-305493.20000000007</v>
      </c>
      <c r="K17" s="14">
        <v>-49349</v>
      </c>
      <c r="L17" s="14">
        <f t="shared" ref="L17" si="7">SUM(E17:K17)</f>
        <v>1123087.6000000001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6"/>
        <v>1026681.2000000001</v>
      </c>
      <c r="R17" s="14">
        <f t="shared" si="5"/>
        <v>2149768.8000000003</v>
      </c>
      <c r="S17" s="14">
        <f t="shared" ref="S17" si="8">R17+D17</f>
        <v>1993153.3000000003</v>
      </c>
    </row>
    <row r="18" spans="1:19" s="51" customFormat="1">
      <c r="A18" s="56">
        <v>2018</v>
      </c>
      <c r="B18" s="14">
        <v>294191.5</v>
      </c>
      <c r="C18" s="14">
        <v>-499709.5</v>
      </c>
      <c r="D18" s="14">
        <f>SUM(B18:C18)</f>
        <v>-205518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 t="shared" ref="L18" si="9"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 t="shared" ref="Q18" si="10">SUM(M18:P18)</f>
        <v>1197377.6000000003</v>
      </c>
      <c r="R18" s="14">
        <f t="shared" ref="R18" si="11">SUM(L18,Q18)</f>
        <v>2547686.4000000004</v>
      </c>
      <c r="S18" s="14">
        <f t="shared" ref="S18" si="12">SUM(D18,R18)</f>
        <v>2342168.4000000004</v>
      </c>
    </row>
    <row r="19" spans="1:19" s="51" customFormat="1">
      <c r="A19" s="64" t="s">
        <v>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</row>
    <row r="20" spans="1:19" s="51" customFormat="1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</row>
    <row r="21" spans="1:19" s="17" customFormat="1"/>
  </sheetData>
  <mergeCells count="9">
    <mergeCell ref="A19:S20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2020-01-13T09:46:35Z</dcterms:modified>
</cp:coreProperties>
</file>