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tabRatio="497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S72" i="4" l="1"/>
  <c r="R72" i="4"/>
  <c r="Q72" i="4"/>
  <c r="L72" i="4"/>
  <c r="D72" i="4"/>
  <c r="Q201" i="3"/>
  <c r="L201" i="3"/>
  <c r="R201" i="3" s="1"/>
  <c r="D201" i="3"/>
  <c r="S201" i="3" s="1"/>
  <c r="Q200" i="3"/>
  <c r="L200" i="3"/>
  <c r="R200" i="3" s="1"/>
  <c r="D200" i="3"/>
  <c r="S200" i="3" s="1"/>
  <c r="R199" i="3"/>
  <c r="S199" i="3" s="1"/>
  <c r="Q199" i="3"/>
  <c r="L199" i="3"/>
  <c r="D199" i="3"/>
  <c r="Q198" i="3"/>
  <c r="L198" i="3"/>
  <c r="R198" i="3" s="1"/>
  <c r="S198" i="3" s="1"/>
  <c r="D198" i="3"/>
  <c r="Q202" i="3"/>
  <c r="L202" i="3"/>
  <c r="R202" i="3" s="1"/>
  <c r="D202" i="3"/>
  <c r="S202" i="3" s="1"/>
  <c r="Q188" i="3" l="1"/>
  <c r="R188" i="3"/>
  <c r="S188" i="3"/>
  <c r="Q189" i="3"/>
  <c r="R189" i="3" s="1"/>
  <c r="S189" i="3" s="1"/>
  <c r="Q190" i="3"/>
  <c r="R190" i="3" s="1"/>
  <c r="S190" i="3" s="1"/>
  <c r="Q191" i="3"/>
  <c r="R191" i="3" s="1"/>
  <c r="S191" i="3" s="1"/>
  <c r="Q192" i="3"/>
  <c r="R192" i="3"/>
  <c r="S192" i="3"/>
  <c r="Q193" i="3"/>
  <c r="R193" i="3" s="1"/>
  <c r="S193" i="3" s="1"/>
  <c r="Q194" i="3"/>
  <c r="R194" i="3" s="1"/>
  <c r="S194" i="3" s="1"/>
  <c r="Q195" i="3"/>
  <c r="R195" i="3" s="1"/>
  <c r="S195" i="3" s="1"/>
  <c r="Q196" i="3"/>
  <c r="R196" i="3"/>
  <c r="S196" i="3"/>
  <c r="Q197" i="3"/>
  <c r="R197" i="3" s="1"/>
  <c r="S197" i="3" s="1"/>
  <c r="Q60" i="4"/>
  <c r="R60" i="4"/>
  <c r="S60" i="4"/>
  <c r="Q61" i="4"/>
  <c r="R61" i="4" s="1"/>
  <c r="S61" i="4" s="1"/>
  <c r="Q62" i="4"/>
  <c r="R62" i="4"/>
  <c r="S62" i="4" s="1"/>
  <c r="Q63" i="4"/>
  <c r="R63" i="4" s="1"/>
  <c r="S63" i="4" s="1"/>
  <c r="Q64" i="4"/>
  <c r="R64" i="4"/>
  <c r="S64" i="4"/>
  <c r="Q65" i="4"/>
  <c r="R65" i="4" s="1"/>
  <c r="S65" i="4" s="1"/>
  <c r="Q66" i="4"/>
  <c r="R66" i="4"/>
  <c r="S66" i="4" s="1"/>
  <c r="Q67" i="4"/>
  <c r="R67" i="4" s="1"/>
  <c r="S67" i="4" s="1"/>
  <c r="Q68" i="4"/>
  <c r="R68" i="4"/>
  <c r="S68" i="4"/>
  <c r="Q69" i="4"/>
  <c r="R69" i="4" s="1"/>
  <c r="S69" i="4" s="1"/>
  <c r="Q70" i="4"/>
  <c r="R70" i="4"/>
  <c r="S70" i="4" s="1"/>
  <c r="S20" i="5"/>
  <c r="S21" i="5"/>
  <c r="S22" i="5"/>
  <c r="S23" i="5"/>
  <c r="S164" i="3" l="1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R187" i="3" s="1"/>
  <c r="S187" i="3" s="1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P59" i="4" l="1"/>
  <c r="N59" i="4"/>
  <c r="M59" i="4"/>
  <c r="G59" i="4"/>
  <c r="L59" i="4" s="1"/>
  <c r="D59" i="4"/>
  <c r="P163" i="3"/>
  <c r="N163" i="3"/>
  <c r="M163" i="3"/>
  <c r="G163" i="3"/>
  <c r="L163" i="3" s="1"/>
  <c r="D163" i="3"/>
  <c r="Q59" i="4" l="1"/>
  <c r="Q163" i="3"/>
  <c r="R163" i="3" s="1"/>
  <c r="S163" i="3" s="1"/>
  <c r="R59" i="4"/>
  <c r="S59" i="4" s="1"/>
  <c r="P20" i="5" l="1"/>
  <c r="N20" i="5"/>
  <c r="Q20" i="5" s="1"/>
  <c r="M20" i="5"/>
  <c r="L20" i="5"/>
  <c r="G20" i="5"/>
  <c r="D20" i="5"/>
  <c r="R20" i="5" l="1"/>
  <c r="P58" i="4" l="1"/>
  <c r="N58" i="4"/>
  <c r="K58" i="4"/>
  <c r="G58" i="4"/>
  <c r="D58" i="4"/>
  <c r="P162" i="3"/>
  <c r="N162" i="3"/>
  <c r="K162" i="3"/>
  <c r="G162" i="3"/>
  <c r="D162" i="3"/>
  <c r="P161" i="3"/>
  <c r="N161" i="3"/>
  <c r="K161" i="3"/>
  <c r="G161" i="3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M158" i="3"/>
  <c r="K158" i="3"/>
  <c r="G158" i="3"/>
  <c r="D158" i="3"/>
  <c r="Q161" i="3" l="1"/>
  <c r="Q162" i="3"/>
  <c r="L158" i="3"/>
  <c r="L161" i="3"/>
  <c r="L58" i="4"/>
  <c r="Q58" i="4"/>
  <c r="L159" i="3"/>
  <c r="Q158" i="3"/>
  <c r="R158" i="3" s="1"/>
  <c r="S158" i="3" s="1"/>
  <c r="L160" i="3"/>
  <c r="R160" i="3" s="1"/>
  <c r="S160" i="3" s="1"/>
  <c r="L162" i="3"/>
  <c r="R162" i="3" s="1"/>
  <c r="S162" i="3" s="1"/>
  <c r="Q159" i="3"/>
  <c r="R161" i="3"/>
  <c r="S161" i="3" s="1"/>
  <c r="R58" i="4" l="1"/>
  <c r="S58" i="4" s="1"/>
  <c r="R159" i="3"/>
  <c r="S159" i="3" s="1"/>
  <c r="Q19" i="5" l="1"/>
  <c r="L19" i="5"/>
  <c r="D19" i="5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R19" i="5" l="1"/>
  <c r="S19" i="5"/>
  <c r="R57" i="4"/>
  <c r="S57" i="4" s="1"/>
  <c r="R54" i="4"/>
  <c r="S54" i="4" s="1"/>
  <c r="R55" i="4"/>
  <c r="S55" i="4" s="1"/>
  <c r="R56" i="4"/>
  <c r="S56" i="4" s="1"/>
  <c r="P157" i="3" l="1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S152" i="3" s="1"/>
  <c r="R149" i="3"/>
  <c r="S149" i="3" s="1"/>
  <c r="R150" i="3"/>
  <c r="S150" i="3" s="1"/>
  <c r="R148" i="3"/>
  <c r="S148" i="3" s="1"/>
  <c r="R157" i="3"/>
  <c r="S157" i="3" s="1"/>
  <c r="R147" i="3"/>
  <c r="S147" i="3" s="1"/>
  <c r="R156" i="3"/>
  <c r="S156" i="3" s="1"/>
  <c r="R154" i="3"/>
  <c r="S154" i="3" s="1"/>
  <c r="R155" i="3"/>
  <c r="S155" i="3" s="1"/>
  <c r="R151" i="3"/>
  <c r="S151" i="3" s="1"/>
  <c r="S146" i="3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S66" i="3" s="1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l="1"/>
  <c r="S8" i="3" s="1"/>
  <c r="R18" i="3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<sst xmlns="http://schemas.openxmlformats.org/spreadsheetml/2006/main" count="256" uniqueCount="105">
  <si>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</si>
  <si>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</si>
  <si>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</si>
  <si>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</si>
  <si>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</si>
  <si>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</si>
  <si>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</si>
  <si>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</si>
  <si>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</si>
  <si>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</si>
  <si>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</si>
  <si>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</si>
  <si>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</si>
  <si>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</si>
  <si>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</si>
  <si>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</si>
  <si>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</si>
  <si>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</si>
  <si>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</si>
  <si>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</si>
  <si>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</si>
  <si>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</si>
  <si>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</si>
  <si>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</si>
  <si>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</si>
  <si>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</si>
  <si>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</si>
  <si>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</si>
  <si>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</si>
  <si>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</si>
  <si>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</si>
  <si>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</si>
  <si>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</si>
  <si>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</si>
  <si>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</si>
  <si>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</si>
  <si>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</si>
  <si>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</si>
  <si>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</si>
  <si>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</si>
  <si>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</si>
  <si>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</si>
  <si>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</si>
  <si>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</si>
  <si>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</si>
  <si>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</si>
  <si>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</si>
  <si>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</si>
  <si>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</si>
  <si>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</si>
  <si>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</si>
  <si>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</si>
  <si>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</si>
  <si>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</si>
  <si>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</si>
  <si>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</si>
  <si>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</si>
  <si>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</si>
  <si>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</si>
  <si>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</si>
  <si>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</si>
  <si>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</si>
  <si>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</si>
  <si>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</si>
  <si>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</si>
  <si>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</si>
  <si>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</si>
  <si>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</si>
  <si>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</si>
  <si>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</si>
  <si>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</si>
  <si>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</si>
  <si>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</si>
  <si>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</si>
  <si>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</si>
  <si>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</si>
  <si>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</si>
  <si>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</si>
  <si>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</si>
  <si>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</si>
  <si>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</si>
  <si>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</si>
  <si>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</si>
  <si>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</si>
  <si>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</si>
  <si>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</si>
  <si>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2022(p)</t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</si>
  <si>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</si>
  <si>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</si>
  <si>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</si>
  <si>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</si>
  <si>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</si>
  <si>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</si>
  <si>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</si>
  <si>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</si>
  <si>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</si>
  <si>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</si>
  <si>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</si>
  <si>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</si>
  <si>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</si>
  <si>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</si>
  <si>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>Jan-24</t>
    </r>
    <r>
      <rPr>
        <vertAlign val="superscript"/>
        <sz val="12"/>
        <rFont val="Cambria"/>
        <family val="1"/>
      </rPr>
      <t>(p)</t>
    </r>
  </si>
  <si>
    <r>
      <t>Fév-24</t>
    </r>
    <r>
      <rPr>
        <vertAlign val="superscript"/>
        <sz val="12"/>
        <rFont val="Cambria"/>
        <family val="1"/>
      </rPr>
      <t>(p)</t>
    </r>
  </si>
  <si>
    <t>Q1-2024</t>
  </si>
  <si>
    <r>
      <t>Mars-24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</si>
</sst>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9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6" fontId="3" fillId="0" borderId="12" xfId="0" applyNumberFormat="1" applyFont="1" applyFill="1" applyBorder="1" applyAlignment="1">
      <alignment horizontal="right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F18" sqref="F18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45352</v>
      </c>
    </row>
    <row r="12" spans="2:5">
      <c r="B12" s="25" t="s">
        <v>28</v>
      </c>
      <c r="C12" s="26" t="s">
        <v>37</v>
      </c>
      <c r="D12" s="26" t="s">
        <v>28</v>
      </c>
      <c r="E12" s="28" t="s">
        <v>103</v>
      </c>
    </row>
    <row r="13" spans="2:5">
      <c r="B13" s="25" t="s">
        <v>29</v>
      </c>
      <c r="C13" s="26" t="s">
        <v>38</v>
      </c>
      <c r="D13" s="26" t="s">
        <v>29</v>
      </c>
      <c r="E13" s="27" t="s">
        <v>98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06"/>
  <sheetViews>
    <sheetView tabSelected="1" zoomScale="80" zoomScaleNormal="80" workbookViewId="0">
      <pane xSplit="1" ySplit="7" topLeftCell="O190" activePane="bottomRight" state="frozen"/>
      <selection pane="topRight" activeCell="B1" sqref="B1"/>
      <selection pane="bottomLeft" activeCell="A8" sqref="A8"/>
      <selection pane="bottomRight" activeCell="T199" sqref="T199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2" t="s">
        <v>48</v>
      </c>
      <c r="B5" s="59"/>
      <c r="C5" s="59"/>
      <c r="D5" s="59"/>
      <c r="E5" s="76" t="s">
        <v>4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9" t="s">
        <v>9</v>
      </c>
    </row>
    <row r="6" spans="1:19" s="35" customFormat="1" ht="15.75" customHeight="1">
      <c r="A6" s="83"/>
      <c r="B6" s="74" t="s">
        <v>47</v>
      </c>
      <c r="C6" s="74"/>
      <c r="D6" s="74"/>
      <c r="E6" s="74" t="s">
        <v>3</v>
      </c>
      <c r="F6" s="75"/>
      <c r="G6" s="75"/>
      <c r="H6" s="75"/>
      <c r="I6" s="75"/>
      <c r="J6" s="75"/>
      <c r="K6" s="75"/>
      <c r="L6" s="75"/>
      <c r="M6" s="74" t="s">
        <v>1</v>
      </c>
      <c r="N6" s="74"/>
      <c r="O6" s="74"/>
      <c r="P6" s="74"/>
      <c r="Q6" s="74"/>
      <c r="R6" s="77" t="s">
        <v>20</v>
      </c>
      <c r="S6" s="80"/>
    </row>
    <row r="7" spans="1:19" s="35" customFormat="1" ht="98.25" customHeight="1">
      <c r="A7" s="84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8"/>
      <c r="S7" s="81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42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42" si="2">L8+Q8</f>
        <v>368336.80000000005</v>
      </c>
      <c r="S8" s="14">
        <f t="shared" ref="S8:S42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63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si="0"/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si="2"/>
        <v>687759.5</v>
      </c>
      <c r="S40" s="14">
        <f t="shared" si="3"/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0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2"/>
        <v>680260.5</v>
      </c>
      <c r="S41" s="14">
        <f t="shared" si="3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0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2"/>
        <v>697359.5</v>
      </c>
      <c r="S42" s="14">
        <f t="shared" si="3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:L74" si="5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 t="shared" ref="Q43:Q74" si="6">SUM(M43:P43)</f>
        <v>515612.10000000003</v>
      </c>
      <c r="R43" s="14">
        <f t="shared" ref="R43:R74" si="7">SUM(L43,Q43)</f>
        <v>726774.8</v>
      </c>
      <c r="S43" s="14">
        <f t="shared" ref="S43:S74" si="8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si="5"/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si="6"/>
        <v>521087.8833333333</v>
      </c>
      <c r="R44" s="14">
        <f t="shared" si="7"/>
        <v>700319.79999999993</v>
      </c>
      <c r="S44" s="14">
        <f t="shared" si="8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5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6"/>
        <v>537658.2666666666</v>
      </c>
      <c r="R45" s="14">
        <f t="shared" si="7"/>
        <v>689978.2</v>
      </c>
      <c r="S45" s="14">
        <f t="shared" si="8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5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6"/>
        <v>546898.84999999986</v>
      </c>
      <c r="R46" s="14">
        <f t="shared" si="7"/>
        <v>724061.59999999986</v>
      </c>
      <c r="S46" s="14">
        <f t="shared" si="8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6"/>
        <v>554066.83333333337</v>
      </c>
      <c r="R47" s="14">
        <f t="shared" si="7"/>
        <v>726593.10000000009</v>
      </c>
      <c r="S47" s="14">
        <f t="shared" si="8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5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6"/>
        <v>575108.41666666674</v>
      </c>
      <c r="R48" s="14">
        <f t="shared" si="7"/>
        <v>749326.70000000007</v>
      </c>
      <c r="S48" s="14">
        <f t="shared" si="8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5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6"/>
        <v>606705.5</v>
      </c>
      <c r="R49" s="14">
        <f t="shared" si="7"/>
        <v>793891.70000000007</v>
      </c>
      <c r="S49" s="14">
        <f t="shared" si="8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5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6"/>
        <v>626228.89999999991</v>
      </c>
      <c r="R50" s="14">
        <f t="shared" si="7"/>
        <v>840215.45</v>
      </c>
      <c r="S50" s="14">
        <f t="shared" si="8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5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6"/>
        <v>645893.9</v>
      </c>
      <c r="R51" s="14">
        <f t="shared" si="7"/>
        <v>845670</v>
      </c>
      <c r="S51" s="14">
        <f t="shared" si="8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5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6"/>
        <v>653326.60000000009</v>
      </c>
      <c r="R52" s="14">
        <f t="shared" si="7"/>
        <v>853601.05</v>
      </c>
      <c r="S52" s="14">
        <f t="shared" si="8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6"/>
        <v>670585.19999999984</v>
      </c>
      <c r="R53" s="14">
        <f t="shared" si="7"/>
        <v>881535.69999999984</v>
      </c>
      <c r="S53" s="14">
        <f t="shared" si="8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5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6"/>
        <v>680667.40000000014</v>
      </c>
      <c r="R54" s="14">
        <f t="shared" si="7"/>
        <v>861229.75000000012</v>
      </c>
      <c r="S54" s="14">
        <f t="shared" si="8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5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6"/>
        <v>669978.29999999993</v>
      </c>
      <c r="R55" s="14">
        <f t="shared" si="7"/>
        <v>902314.7</v>
      </c>
      <c r="S55" s="14">
        <f t="shared" si="8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6"/>
        <v>674384.7416666667</v>
      </c>
      <c r="R56" s="14">
        <f t="shared" si="7"/>
        <v>830828.79166666674</v>
      </c>
      <c r="S56" s="14">
        <f t="shared" si="8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6"/>
        <v>680455.78333333333</v>
      </c>
      <c r="R57" s="14">
        <f t="shared" si="7"/>
        <v>842346.08333333326</v>
      </c>
      <c r="S57" s="14">
        <f t="shared" si="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6"/>
        <v>689938.82500000007</v>
      </c>
      <c r="R58" s="14">
        <f t="shared" si="7"/>
        <v>849690.57500000007</v>
      </c>
      <c r="S58" s="14">
        <f t="shared" si="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5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6"/>
        <v>696858.3666666667</v>
      </c>
      <c r="R59" s="14">
        <f t="shared" si="7"/>
        <v>882818.16666666674</v>
      </c>
      <c r="S59" s="14">
        <f t="shared" si="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6"/>
        <v>727450.60833333328</v>
      </c>
      <c r="R60" s="14">
        <f t="shared" si="7"/>
        <v>912611.35833333328</v>
      </c>
      <c r="S60" s="14">
        <f t="shared" si="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6"/>
        <v>751668.55000000016</v>
      </c>
      <c r="R61" s="14">
        <f t="shared" si="7"/>
        <v>957548.55000000016</v>
      </c>
      <c r="S61" s="14">
        <f t="shared" si="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5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6"/>
        <v>755931.37499999988</v>
      </c>
      <c r="R62" s="14">
        <f t="shared" si="7"/>
        <v>968099.62499999988</v>
      </c>
      <c r="S62" s="14">
        <f t="shared" si="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6"/>
        <v>774962.20000000007</v>
      </c>
      <c r="R63" s="14">
        <f t="shared" si="7"/>
        <v>997252.5</v>
      </c>
      <c r="S63" s="14">
        <f t="shared" si="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ref="D64:D95" si="9">SUM(B64:C64)</f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6"/>
        <v>767549.52500000002</v>
      </c>
      <c r="R64" s="14">
        <f t="shared" si="7"/>
        <v>971229.67500000005</v>
      </c>
      <c r="S64" s="14">
        <f t="shared" si="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9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5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6"/>
        <v>776707.24999999988</v>
      </c>
      <c r="R65" s="14">
        <f t="shared" si="7"/>
        <v>985003.04999999993</v>
      </c>
      <c r="S65" s="14">
        <f t="shared" si="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9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5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6"/>
        <v>780349.27500000002</v>
      </c>
      <c r="R66" s="14">
        <f t="shared" si="7"/>
        <v>1012254.2250000001</v>
      </c>
      <c r="S66" s="14">
        <f t="shared" si="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9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6"/>
        <v>763973.20000000007</v>
      </c>
      <c r="R67" s="14">
        <f t="shared" si="7"/>
        <v>1041184</v>
      </c>
      <c r="S67" s="14">
        <f t="shared" si="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9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si="5"/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6"/>
        <v>789335.22499999986</v>
      </c>
      <c r="R68" s="14">
        <f t="shared" si="7"/>
        <v>1024238.2583333332</v>
      </c>
      <c r="S68" s="14">
        <f t="shared" si="8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9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5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6"/>
        <v>794559.05000000016</v>
      </c>
      <c r="R69" s="14">
        <f t="shared" si="7"/>
        <v>1004169.9166666669</v>
      </c>
      <c r="S69" s="14">
        <f t="shared" si="8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9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5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6"/>
        <v>806260.77499999991</v>
      </c>
      <c r="R70" s="14">
        <f t="shared" si="7"/>
        <v>1048171.4749999999</v>
      </c>
      <c r="S70" s="14">
        <f t="shared" si="8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9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6"/>
        <v>805350.6</v>
      </c>
      <c r="R71" s="14">
        <f t="shared" si="7"/>
        <v>1080646.7333333334</v>
      </c>
      <c r="S71" s="14">
        <f t="shared" si="8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9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5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6"/>
        <v>812119.72499999986</v>
      </c>
      <c r="R72" s="14">
        <f t="shared" si="7"/>
        <v>1081772.9916666667</v>
      </c>
      <c r="S72" s="14">
        <f t="shared" si="8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9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5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6"/>
        <v>817820.15</v>
      </c>
      <c r="R73" s="14">
        <f t="shared" si="7"/>
        <v>1101832.6499999999</v>
      </c>
      <c r="S73" s="14">
        <f t="shared" si="8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9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5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6"/>
        <v>840879.60833333316</v>
      </c>
      <c r="R74" s="14">
        <f t="shared" si="7"/>
        <v>1094141.3083333331</v>
      </c>
      <c r="S74" s="14">
        <f t="shared" si="8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9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ref="L75:L106" si="10">SUM( (E75:K75))</f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ref="Q75:Q106" si="11">SUM(M75:P75)</f>
        <v>846706.66666666663</v>
      </c>
      <c r="R75" s="14">
        <f t="shared" ref="R75:R106" si="12">SUM(L75,Q75)</f>
        <v>1149594.0666666667</v>
      </c>
      <c r="S75" s="14">
        <f t="shared" ref="S75:S106" si="13">SUM(D75,R75)</f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9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0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1"/>
        <v>862804.82499999984</v>
      </c>
      <c r="R76" s="14">
        <f t="shared" si="12"/>
        <v>1152969.6249999998</v>
      </c>
      <c r="S76" s="14">
        <f t="shared" si="13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9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0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1"/>
        <v>858072.9833333334</v>
      </c>
      <c r="R77" s="14">
        <f t="shared" si="12"/>
        <v>1151647.6833333333</v>
      </c>
      <c r="S77" s="14">
        <f t="shared" si="13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9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0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1"/>
        <v>855897.04166666674</v>
      </c>
      <c r="R78" s="14">
        <f t="shared" si="12"/>
        <v>1160123.2416666667</v>
      </c>
      <c r="S78" s="14">
        <f t="shared" si="13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9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0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1"/>
        <v>850544.80000000016</v>
      </c>
      <c r="R79" s="14">
        <f t="shared" si="12"/>
        <v>1124183.4000000001</v>
      </c>
      <c r="S79" s="14">
        <f t="shared" si="13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9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si="10"/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1"/>
        <v>859373.2583333333</v>
      </c>
      <c r="R80" s="14">
        <f t="shared" si="12"/>
        <v>1122346.7833333332</v>
      </c>
      <c r="S80" s="14">
        <f t="shared" si="13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9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10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1"/>
        <v>863648.91666666663</v>
      </c>
      <c r="R81" s="14">
        <f t="shared" si="12"/>
        <v>1124424.8666666665</v>
      </c>
      <c r="S81" s="14">
        <f t="shared" si="13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9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10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1"/>
        <v>850785.07499999995</v>
      </c>
      <c r="R82" s="14">
        <f t="shared" si="12"/>
        <v>1133842.1499999999</v>
      </c>
      <c r="S82" s="14">
        <f t="shared" si="13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9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10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1"/>
        <v>855101.73333333328</v>
      </c>
      <c r="R83" s="14">
        <f t="shared" si="12"/>
        <v>1187468.833333333</v>
      </c>
      <c r="S83" s="14">
        <f t="shared" si="13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9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10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1"/>
        <v>862817.69166666677</v>
      </c>
      <c r="R84" s="14">
        <f t="shared" si="12"/>
        <v>1207561.9166666667</v>
      </c>
      <c r="S84" s="14">
        <f t="shared" si="13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9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10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1"/>
        <v>884416.15</v>
      </c>
      <c r="R85" s="14">
        <f t="shared" si="12"/>
        <v>1244249.5999999999</v>
      </c>
      <c r="S85" s="14">
        <f t="shared" si="13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9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10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1"/>
        <v>898141.29166666674</v>
      </c>
      <c r="R86" s="14">
        <f t="shared" si="12"/>
        <v>1284645.5833333335</v>
      </c>
      <c r="S86" s="14">
        <f t="shared" si="13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9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10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1"/>
        <v>918237.17777777766</v>
      </c>
      <c r="R87" s="14">
        <f t="shared" si="12"/>
        <v>1318845.9666666666</v>
      </c>
      <c r="S87" s="14">
        <f t="shared" si="13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9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10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1"/>
        <v>908758.68611111108</v>
      </c>
      <c r="R88" s="14">
        <f t="shared" si="12"/>
        <v>1201160.1000000001</v>
      </c>
      <c r="S88" s="14">
        <f t="shared" si="13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9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10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1"/>
        <v>914146.34259259258</v>
      </c>
      <c r="R89" s="14">
        <f t="shared" si="12"/>
        <v>1276248.6666666665</v>
      </c>
      <c r="S89" s="14">
        <f t="shared" si="13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9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10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1"/>
        <v>923306.06450617278</v>
      </c>
      <c r="R90" s="14">
        <f t="shared" si="12"/>
        <v>1252287.1555555554</v>
      </c>
      <c r="S90" s="14">
        <f t="shared" si="13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9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10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1"/>
        <v>938162.1</v>
      </c>
      <c r="R91" s="14">
        <f t="shared" si="12"/>
        <v>1320491.4000000001</v>
      </c>
      <c r="S91" s="14">
        <f t="shared" si="13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9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10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1"/>
        <v>933448.19999999984</v>
      </c>
      <c r="R92" s="14">
        <f t="shared" si="12"/>
        <v>1295599.5499999998</v>
      </c>
      <c r="S92" s="14">
        <f t="shared" si="13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9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10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1"/>
        <v>922829.2</v>
      </c>
      <c r="R93" s="14">
        <f t="shared" si="12"/>
        <v>1317464.3999999999</v>
      </c>
      <c r="S93" s="14">
        <f t="shared" si="13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9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10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1"/>
        <v>925639.8</v>
      </c>
      <c r="R94" s="14">
        <f t="shared" si="12"/>
        <v>1269286.1500000001</v>
      </c>
      <c r="S94" s="14">
        <f t="shared" si="13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9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10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1"/>
        <v>944191.30000000016</v>
      </c>
      <c r="R95" s="14">
        <f t="shared" si="12"/>
        <v>1322564.5</v>
      </c>
      <c r="S95" s="14">
        <f t="shared" si="13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01" si="14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10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1"/>
        <v>950607.29999999993</v>
      </c>
      <c r="R96" s="14">
        <f t="shared" si="12"/>
        <v>1371839.0499999998</v>
      </c>
      <c r="S96" s="14">
        <f t="shared" si="13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4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10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1"/>
        <v>949388.49999999977</v>
      </c>
      <c r="R97" s="14">
        <f t="shared" si="12"/>
        <v>1412956.4999999998</v>
      </c>
      <c r="S97" s="14">
        <f t="shared" si="13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4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10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1"/>
        <v>962096.18333333312</v>
      </c>
      <c r="R98" s="14">
        <f t="shared" si="12"/>
        <v>1454947.4166666665</v>
      </c>
      <c r="S98" s="14">
        <f t="shared" si="13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4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10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1"/>
        <v>963937.5</v>
      </c>
      <c r="R99" s="14">
        <f t="shared" si="12"/>
        <v>1497020.7666666666</v>
      </c>
      <c r="S99" s="14">
        <f t="shared" si="13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4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10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1"/>
        <v>965238.48333333316</v>
      </c>
      <c r="R100" s="14">
        <f t="shared" si="12"/>
        <v>1531163.7333333332</v>
      </c>
      <c r="S100" s="14">
        <f t="shared" si="13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4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10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1"/>
        <v>959352.74444444443</v>
      </c>
      <c r="R101" s="14">
        <f t="shared" si="12"/>
        <v>1586318.4111111111</v>
      </c>
      <c r="S101" s="14">
        <f t="shared" si="13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10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1"/>
        <v>921716.45740740735</v>
      </c>
      <c r="R102" s="14">
        <f t="shared" si="12"/>
        <v>1577901.8296296296</v>
      </c>
      <c r="S102" s="14">
        <f t="shared" si="13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ref="D103:D134" si="15">SUM(B103:C103)</f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10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1"/>
        <v>901609.6</v>
      </c>
      <c r="R103" s="14">
        <f t="shared" si="12"/>
        <v>1587469.9</v>
      </c>
      <c r="S103" s="14">
        <f t="shared" si="13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5"/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si="10"/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11"/>
        <v>915135.20833333326</v>
      </c>
      <c r="R104" s="14">
        <f t="shared" si="12"/>
        <v>1607523.4999999998</v>
      </c>
      <c r="S104" s="14">
        <f t="shared" si="13"/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5"/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10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11"/>
        <v>918317.81666666677</v>
      </c>
      <c r="R105" s="14">
        <f t="shared" si="12"/>
        <v>1651975.4000000001</v>
      </c>
      <c r="S105" s="14">
        <f t="shared" si="13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5"/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10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11"/>
        <v>921252.42500000005</v>
      </c>
      <c r="R106" s="14">
        <f t="shared" si="12"/>
        <v>1644289.4</v>
      </c>
      <c r="S106" s="14">
        <f t="shared" si="13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5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ref="L107:L138" si="16">SUM( (E107:K107))</f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ref="Q107:Q138" si="17">SUM(M107:P107)</f>
        <v>920755.73333333328</v>
      </c>
      <c r="R107" s="14">
        <f t="shared" ref="R107:R138" si="18">SUM(L107,Q107)</f>
        <v>1688714.6999999997</v>
      </c>
      <c r="S107" s="14">
        <f t="shared" ref="S107:S138" si="19">SUM(D107,R107)</f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5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16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17"/>
        <v>938117.04166666651</v>
      </c>
      <c r="R108" s="14">
        <f t="shared" si="18"/>
        <v>1718600.5</v>
      </c>
      <c r="S108" s="14">
        <f t="shared" si="19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5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16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7"/>
        <v>957313.64999999991</v>
      </c>
      <c r="R109" s="14">
        <f t="shared" si="18"/>
        <v>1744051.4</v>
      </c>
      <c r="S109" s="14">
        <f t="shared" si="19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5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16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7"/>
        <v>956292.65833333333</v>
      </c>
      <c r="R110" s="14">
        <f t="shared" si="18"/>
        <v>1762520.2</v>
      </c>
      <c r="S110" s="14">
        <f t="shared" si="19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5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16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7"/>
        <v>981295.46666666691</v>
      </c>
      <c r="R111" s="14">
        <f t="shared" si="18"/>
        <v>1793015.5000000002</v>
      </c>
      <c r="S111" s="14">
        <f t="shared" si="19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5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16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7"/>
        <v>978332.875</v>
      </c>
      <c r="R112" s="14">
        <f t="shared" si="18"/>
        <v>1803442</v>
      </c>
      <c r="S112" s="14">
        <f t="shared" si="19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5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16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7"/>
        <v>976493.68333333335</v>
      </c>
      <c r="R113" s="14">
        <f t="shared" si="18"/>
        <v>1824446.9333333331</v>
      </c>
      <c r="S113" s="14">
        <f t="shared" si="19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5"/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16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7"/>
        <v>969275.80277777778</v>
      </c>
      <c r="R114" s="14">
        <f t="shared" si="18"/>
        <v>1851613.2888888889</v>
      </c>
      <c r="S114" s="14">
        <f t="shared" si="19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 t="shared" si="15"/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6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7"/>
        <v>987480.9</v>
      </c>
      <c r="R115" s="14">
        <f t="shared" si="18"/>
        <v>1891284.1</v>
      </c>
      <c r="S115" s="14">
        <f t="shared" si="19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 t="shared" si="15"/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si="16"/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7"/>
        <v>984566.96666666679</v>
      </c>
      <c r="R116" s="14">
        <f t="shared" si="18"/>
        <v>1898792.1666666667</v>
      </c>
      <c r="S116" s="14">
        <f t="shared" si="19"/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si="15"/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6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7"/>
        <v>945406.23333333363</v>
      </c>
      <c r="R117" s="14">
        <f t="shared" si="18"/>
        <v>1872970.5333333337</v>
      </c>
      <c r="S117" s="14">
        <f t="shared" si="19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15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6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7"/>
        <v>939571.9</v>
      </c>
      <c r="R118" s="14">
        <f t="shared" si="18"/>
        <v>1922712.7999999998</v>
      </c>
      <c r="S118" s="14">
        <f t="shared" si="19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15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6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7"/>
        <v>936816.73333333351</v>
      </c>
      <c r="R119" s="14">
        <f t="shared" si="18"/>
        <v>1933695.5000000002</v>
      </c>
      <c r="S119" s="14">
        <f t="shared" si="19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15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6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7"/>
        <v>954291.76666666672</v>
      </c>
      <c r="R120" s="14">
        <f t="shared" si="18"/>
        <v>1930108.6000000003</v>
      </c>
      <c r="S120" s="14">
        <f t="shared" si="19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15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6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7"/>
        <v>1002539.9</v>
      </c>
      <c r="R121" s="14">
        <f t="shared" si="18"/>
        <v>2022047.2000000002</v>
      </c>
      <c r="S121" s="14">
        <f t="shared" si="19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15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6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7"/>
        <v>1024436.9333333333</v>
      </c>
      <c r="R122" s="14">
        <f t="shared" si="18"/>
        <v>2029057.2166666668</v>
      </c>
      <c r="S122" s="14">
        <f t="shared" si="19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15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6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7"/>
        <v>1041639.5666666668</v>
      </c>
      <c r="R123" s="14">
        <f t="shared" si="18"/>
        <v>2081128.9333333333</v>
      </c>
      <c r="S123" s="14">
        <f t="shared" si="19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 t="shared" si="15"/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6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17"/>
        <v>1059038.5</v>
      </c>
      <c r="R124" s="14">
        <f t="shared" si="18"/>
        <v>2104083.25</v>
      </c>
      <c r="S124" s="14">
        <f t="shared" si="19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 t="shared" si="15"/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6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7"/>
        <v>1068280.0999999996</v>
      </c>
      <c r="R125" s="14">
        <f t="shared" si="18"/>
        <v>2073501.3666666662</v>
      </c>
      <c r="S125" s="14">
        <f t="shared" si="19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 t="shared" si="15"/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6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7"/>
        <v>1078072.1000000001</v>
      </c>
      <c r="R126" s="14">
        <f t="shared" si="18"/>
        <v>2127078.7833333337</v>
      </c>
      <c r="S126" s="14">
        <f t="shared" si="19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 t="shared" si="15"/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16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7"/>
        <v>1026681.2000000001</v>
      </c>
      <c r="R127" s="14">
        <f t="shared" si="18"/>
        <v>2149762.7000000002</v>
      </c>
      <c r="S127" s="14">
        <f t="shared" si="19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si="15"/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 t="shared" si="16"/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7"/>
        <v>1027022.0666666665</v>
      </c>
      <c r="R128" s="14">
        <f t="shared" si="18"/>
        <v>2148271.4</v>
      </c>
      <c r="S128" s="14">
        <f t="shared" si="19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15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16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7"/>
        <v>1051275.4333333336</v>
      </c>
      <c r="R129" s="14">
        <f t="shared" si="18"/>
        <v>2201214.1000000006</v>
      </c>
      <c r="S129" s="14">
        <f t="shared" si="19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15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6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7"/>
        <v>1048425.5999999999</v>
      </c>
      <c r="R130" s="14">
        <f t="shared" si="18"/>
        <v>2204973.7000000002</v>
      </c>
      <c r="S130" s="14">
        <f t="shared" si="19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15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6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7"/>
        <v>1054399.3666666667</v>
      </c>
      <c r="R131" s="14">
        <f t="shared" si="18"/>
        <v>2206526.5333333337</v>
      </c>
      <c r="S131" s="14">
        <f t="shared" si="19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15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6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7"/>
        <v>1051445.9333333333</v>
      </c>
      <c r="R132" s="14">
        <f t="shared" si="18"/>
        <v>2227122.3666666672</v>
      </c>
      <c r="S132" s="14">
        <f t="shared" si="19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15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6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7"/>
        <v>1118043.6000000001</v>
      </c>
      <c r="R133" s="14">
        <f t="shared" si="18"/>
        <v>2318484.7999999998</v>
      </c>
      <c r="S133" s="14">
        <f t="shared" si="19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15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6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7"/>
        <v>1157786.8</v>
      </c>
      <c r="R134" s="14">
        <f t="shared" si="18"/>
        <v>2376447.4000000004</v>
      </c>
      <c r="S134" s="14">
        <f t="shared" si="19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ref="D135:D163" si="20">SUM(B135:C135)</f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6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7"/>
        <v>1169160.3999999997</v>
      </c>
      <c r="R135" s="14">
        <f t="shared" si="18"/>
        <v>2408112.0999999996</v>
      </c>
      <c r="S135" s="14">
        <f t="shared" si="19"/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 t="shared" si="20"/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6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7"/>
        <v>1188967</v>
      </c>
      <c r="R136" s="14">
        <f t="shared" si="18"/>
        <v>2439708.4000000004</v>
      </c>
      <c r="S136" s="14">
        <f t="shared" si="19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 t="shared" si="20"/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6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7"/>
        <v>1225123.9333333333</v>
      </c>
      <c r="R137" s="14">
        <f t="shared" si="18"/>
        <v>2511763.4333333336</v>
      </c>
      <c r="S137" s="14">
        <f t="shared" si="19"/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 t="shared" si="20"/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6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7"/>
        <v>1231078.1666666665</v>
      </c>
      <c r="R138" s="14">
        <f t="shared" si="18"/>
        <v>2557789.666666666</v>
      </c>
      <c r="S138" s="14">
        <f t="shared" si="19"/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 t="shared" si="20"/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ref="L139:L187" si="21"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ref="Q139:Q187" si="22">SUM(M139:P139)</f>
        <v>1197377.6000000003</v>
      </c>
      <c r="R139" s="14">
        <f t="shared" ref="R139:R187" si="23">SUM(L139,Q139)</f>
        <v>2547686.4000000004</v>
      </c>
      <c r="S139" s="14">
        <f t="shared" ref="S139:S187" si="24"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si="20"/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si="21"/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si="22"/>
        <v>1187267.3333333333</v>
      </c>
      <c r="R140" s="14">
        <f t="shared" si="23"/>
        <v>2548631.7000000002</v>
      </c>
      <c r="S140" s="14">
        <f t="shared" si="24"/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20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1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2"/>
        <v>1202048.1666666665</v>
      </c>
      <c r="R141" s="14">
        <f t="shared" si="23"/>
        <v>2611117.5</v>
      </c>
      <c r="S141" s="14">
        <f t="shared" si="24"/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20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1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2"/>
        <v>1219143.9000000001</v>
      </c>
      <c r="R142" s="14">
        <f t="shared" si="23"/>
        <v>2640874.7999999998</v>
      </c>
      <c r="S142" s="14">
        <f t="shared" si="24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20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1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2"/>
        <v>1218869.3000000003</v>
      </c>
      <c r="R143" s="14">
        <f t="shared" si="23"/>
        <v>2676100.1333333338</v>
      </c>
      <c r="S143" s="14">
        <f t="shared" si="24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20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1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2"/>
        <v>1249521.6000000003</v>
      </c>
      <c r="R144" s="14">
        <f t="shared" si="23"/>
        <v>2684234.2666666675</v>
      </c>
      <c r="S144" s="14">
        <f t="shared" si="24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20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1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22"/>
        <v>1282575.2000000004</v>
      </c>
      <c r="R145" s="14">
        <f t="shared" si="23"/>
        <v>2773806.1000000006</v>
      </c>
      <c r="S145" s="14">
        <f t="shared" si="24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si="20"/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1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22"/>
        <v>1324621.833333334</v>
      </c>
      <c r="R146" s="14">
        <f t="shared" si="23"/>
        <v>2813740.2333333334</v>
      </c>
      <c r="S146" s="14">
        <f t="shared" si="24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20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1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22"/>
        <v>1335695.2666666668</v>
      </c>
      <c r="R147" s="14">
        <f t="shared" si="23"/>
        <v>2839890.2666666671</v>
      </c>
      <c r="S147" s="14">
        <f t="shared" si="24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20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21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22"/>
        <v>1364424.0999999999</v>
      </c>
      <c r="R148" s="14">
        <f t="shared" si="23"/>
        <v>2886496</v>
      </c>
      <c r="S148" s="14">
        <f t="shared" si="24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20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21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 t="shared" si="22"/>
        <v>1380947.7666666664</v>
      </c>
      <c r="R149" s="14">
        <f t="shared" si="23"/>
        <v>2918447.8666666662</v>
      </c>
      <c r="S149" s="14">
        <f t="shared" si="24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20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21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 t="shared" si="22"/>
        <v>1411667.033333333</v>
      </c>
      <c r="R150" s="14">
        <f t="shared" si="23"/>
        <v>2987097.333333333</v>
      </c>
      <c r="S150" s="14">
        <f t="shared" si="24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20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21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 t="shared" si="22"/>
        <v>1397240.3000000003</v>
      </c>
      <c r="R151" s="14">
        <f t="shared" si="23"/>
        <v>3043432.0000000005</v>
      </c>
      <c r="S151" s="14">
        <f t="shared" si="24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20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21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si="22"/>
        <v>1423932.4666666668</v>
      </c>
      <c r="R152" s="14">
        <f t="shared" si="23"/>
        <v>3153227.4666666668</v>
      </c>
      <c r="S152" s="14">
        <f t="shared" si="24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20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21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22"/>
        <v>1412870.5333333334</v>
      </c>
      <c r="R153" s="14">
        <f t="shared" si="23"/>
        <v>3142071.833333333</v>
      </c>
      <c r="S153" s="14">
        <f t="shared" si="24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20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21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22"/>
        <v>1441037</v>
      </c>
      <c r="R154" s="14">
        <f t="shared" si="23"/>
        <v>3135261.8999999994</v>
      </c>
      <c r="S154" s="14">
        <f t="shared" si="24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20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21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22"/>
        <v>1449475.9000000001</v>
      </c>
      <c r="R155" s="14">
        <f t="shared" si="23"/>
        <v>3184996.5</v>
      </c>
      <c r="S155" s="14">
        <f t="shared" si="24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20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21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22"/>
        <v>1517542.8000000005</v>
      </c>
      <c r="R156" s="14">
        <f t="shared" si="23"/>
        <v>3236856.7000000011</v>
      </c>
      <c r="S156" s="14">
        <f t="shared" si="24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20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21"/>
        <v>1826380.2000000002</v>
      </c>
      <c r="M157" s="14">
        <v>29679</v>
      </c>
      <c r="N157" s="14">
        <v>1477533.4000000001</v>
      </c>
      <c r="O157" s="54">
        <v>328.2</v>
      </c>
      <c r="P157" s="54">
        <f>157.9+0+0+13851.3</f>
        <v>14009.199999999999</v>
      </c>
      <c r="Q157" s="14">
        <f t="shared" si="22"/>
        <v>1521549.8</v>
      </c>
      <c r="R157" s="14">
        <f t="shared" si="23"/>
        <v>3347930</v>
      </c>
      <c r="S157" s="14">
        <f t="shared" si="24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20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f>-87611.3-21.1</f>
        <v>-87632.400000000009</v>
      </c>
      <c r="L158" s="14">
        <f t="shared" si="21"/>
        <v>1797958.2666666668</v>
      </c>
      <c r="M158" s="14">
        <f>27283+101.6</f>
        <v>27384.6</v>
      </c>
      <c r="N158" s="14">
        <f>1491883.9+69156.7-157.9-0-0-13851.3</f>
        <v>1547031.4</v>
      </c>
      <c r="O158" s="54">
        <v>226.5</v>
      </c>
      <c r="P158" s="54">
        <f>157.9+0+0+13851.3</f>
        <v>14009.199999999999</v>
      </c>
      <c r="Q158" s="14">
        <f t="shared" si="22"/>
        <v>1588651.7</v>
      </c>
      <c r="R158" s="14">
        <f t="shared" si="23"/>
        <v>3386609.9666666668</v>
      </c>
      <c r="S158" s="14">
        <f t="shared" si="24"/>
        <v>3083997.4666666668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20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f>-88138-21.1</f>
        <v>-88159.1</v>
      </c>
      <c r="L159" s="14">
        <f t="shared" si="21"/>
        <v>1777749.4333333331</v>
      </c>
      <c r="M159" s="14">
        <v>27780.7</v>
      </c>
      <c r="N159" s="14">
        <f>1533370.8+67266.6-157.9-0-0-13851.3</f>
        <v>1586628.2000000002</v>
      </c>
      <c r="O159" s="54">
        <v>305.60000000000002</v>
      </c>
      <c r="P159" s="54">
        <f>157.9+0+0+13851.3</f>
        <v>14009.199999999999</v>
      </c>
      <c r="Q159" s="14">
        <f t="shared" si="22"/>
        <v>1628723.7000000002</v>
      </c>
      <c r="R159" s="14">
        <f t="shared" si="23"/>
        <v>3406473.1333333333</v>
      </c>
      <c r="S159" s="14">
        <f t="shared" si="24"/>
        <v>3143150.7333333334</v>
      </c>
    </row>
    <row r="160" spans="1:19" s="51" customFormat="1">
      <c r="A160" s="15">
        <v>44104</v>
      </c>
      <c r="B160" s="14">
        <v>371801.1</v>
      </c>
      <c r="C160" s="14">
        <v>-655416.29999999993</v>
      </c>
      <c r="D160" s="14">
        <f t="shared" si="20"/>
        <v>-283615.19999999995</v>
      </c>
      <c r="E160" s="14">
        <v>0</v>
      </c>
      <c r="F160" s="14">
        <v>1579323.1</v>
      </c>
      <c r="G160" s="14">
        <f>19611.4+127969.7+42.1+25822.8+150000</f>
        <v>323446</v>
      </c>
      <c r="H160" s="52">
        <v>12539.7</v>
      </c>
      <c r="I160" s="52">
        <v>713120.2</v>
      </c>
      <c r="J160" s="53">
        <v>-491610.60000000009</v>
      </c>
      <c r="K160" s="14">
        <f>-76711.2-42.1</f>
        <v>-76753.3</v>
      </c>
      <c r="L160" s="14">
        <f t="shared" si="21"/>
        <v>2060065.0999999999</v>
      </c>
      <c r="M160" s="14">
        <v>30729.4</v>
      </c>
      <c r="N160" s="14">
        <f>1497273.1+83422.1-157.9-0-0-15037.6</f>
        <v>1565499.7000000002</v>
      </c>
      <c r="O160" s="54">
        <v>311</v>
      </c>
      <c r="P160" s="54">
        <f>157.9+0+0+15037.6</f>
        <v>15195.5</v>
      </c>
      <c r="Q160" s="14">
        <f t="shared" si="22"/>
        <v>1611735.6</v>
      </c>
      <c r="R160" s="14">
        <f t="shared" si="23"/>
        <v>3671800.7</v>
      </c>
      <c r="S160" s="14">
        <f t="shared" si="24"/>
        <v>3388185.5</v>
      </c>
    </row>
    <row r="161" spans="1:19" s="51" customFormat="1">
      <c r="A161" s="15">
        <v>44135</v>
      </c>
      <c r="B161" s="14">
        <v>373113.7</v>
      </c>
      <c r="C161" s="14">
        <v>-655955.6</v>
      </c>
      <c r="D161" s="14">
        <f t="shared" si="20"/>
        <v>-282841.89999999997</v>
      </c>
      <c r="E161" s="14">
        <v>0</v>
      </c>
      <c r="F161" s="14">
        <v>1602319</v>
      </c>
      <c r="G161" s="14">
        <f>16167.2+128465.5+42.1+26917.5+150000+2000</f>
        <v>323592.30000000005</v>
      </c>
      <c r="H161" s="52">
        <v>11146.4</v>
      </c>
      <c r="I161" s="52">
        <v>711911</v>
      </c>
      <c r="J161" s="53">
        <v>-522471.32063433342</v>
      </c>
      <c r="K161" s="14">
        <f>-89504.5-42.1</f>
        <v>-89546.6</v>
      </c>
      <c r="L161" s="14">
        <f t="shared" si="21"/>
        <v>2036950.7793656667</v>
      </c>
      <c r="M161" s="14">
        <v>27993.300000000003</v>
      </c>
      <c r="N161" s="14">
        <f>1514791.6+80213.9-157.9-0-0-15037.6</f>
        <v>1579810</v>
      </c>
      <c r="O161" s="54">
        <v>1236.8</v>
      </c>
      <c r="P161" s="54">
        <f>157.9+0+0+15037.6</f>
        <v>15195.5</v>
      </c>
      <c r="Q161" s="14">
        <f t="shared" si="22"/>
        <v>1624235.6</v>
      </c>
      <c r="R161" s="14">
        <f t="shared" si="23"/>
        <v>3661186.3793656668</v>
      </c>
      <c r="S161" s="14">
        <f t="shared" si="24"/>
        <v>3378344.4793656669</v>
      </c>
    </row>
    <row r="162" spans="1:19" s="51" customFormat="1">
      <c r="A162" s="15">
        <v>44165</v>
      </c>
      <c r="B162" s="14">
        <v>392079</v>
      </c>
      <c r="C162" s="14">
        <v>-677318.89999999991</v>
      </c>
      <c r="D162" s="14">
        <f t="shared" si="20"/>
        <v>-285239.89999999991</v>
      </c>
      <c r="E162" s="14">
        <v>0</v>
      </c>
      <c r="F162" s="14">
        <v>1616395.6</v>
      </c>
      <c r="G162" s="14">
        <f>25646.7+122324.4+42.1+26994.4+150000+2000</f>
        <v>327007.59999999998</v>
      </c>
      <c r="H162" s="52">
        <v>9753.1</v>
      </c>
      <c r="I162" s="52">
        <v>710701.9</v>
      </c>
      <c r="J162" s="53">
        <v>-534879.71095966664</v>
      </c>
      <c r="K162" s="14">
        <f>-78458.6-42.1</f>
        <v>-78500.700000000012</v>
      </c>
      <c r="L162" s="14">
        <f t="shared" si="21"/>
        <v>2050477.7890403338</v>
      </c>
      <c r="M162" s="14">
        <v>23331.999999999996</v>
      </c>
      <c r="N162" s="14">
        <f>1550362.1+74682.4-157.9-0-0-15037.6</f>
        <v>1609849</v>
      </c>
      <c r="O162" s="54">
        <v>1196.1000000000001</v>
      </c>
      <c r="P162" s="54">
        <f>157.9+0+0+15037.6</f>
        <v>15195.5</v>
      </c>
      <c r="Q162" s="14">
        <f t="shared" si="22"/>
        <v>1649572.6</v>
      </c>
      <c r="R162" s="14">
        <f t="shared" si="23"/>
        <v>3700050.3890403342</v>
      </c>
      <c r="S162" s="14">
        <f t="shared" si="24"/>
        <v>3414810.4890403342</v>
      </c>
    </row>
    <row r="163" spans="1:19" s="51" customFormat="1">
      <c r="A163" s="15">
        <v>44196</v>
      </c>
      <c r="B163" s="14">
        <v>456497.4</v>
      </c>
      <c r="C163" s="14">
        <v>-662962.19999999995</v>
      </c>
      <c r="D163" s="14">
        <f t="shared" si="20"/>
        <v>-206464.79999999993</v>
      </c>
      <c r="E163" s="14">
        <v>0</v>
      </c>
      <c r="F163" s="14">
        <v>1655938</v>
      </c>
      <c r="G163" s="14">
        <f>18210.4+124159.9+63.2+27463+150000+2000</f>
        <v>321896.5</v>
      </c>
      <c r="H163" s="52">
        <v>6921.2</v>
      </c>
      <c r="I163" s="52">
        <v>708283.6</v>
      </c>
      <c r="J163" s="53">
        <v>-555970.31651700009</v>
      </c>
      <c r="K163" s="14">
        <v>-72918.899999999994</v>
      </c>
      <c r="L163" s="14">
        <f t="shared" si="21"/>
        <v>2064150.0834829998</v>
      </c>
      <c r="M163" s="14">
        <f>22344.7+101.6</f>
        <v>22446.3</v>
      </c>
      <c r="N163" s="14">
        <f>1580673.5+78748.6-157.9-0-0-13307.6</f>
        <v>1645956.6</v>
      </c>
      <c r="O163" s="54">
        <v>1185.1999999999998</v>
      </c>
      <c r="P163" s="54">
        <f>157.9+0+0+13307.6</f>
        <v>13465.5</v>
      </c>
      <c r="Q163" s="14">
        <f t="shared" si="22"/>
        <v>1683053.6</v>
      </c>
      <c r="R163" s="14">
        <f t="shared" si="23"/>
        <v>3747203.6834829999</v>
      </c>
      <c r="S163" s="14">
        <f t="shared" si="24"/>
        <v>3540738.8834830001</v>
      </c>
    </row>
    <row r="164" spans="1:19" s="51" customFormat="1">
      <c r="A164" s="15">
        <v>44227</v>
      </c>
      <c r="B164" s="14">
        <v>464515.50000000006</v>
      </c>
      <c r="C164" s="14">
        <v>-685281.53333333333</v>
      </c>
      <c r="D164" s="14">
        <v>-220766.03333333327</v>
      </c>
      <c r="E164" s="14">
        <v>0</v>
      </c>
      <c r="F164" s="14">
        <v>1672079.6</v>
      </c>
      <c r="G164" s="14">
        <v>326249.60000000003</v>
      </c>
      <c r="H164" s="52">
        <v>6921.2</v>
      </c>
      <c r="I164" s="52">
        <v>708283.6</v>
      </c>
      <c r="J164" s="53">
        <v>-568940.47774200002</v>
      </c>
      <c r="K164" s="14">
        <v>-84343.1</v>
      </c>
      <c r="L164" s="14">
        <f t="shared" si="21"/>
        <v>2060250.4222579999</v>
      </c>
      <c r="M164" s="14">
        <v>28290.699999999997</v>
      </c>
      <c r="N164" s="14">
        <v>1675586.8</v>
      </c>
      <c r="O164" s="54">
        <v>1063.0999999999999</v>
      </c>
      <c r="P164" s="54">
        <v>13465.5</v>
      </c>
      <c r="Q164" s="14">
        <f t="shared" si="22"/>
        <v>1718406.1</v>
      </c>
      <c r="R164" s="14">
        <f t="shared" si="23"/>
        <v>3778656.522258</v>
      </c>
      <c r="S164" s="14">
        <f t="shared" si="24"/>
        <v>3557890.4889246668</v>
      </c>
    </row>
    <row r="165" spans="1:19" s="51" customFormat="1">
      <c r="A165" s="15">
        <v>44255</v>
      </c>
      <c r="B165" s="14">
        <v>485942.2</v>
      </c>
      <c r="C165" s="14">
        <v>-676825.66666666663</v>
      </c>
      <c r="D165" s="14">
        <v>-190883.46666666662</v>
      </c>
      <c r="E165" s="14">
        <v>0</v>
      </c>
      <c r="F165" s="14">
        <v>1691505.9</v>
      </c>
      <c r="G165" s="14">
        <v>357132.9</v>
      </c>
      <c r="H165" s="52">
        <v>5527.9</v>
      </c>
      <c r="I165" s="52">
        <v>704458.1</v>
      </c>
      <c r="J165" s="53">
        <v>-624636.20289299998</v>
      </c>
      <c r="K165" s="14">
        <v>-74764.100000000006</v>
      </c>
      <c r="L165" s="14">
        <f t="shared" si="21"/>
        <v>2059224.4971069996</v>
      </c>
      <c r="M165" s="14">
        <v>26352.899999999998</v>
      </c>
      <c r="N165" s="14">
        <v>1711396.2</v>
      </c>
      <c r="O165" s="54">
        <v>1036.3</v>
      </c>
      <c r="P165" s="54">
        <v>13465.5</v>
      </c>
      <c r="Q165" s="14">
        <f t="shared" si="22"/>
        <v>1752250.9</v>
      </c>
      <c r="R165" s="14">
        <f t="shared" si="23"/>
        <v>3811475.3971069995</v>
      </c>
      <c r="S165" s="14">
        <f t="shared" si="24"/>
        <v>3620591.9304403327</v>
      </c>
    </row>
    <row r="166" spans="1:19" s="51" customFormat="1">
      <c r="A166" s="15">
        <v>44286</v>
      </c>
      <c r="B166" s="14">
        <v>433350.50000000006</v>
      </c>
      <c r="C166" s="14">
        <v>-662899.39999999991</v>
      </c>
      <c r="D166" s="14">
        <v>-229548.89999999985</v>
      </c>
      <c r="E166" s="14">
        <v>0</v>
      </c>
      <c r="F166" s="14">
        <v>1691981.5</v>
      </c>
      <c r="G166" s="14">
        <v>332141.5</v>
      </c>
      <c r="H166" s="52">
        <v>4134.6000000000004</v>
      </c>
      <c r="I166" s="52">
        <v>703262.9</v>
      </c>
      <c r="J166" s="53">
        <v>-576480.80000000005</v>
      </c>
      <c r="K166" s="14">
        <v>-79893.7</v>
      </c>
      <c r="L166" s="14">
        <f t="shared" si="21"/>
        <v>2075146.0000000002</v>
      </c>
      <c r="M166" s="14">
        <v>24689.199999999997</v>
      </c>
      <c r="N166" s="14">
        <v>1766287.9</v>
      </c>
      <c r="O166" s="54">
        <v>734.60000000000014</v>
      </c>
      <c r="P166" s="54">
        <v>13203</v>
      </c>
      <c r="Q166" s="14">
        <f t="shared" si="22"/>
        <v>1804914.7</v>
      </c>
      <c r="R166" s="14">
        <f t="shared" si="23"/>
        <v>3880060.7</v>
      </c>
      <c r="S166" s="14">
        <f t="shared" si="24"/>
        <v>3650511.8000000003</v>
      </c>
    </row>
    <row r="167" spans="1:19" s="51" customFormat="1">
      <c r="A167" s="15">
        <v>44316</v>
      </c>
      <c r="B167" s="14">
        <v>402164.89999999997</v>
      </c>
      <c r="C167" s="14">
        <v>-652463.80000000005</v>
      </c>
      <c r="D167" s="14">
        <v>-250298.90000000008</v>
      </c>
      <c r="E167" s="14">
        <v>0</v>
      </c>
      <c r="F167" s="14">
        <v>1710014.3</v>
      </c>
      <c r="G167" s="14">
        <v>354649.4</v>
      </c>
      <c r="H167" s="52">
        <v>2741.3</v>
      </c>
      <c r="I167" s="52">
        <v>702954.8</v>
      </c>
      <c r="J167" s="53">
        <v>-612330.4</v>
      </c>
      <c r="K167" s="14">
        <v>-103216.1</v>
      </c>
      <c r="L167" s="14">
        <f t="shared" si="21"/>
        <v>2054813.3000000003</v>
      </c>
      <c r="M167" s="14">
        <v>23402.3</v>
      </c>
      <c r="N167" s="14">
        <v>1799562.9000000001</v>
      </c>
      <c r="O167" s="54">
        <v>596.59999999999991</v>
      </c>
      <c r="P167" s="54">
        <v>13203</v>
      </c>
      <c r="Q167" s="14">
        <f t="shared" si="22"/>
        <v>1836764.8000000003</v>
      </c>
      <c r="R167" s="14">
        <f t="shared" si="23"/>
        <v>3891578.1000000006</v>
      </c>
      <c r="S167" s="14">
        <f t="shared" si="24"/>
        <v>3641279.2000000007</v>
      </c>
    </row>
    <row r="168" spans="1:19" s="51" customFormat="1">
      <c r="A168" s="15">
        <v>44347</v>
      </c>
      <c r="B168" s="14">
        <v>376211.1</v>
      </c>
      <c r="C168" s="14">
        <v>-649886.79999999993</v>
      </c>
      <c r="D168" s="14">
        <v>-273675.69999999995</v>
      </c>
      <c r="E168" s="14">
        <v>0</v>
      </c>
      <c r="F168" s="14">
        <v>1735779.5</v>
      </c>
      <c r="G168" s="14">
        <v>345447.19999999995</v>
      </c>
      <c r="H168" s="52">
        <v>0</v>
      </c>
      <c r="I168" s="52">
        <v>702546.1</v>
      </c>
      <c r="J168" s="53">
        <v>-609086.80000000005</v>
      </c>
      <c r="K168" s="14">
        <v>-92826.299999999988</v>
      </c>
      <c r="L168" s="14">
        <f t="shared" si="21"/>
        <v>2081859.7</v>
      </c>
      <c r="M168" s="14">
        <v>24904.699999999997</v>
      </c>
      <c r="N168" s="14">
        <v>1874685.3</v>
      </c>
      <c r="O168" s="54">
        <v>5596.7000000000007</v>
      </c>
      <c r="P168" s="54">
        <v>13203</v>
      </c>
      <c r="Q168" s="14">
        <f t="shared" si="22"/>
        <v>1918389.7</v>
      </c>
      <c r="R168" s="14">
        <f t="shared" si="23"/>
        <v>4000249.4</v>
      </c>
      <c r="S168" s="14">
        <f t="shared" si="24"/>
        <v>3726573.7</v>
      </c>
    </row>
    <row r="169" spans="1:19" s="51" customFormat="1">
      <c r="A169" s="15">
        <v>44377</v>
      </c>
      <c r="B169" s="14">
        <v>377066.70000000007</v>
      </c>
      <c r="C169" s="14">
        <v>-682853.8</v>
      </c>
      <c r="D169" s="14">
        <v>-305787.09999999998</v>
      </c>
      <c r="E169" s="14">
        <v>57076.7</v>
      </c>
      <c r="F169" s="14">
        <v>1761707.1</v>
      </c>
      <c r="G169" s="14">
        <v>350807.02999999997</v>
      </c>
      <c r="H169" s="52">
        <v>0</v>
      </c>
      <c r="I169" s="52">
        <v>701028.8</v>
      </c>
      <c r="J169" s="53">
        <v>-632802</v>
      </c>
      <c r="K169" s="14">
        <v>-82601.5</v>
      </c>
      <c r="L169" s="14">
        <f t="shared" si="21"/>
        <v>2155216.13</v>
      </c>
      <c r="M169" s="14">
        <v>26229.599999999999</v>
      </c>
      <c r="N169" s="14">
        <v>1997879.1</v>
      </c>
      <c r="O169" s="54">
        <v>5539.4</v>
      </c>
      <c r="P169" s="54">
        <v>12994.1</v>
      </c>
      <c r="Q169" s="14">
        <f t="shared" si="22"/>
        <v>2042642.2000000002</v>
      </c>
      <c r="R169" s="14">
        <f t="shared" si="23"/>
        <v>4197858.33</v>
      </c>
      <c r="S169" s="14">
        <f t="shared" si="24"/>
        <v>3892071.23</v>
      </c>
    </row>
    <row r="170" spans="1:19" s="51" customFormat="1" ht="18">
      <c r="A170" s="15" t="s">
        <v>68</v>
      </c>
      <c r="B170" s="14">
        <v>366315.1</v>
      </c>
      <c r="C170" s="14">
        <v>-707134.36666666658</v>
      </c>
      <c r="D170" s="14">
        <v>-340819.2666666666</v>
      </c>
      <c r="E170" s="14">
        <v>63146.5</v>
      </c>
      <c r="F170" s="14">
        <v>1820548.8</v>
      </c>
      <c r="G170" s="14">
        <v>338524.40000000008</v>
      </c>
      <c r="H170" s="52">
        <v>0</v>
      </c>
      <c r="I170" s="52">
        <v>700389</v>
      </c>
      <c r="J170" s="53">
        <v>-636715.46666666667</v>
      </c>
      <c r="K170" s="14">
        <v>-92362.5</v>
      </c>
      <c r="L170" s="14">
        <f t="shared" si="21"/>
        <v>2193530.7333333334</v>
      </c>
      <c r="M170" s="14">
        <v>23519.199999999997</v>
      </c>
      <c r="N170" s="14">
        <v>2077951.3</v>
      </c>
      <c r="O170" s="54">
        <v>383.9</v>
      </c>
      <c r="P170" s="54">
        <v>12994.1</v>
      </c>
      <c r="Q170" s="14">
        <f t="shared" si="22"/>
        <v>2114848.5</v>
      </c>
      <c r="R170" s="14">
        <f t="shared" si="23"/>
        <v>4308379.2333333334</v>
      </c>
      <c r="S170" s="14">
        <f t="shared" si="24"/>
        <v>3967559.9666666668</v>
      </c>
    </row>
    <row r="171" spans="1:19" s="51" customFormat="1" ht="18">
      <c r="A171" s="15" t="s">
        <v>69</v>
      </c>
      <c r="B171" s="14">
        <v>757910.6</v>
      </c>
      <c r="C171" s="14">
        <v>-1122663.6333333333</v>
      </c>
      <c r="D171" s="14">
        <v>-364753.03333333333</v>
      </c>
      <c r="E171" s="14">
        <v>33670.800000000003</v>
      </c>
      <c r="F171" s="14">
        <v>1845715.7</v>
      </c>
      <c r="G171" s="14">
        <v>354501.8</v>
      </c>
      <c r="H171" s="52">
        <v>0</v>
      </c>
      <c r="I171" s="52">
        <v>698477.8</v>
      </c>
      <c r="J171" s="53">
        <v>-672819.43333333335</v>
      </c>
      <c r="K171" s="14">
        <v>-81429.399999999994</v>
      </c>
      <c r="L171" s="14">
        <f t="shared" si="21"/>
        <v>2178117.2666666661</v>
      </c>
      <c r="M171" s="14">
        <v>25459.699999999997</v>
      </c>
      <c r="N171" s="14">
        <v>2171629</v>
      </c>
      <c r="O171" s="54">
        <v>309.8</v>
      </c>
      <c r="P171" s="54">
        <v>12994.1</v>
      </c>
      <c r="Q171" s="14">
        <f t="shared" si="22"/>
        <v>2210392.6</v>
      </c>
      <c r="R171" s="14">
        <f t="shared" si="23"/>
        <v>4388509.8666666662</v>
      </c>
      <c r="S171" s="14">
        <f t="shared" si="24"/>
        <v>4023756.833333333</v>
      </c>
    </row>
    <row r="172" spans="1:19" s="51" customFormat="1" ht="18">
      <c r="A172" s="15" t="s">
        <v>70</v>
      </c>
      <c r="B172" s="14">
        <v>804427.99999999988</v>
      </c>
      <c r="C172" s="14">
        <v>-1209942</v>
      </c>
      <c r="D172" s="14">
        <v>-405514.00000000012</v>
      </c>
      <c r="E172" s="14">
        <v>0</v>
      </c>
      <c r="F172" s="14">
        <v>1859172.4</v>
      </c>
      <c r="G172" s="14">
        <v>350726</v>
      </c>
      <c r="H172" s="52">
        <v>0</v>
      </c>
      <c r="I172" s="52">
        <v>697339.3</v>
      </c>
      <c r="J172" s="53">
        <v>-660525.29999999993</v>
      </c>
      <c r="K172" s="14">
        <v>-81058.799999999988</v>
      </c>
      <c r="L172" s="14">
        <f t="shared" si="21"/>
        <v>2165653.6000000006</v>
      </c>
      <c r="M172" s="14">
        <v>25715.199999999997</v>
      </c>
      <c r="N172" s="14">
        <v>2252825.2999999998</v>
      </c>
      <c r="O172" s="54">
        <v>337.9</v>
      </c>
      <c r="P172" s="54">
        <v>12994.1</v>
      </c>
      <c r="Q172" s="14">
        <f t="shared" si="22"/>
        <v>2291872.5</v>
      </c>
      <c r="R172" s="14">
        <f t="shared" si="23"/>
        <v>4457526.1000000006</v>
      </c>
      <c r="S172" s="14">
        <f t="shared" si="24"/>
        <v>4052012.1000000006</v>
      </c>
    </row>
    <row r="173" spans="1:19" s="51" customFormat="1" ht="18">
      <c r="A173" s="15" t="s">
        <v>71</v>
      </c>
      <c r="B173" s="14">
        <v>920425</v>
      </c>
      <c r="C173" s="14">
        <v>-1197407.3999999999</v>
      </c>
      <c r="D173" s="14">
        <v>-276982.39999999991</v>
      </c>
      <c r="E173" s="14">
        <v>0</v>
      </c>
      <c r="F173" s="14">
        <v>1857817.7000000002</v>
      </c>
      <c r="G173" s="14">
        <v>351773.1</v>
      </c>
      <c r="H173" s="52">
        <v>0</v>
      </c>
      <c r="I173" s="52">
        <v>696699.4</v>
      </c>
      <c r="J173" s="53">
        <v>-838120.2666666666</v>
      </c>
      <c r="K173" s="14">
        <v>-83014.5</v>
      </c>
      <c r="L173" s="14">
        <f t="shared" si="21"/>
        <v>1985155.4333333336</v>
      </c>
      <c r="M173" s="14">
        <v>25675.5</v>
      </c>
      <c r="N173" s="14">
        <v>2330203</v>
      </c>
      <c r="O173" s="54">
        <v>279.7</v>
      </c>
      <c r="P173" s="54">
        <v>12994.1</v>
      </c>
      <c r="Q173" s="14">
        <f t="shared" si="22"/>
        <v>2369152.3000000003</v>
      </c>
      <c r="R173" s="14">
        <f t="shared" si="23"/>
        <v>4354307.7333333343</v>
      </c>
      <c r="S173" s="14">
        <f t="shared" si="24"/>
        <v>4077325.3333333344</v>
      </c>
    </row>
    <row r="174" spans="1:19" s="51" customFormat="1" ht="18">
      <c r="A174" s="15" t="s">
        <v>72</v>
      </c>
      <c r="B174" s="14">
        <v>834643.39999999991</v>
      </c>
      <c r="C174" s="14">
        <v>-1156078.1000000001</v>
      </c>
      <c r="D174" s="14">
        <v>-321434.70000000019</v>
      </c>
      <c r="E174" s="14">
        <v>61719.1</v>
      </c>
      <c r="F174" s="14">
        <v>1848710.8</v>
      </c>
      <c r="G174" s="14">
        <v>296198.3</v>
      </c>
      <c r="H174" s="52">
        <v>0</v>
      </c>
      <c r="I174" s="52">
        <v>693753.1</v>
      </c>
      <c r="J174" s="53">
        <v>-841400.63333333342</v>
      </c>
      <c r="K174" s="14">
        <v>-79761.3</v>
      </c>
      <c r="L174" s="14">
        <f t="shared" si="21"/>
        <v>1979219.3666666669</v>
      </c>
      <c r="M174" s="14">
        <v>25833.899999999998</v>
      </c>
      <c r="N174" s="14">
        <v>2414281.6</v>
      </c>
      <c r="O174" s="54">
        <v>266.3</v>
      </c>
      <c r="P174" s="54">
        <v>12994.1</v>
      </c>
      <c r="Q174" s="14">
        <f t="shared" si="22"/>
        <v>2453375.9</v>
      </c>
      <c r="R174" s="14">
        <f t="shared" si="23"/>
        <v>4432595.2666666666</v>
      </c>
      <c r="S174" s="14">
        <f t="shared" si="24"/>
        <v>4111160.5666666664</v>
      </c>
    </row>
    <row r="175" spans="1:19" s="51" customFormat="1" ht="18">
      <c r="A175" s="15" t="s">
        <v>73</v>
      </c>
      <c r="B175" s="14">
        <v>788996.9</v>
      </c>
      <c r="C175" s="14">
        <v>-1111496.1000000001</v>
      </c>
      <c r="D175" s="14">
        <v>-322499.20000000007</v>
      </c>
      <c r="E175" s="14">
        <v>36124.9</v>
      </c>
      <c r="F175" s="14">
        <v>1843848.3</v>
      </c>
      <c r="G175" s="14">
        <v>293610.5</v>
      </c>
      <c r="H175" s="52">
        <v>0</v>
      </c>
      <c r="I175" s="52">
        <v>690961.7</v>
      </c>
      <c r="J175" s="53">
        <v>-835761.10000000009</v>
      </c>
      <c r="K175" s="14">
        <v>-75800.899999999994</v>
      </c>
      <c r="L175" s="14">
        <f t="shared" si="21"/>
        <v>1952983.4000000004</v>
      </c>
      <c r="M175" s="14">
        <v>25122</v>
      </c>
      <c r="N175" s="14">
        <v>2460942.4</v>
      </c>
      <c r="O175" s="54">
        <v>256.5</v>
      </c>
      <c r="P175" s="54">
        <v>12994.1</v>
      </c>
      <c r="Q175" s="14">
        <f t="shared" si="22"/>
        <v>2499315</v>
      </c>
      <c r="R175" s="14">
        <f t="shared" si="23"/>
        <v>4452298.4000000004</v>
      </c>
      <c r="S175" s="14">
        <f t="shared" si="24"/>
        <v>4129799.2</v>
      </c>
    </row>
    <row r="176" spans="1:19" s="51" customFormat="1" ht="18">
      <c r="A176" s="15" t="s">
        <v>74</v>
      </c>
      <c r="B176" s="14">
        <v>784183.1</v>
      </c>
      <c r="C176" s="14">
        <v>-1138851.0000000002</v>
      </c>
      <c r="D176" s="14">
        <v>-354667.90000000026</v>
      </c>
      <c r="E176" s="14">
        <v>57950.6</v>
      </c>
      <c r="F176" s="14">
        <v>1837757.7</v>
      </c>
      <c r="G176" s="14">
        <v>438896.7</v>
      </c>
      <c r="H176" s="52">
        <v>0</v>
      </c>
      <c r="I176" s="52">
        <v>691355.6</v>
      </c>
      <c r="J176" s="53">
        <v>-844908.1</v>
      </c>
      <c r="K176" s="14">
        <v>-82686.100000000006</v>
      </c>
      <c r="L176" s="14">
        <f t="shared" si="21"/>
        <v>2098366.4</v>
      </c>
      <c r="M176" s="14">
        <v>24912.699999999997</v>
      </c>
      <c r="N176" s="14">
        <v>2503240.1999999997</v>
      </c>
      <c r="O176" s="54">
        <v>230.5</v>
      </c>
      <c r="P176" s="54">
        <v>12965</v>
      </c>
      <c r="Q176" s="14">
        <f t="shared" si="22"/>
        <v>2541348.4</v>
      </c>
      <c r="R176" s="14">
        <f t="shared" si="23"/>
        <v>4639714.8</v>
      </c>
      <c r="S176" s="14">
        <f t="shared" si="24"/>
        <v>4285046.8999999994</v>
      </c>
    </row>
    <row r="177" spans="1:19" s="51" customFormat="1" ht="18">
      <c r="A177" s="15" t="s">
        <v>75</v>
      </c>
      <c r="B177" s="14">
        <v>768236.2</v>
      </c>
      <c r="C177" s="14">
        <v>-1107446.7000000002</v>
      </c>
      <c r="D177" s="14">
        <v>-339210.50000000023</v>
      </c>
      <c r="E177" s="14">
        <v>57950.6</v>
      </c>
      <c r="F177" s="14">
        <v>1844877.6000000003</v>
      </c>
      <c r="G177" s="14">
        <v>437748.6</v>
      </c>
      <c r="H177" s="52">
        <v>0</v>
      </c>
      <c r="I177" s="52">
        <v>691355.6</v>
      </c>
      <c r="J177" s="53">
        <v>-850127.43333333347</v>
      </c>
      <c r="K177" s="14">
        <v>-90403.9</v>
      </c>
      <c r="L177" s="14">
        <f t="shared" si="21"/>
        <v>2091401.0666666669</v>
      </c>
      <c r="M177" s="14">
        <v>24452.600000000002</v>
      </c>
      <c r="N177" s="14">
        <v>2587256.4</v>
      </c>
      <c r="O177" s="54">
        <v>245.6</v>
      </c>
      <c r="P177" s="54">
        <v>12965</v>
      </c>
      <c r="Q177" s="14">
        <f t="shared" si="22"/>
        <v>2624919.6</v>
      </c>
      <c r="R177" s="14">
        <f t="shared" si="23"/>
        <v>4716320.666666667</v>
      </c>
      <c r="S177" s="14">
        <f t="shared" si="24"/>
        <v>4377110.166666667</v>
      </c>
    </row>
    <row r="178" spans="1:19" s="51" customFormat="1" ht="18">
      <c r="A178" s="15" t="s">
        <v>76</v>
      </c>
      <c r="B178" s="14">
        <v>727417.20000000007</v>
      </c>
      <c r="C178" s="14">
        <v>-1035758.7</v>
      </c>
      <c r="D178" s="14">
        <v>-308341.49999999988</v>
      </c>
      <c r="E178" s="14">
        <v>32028.5</v>
      </c>
      <c r="F178" s="14">
        <v>1860912.8999999997</v>
      </c>
      <c r="G178" s="14">
        <v>432927.69999999995</v>
      </c>
      <c r="H178" s="52">
        <v>0</v>
      </c>
      <c r="I178" s="52">
        <v>690433.4</v>
      </c>
      <c r="J178" s="53">
        <v>-957504.3</v>
      </c>
      <c r="K178" s="14">
        <v>-118394.9</v>
      </c>
      <c r="L178" s="14">
        <f t="shared" si="21"/>
        <v>1940403.2999999996</v>
      </c>
      <c r="M178" s="14">
        <v>24011.4</v>
      </c>
      <c r="N178" s="14">
        <v>2651781.8000000003</v>
      </c>
      <c r="O178" s="54">
        <v>238.4</v>
      </c>
      <c r="P178" s="54">
        <v>12965</v>
      </c>
      <c r="Q178" s="14">
        <f t="shared" si="22"/>
        <v>2688996.6</v>
      </c>
      <c r="R178" s="14">
        <f t="shared" si="23"/>
        <v>4629399.8999999994</v>
      </c>
      <c r="S178" s="14">
        <f t="shared" si="24"/>
        <v>4321058.3999999994</v>
      </c>
    </row>
    <row r="179" spans="1:19" s="51" customFormat="1" ht="18">
      <c r="A179" s="15" t="s">
        <v>77</v>
      </c>
      <c r="B179" s="14">
        <v>785059.4</v>
      </c>
      <c r="C179" s="14">
        <v>-1064214.1000000001</v>
      </c>
      <c r="D179" s="14">
        <v>-279154.70000000007</v>
      </c>
      <c r="E179" s="14">
        <v>32028.5</v>
      </c>
      <c r="F179" s="14">
        <v>1844873.2999999998</v>
      </c>
      <c r="G179" s="14">
        <v>438672</v>
      </c>
      <c r="H179" s="52">
        <v>0</v>
      </c>
      <c r="I179" s="52">
        <v>690433.4</v>
      </c>
      <c r="J179" s="53">
        <v>-925667.60000000009</v>
      </c>
      <c r="K179" s="14">
        <v>-113333.2</v>
      </c>
      <c r="L179" s="14">
        <f t="shared" si="21"/>
        <v>1967006.3999999997</v>
      </c>
      <c r="M179" s="14">
        <v>24212.133333333331</v>
      </c>
      <c r="N179" s="14">
        <v>2737070.2666666666</v>
      </c>
      <c r="O179" s="54">
        <v>233</v>
      </c>
      <c r="P179" s="54">
        <v>12965</v>
      </c>
      <c r="Q179" s="14">
        <f t="shared" si="22"/>
        <v>2774480.4</v>
      </c>
      <c r="R179" s="14">
        <f t="shared" si="23"/>
        <v>4741486.8</v>
      </c>
      <c r="S179" s="14">
        <f t="shared" si="24"/>
        <v>4462332.0999999996</v>
      </c>
    </row>
    <row r="180" spans="1:19" s="51" customFormat="1" ht="18">
      <c r="A180" s="15" t="s">
        <v>78</v>
      </c>
      <c r="B180" s="14">
        <v>837789.90000000014</v>
      </c>
      <c r="C180" s="14">
        <v>-1086480.7999999998</v>
      </c>
      <c r="D180" s="14">
        <v>-248690.89999999967</v>
      </c>
      <c r="E180" s="14">
        <v>32028.5</v>
      </c>
      <c r="F180" s="14">
        <v>1819362.1000000003</v>
      </c>
      <c r="G180" s="14">
        <v>429401.2</v>
      </c>
      <c r="H180" s="52">
        <v>0</v>
      </c>
      <c r="I180" s="52">
        <v>690433.4</v>
      </c>
      <c r="J180" s="53">
        <v>-950261.2</v>
      </c>
      <c r="K180" s="14">
        <v>-87288.2</v>
      </c>
      <c r="L180" s="14">
        <f t="shared" si="21"/>
        <v>1933675.8000000003</v>
      </c>
      <c r="M180" s="14">
        <v>23598.466666666667</v>
      </c>
      <c r="N180" s="14">
        <v>2834821.9333333336</v>
      </c>
      <c r="O180" s="54">
        <v>270.40000000000003</v>
      </c>
      <c r="P180" s="54">
        <v>12965</v>
      </c>
      <c r="Q180" s="14">
        <f t="shared" si="22"/>
        <v>2871655.8000000003</v>
      </c>
      <c r="R180" s="14">
        <f t="shared" si="23"/>
        <v>4805331.6000000006</v>
      </c>
      <c r="S180" s="14">
        <f t="shared" si="24"/>
        <v>4556640.7000000011</v>
      </c>
    </row>
    <row r="181" spans="1:19" s="51" customFormat="1" ht="18">
      <c r="A181" s="15" t="s">
        <v>79</v>
      </c>
      <c r="B181" s="14">
        <v>731129.4</v>
      </c>
      <c r="C181" s="14">
        <v>-1153705.9000000001</v>
      </c>
      <c r="D181" s="14">
        <v>-422576.50000000012</v>
      </c>
      <c r="E181" s="14">
        <v>266435.90000000002</v>
      </c>
      <c r="F181" s="14">
        <v>1805122.8</v>
      </c>
      <c r="G181" s="14">
        <v>527866.70000000007</v>
      </c>
      <c r="H181" s="52">
        <v>0</v>
      </c>
      <c r="I181" s="52">
        <v>686729.1</v>
      </c>
      <c r="J181" s="53">
        <v>-912790.8</v>
      </c>
      <c r="K181" s="14">
        <v>-120078.29999999999</v>
      </c>
      <c r="L181" s="14">
        <f t="shared" si="21"/>
        <v>2253285.4000000004</v>
      </c>
      <c r="M181" s="14">
        <v>24196.1</v>
      </c>
      <c r="N181" s="14">
        <v>3005178.3</v>
      </c>
      <c r="O181" s="54">
        <v>6839.5000000000009</v>
      </c>
      <c r="P181" s="54">
        <v>12965</v>
      </c>
      <c r="Q181" s="14">
        <f t="shared" si="22"/>
        <v>3049178.9</v>
      </c>
      <c r="R181" s="14">
        <f t="shared" si="23"/>
        <v>5302464.3000000007</v>
      </c>
      <c r="S181" s="14">
        <f t="shared" si="24"/>
        <v>4879887.8000000007</v>
      </c>
    </row>
    <row r="182" spans="1:19" s="51" customFormat="1" ht="18">
      <c r="A182" s="15" t="s">
        <v>80</v>
      </c>
      <c r="B182" s="14">
        <v>629164.29999999993</v>
      </c>
      <c r="C182" s="14">
        <v>-1182219.1000000001</v>
      </c>
      <c r="D182" s="14">
        <v>-553054.80000000016</v>
      </c>
      <c r="E182" s="14">
        <v>28468.2</v>
      </c>
      <c r="F182" s="14">
        <v>1790071.2000000002</v>
      </c>
      <c r="G182" s="14">
        <v>843186.4</v>
      </c>
      <c r="H182" s="52">
        <v>0</v>
      </c>
      <c r="I182" s="52">
        <v>945987.1</v>
      </c>
      <c r="J182" s="53">
        <v>-975585.5</v>
      </c>
      <c r="K182" s="14">
        <v>-115213.20000000001</v>
      </c>
      <c r="L182" s="14">
        <f t="shared" si="21"/>
        <v>2516914.2000000002</v>
      </c>
      <c r="M182" s="14">
        <v>25025.1</v>
      </c>
      <c r="N182" s="14">
        <v>3124181.9000000004</v>
      </c>
      <c r="O182" s="54">
        <v>213</v>
      </c>
      <c r="P182" s="54">
        <v>12965</v>
      </c>
      <c r="Q182" s="14">
        <f t="shared" si="22"/>
        <v>3162385.0000000005</v>
      </c>
      <c r="R182" s="14">
        <f t="shared" si="23"/>
        <v>5679299.2000000011</v>
      </c>
      <c r="S182" s="14">
        <f t="shared" si="24"/>
        <v>5126244.4000000013</v>
      </c>
    </row>
    <row r="183" spans="1:19" s="51" customFormat="1" ht="18">
      <c r="A183" s="15" t="s">
        <v>81</v>
      </c>
      <c r="B183" s="14">
        <v>679979.79999999993</v>
      </c>
      <c r="C183" s="14">
        <v>-1218198.7</v>
      </c>
      <c r="D183" s="14">
        <v>-538218.9</v>
      </c>
      <c r="E183" s="14">
        <v>17695.5</v>
      </c>
      <c r="F183" s="14">
        <v>1800333.4</v>
      </c>
      <c r="G183" s="14">
        <v>825783.5</v>
      </c>
      <c r="H183" s="52">
        <v>0</v>
      </c>
      <c r="I183" s="52">
        <v>956869.3</v>
      </c>
      <c r="J183" s="53">
        <v>-902353.4</v>
      </c>
      <c r="K183" s="14">
        <v>-96818.9</v>
      </c>
      <c r="L183" s="14">
        <f t="shared" si="21"/>
        <v>2601509.4000000004</v>
      </c>
      <c r="M183" s="14">
        <v>25411.199999999997</v>
      </c>
      <c r="N183" s="14">
        <v>3185083.1</v>
      </c>
      <c r="O183" s="54">
        <v>203.5</v>
      </c>
      <c r="P183" s="54">
        <v>12965</v>
      </c>
      <c r="Q183" s="14">
        <f t="shared" si="22"/>
        <v>3223662.8000000003</v>
      </c>
      <c r="R183" s="14">
        <f t="shared" si="23"/>
        <v>5825172.2000000011</v>
      </c>
      <c r="S183" s="14">
        <f t="shared" si="24"/>
        <v>5286953.3000000007</v>
      </c>
    </row>
    <row r="184" spans="1:19" s="51" customFormat="1" ht="18">
      <c r="A184" s="15" t="s">
        <v>82</v>
      </c>
      <c r="B184" s="14">
        <v>691082</v>
      </c>
      <c r="C184" s="14">
        <v>-1270034.8</v>
      </c>
      <c r="D184" s="14">
        <v>-578952.80000000005</v>
      </c>
      <c r="E184" s="14">
        <v>82611.8</v>
      </c>
      <c r="F184" s="14">
        <v>1860108.2</v>
      </c>
      <c r="G184" s="14">
        <v>815991.4</v>
      </c>
      <c r="H184" s="52">
        <v>0</v>
      </c>
      <c r="I184" s="52">
        <v>956869.3</v>
      </c>
      <c r="J184" s="53">
        <v>-1034787.2000000002</v>
      </c>
      <c r="K184" s="14">
        <v>-123234.2</v>
      </c>
      <c r="L184" s="14">
        <f t="shared" si="21"/>
        <v>2557559.2999999998</v>
      </c>
      <c r="M184" s="14">
        <v>24190.1</v>
      </c>
      <c r="N184" s="14">
        <v>3332275.5999999996</v>
      </c>
      <c r="O184" s="54">
        <v>829.2</v>
      </c>
      <c r="P184" s="54">
        <v>12965</v>
      </c>
      <c r="Q184" s="14">
        <f t="shared" si="22"/>
        <v>3370259.9</v>
      </c>
      <c r="R184" s="14">
        <f t="shared" si="23"/>
        <v>5927819.1999999993</v>
      </c>
      <c r="S184" s="14">
        <f t="shared" si="24"/>
        <v>5348866.3999999994</v>
      </c>
    </row>
    <row r="185" spans="1:19" s="51" customFormat="1" ht="18">
      <c r="A185" s="15" t="s">
        <v>83</v>
      </c>
      <c r="B185" s="14">
        <v>616766</v>
      </c>
      <c r="C185" s="14">
        <v>-1190417.8</v>
      </c>
      <c r="D185" s="14">
        <v>-573651.80000000005</v>
      </c>
      <c r="E185" s="14">
        <v>25854.9</v>
      </c>
      <c r="F185" s="14">
        <v>1871818.0999999999</v>
      </c>
      <c r="G185" s="14">
        <v>817315.99999999988</v>
      </c>
      <c r="H185" s="52">
        <v>0</v>
      </c>
      <c r="I185" s="52">
        <v>956869.3</v>
      </c>
      <c r="J185" s="53">
        <v>-976457.63333333354</v>
      </c>
      <c r="K185" s="14">
        <v>-65963.3</v>
      </c>
      <c r="L185" s="14">
        <f t="shared" si="21"/>
        <v>2629437.3666666662</v>
      </c>
      <c r="M185" s="14">
        <v>23642</v>
      </c>
      <c r="N185" s="14">
        <v>3349987.1999999997</v>
      </c>
      <c r="O185" s="54">
        <v>189</v>
      </c>
      <c r="P185" s="54">
        <v>12965</v>
      </c>
      <c r="Q185" s="14">
        <f t="shared" si="22"/>
        <v>3386783.1999999997</v>
      </c>
      <c r="R185" s="14">
        <f t="shared" si="23"/>
        <v>6016220.5666666664</v>
      </c>
      <c r="S185" s="14">
        <f t="shared" si="24"/>
        <v>5442568.7666666666</v>
      </c>
    </row>
    <row r="186" spans="1:19" s="51" customFormat="1" ht="18">
      <c r="A186" s="15" t="s">
        <v>84</v>
      </c>
      <c r="B186" s="14">
        <v>636584.30000000005</v>
      </c>
      <c r="C186" s="14">
        <v>-1188943.5000000002</v>
      </c>
      <c r="D186" s="14">
        <v>-552359.20000000019</v>
      </c>
      <c r="E186" s="14">
        <v>52799.4</v>
      </c>
      <c r="F186" s="14">
        <v>1918889.5</v>
      </c>
      <c r="G186" s="14">
        <v>824415.8</v>
      </c>
      <c r="H186" s="52">
        <v>0</v>
      </c>
      <c r="I186" s="52">
        <v>942130</v>
      </c>
      <c r="J186" s="53">
        <v>-1109476.666666667</v>
      </c>
      <c r="K186" s="14">
        <v>-116703.4</v>
      </c>
      <c r="L186" s="14">
        <f t="shared" si="21"/>
        <v>2512054.6333333333</v>
      </c>
      <c r="M186" s="14">
        <v>25083.199999999997</v>
      </c>
      <c r="N186" s="14">
        <v>3454124.1</v>
      </c>
      <c r="O186" s="54">
        <v>181.5</v>
      </c>
      <c r="P186" s="54">
        <v>12965</v>
      </c>
      <c r="Q186" s="14">
        <f t="shared" si="22"/>
        <v>3492353.8000000003</v>
      </c>
      <c r="R186" s="14">
        <f t="shared" si="23"/>
        <v>6004408.4333333336</v>
      </c>
      <c r="S186" s="14">
        <f t="shared" si="24"/>
        <v>5452049.2333333334</v>
      </c>
    </row>
    <row r="187" spans="1:19" s="51" customFormat="1" ht="18">
      <c r="A187" s="15" t="s">
        <v>85</v>
      </c>
      <c r="B187" s="14">
        <v>626681</v>
      </c>
      <c r="C187" s="14">
        <v>-1188364.8</v>
      </c>
      <c r="D187" s="14">
        <v>-561683.80000000005</v>
      </c>
      <c r="E187" s="14">
        <v>3346.5</v>
      </c>
      <c r="F187" s="14">
        <v>2022327.5</v>
      </c>
      <c r="G187" s="14">
        <v>878763.29999999993</v>
      </c>
      <c r="H187" s="52">
        <v>0</v>
      </c>
      <c r="I187" s="52">
        <v>941229</v>
      </c>
      <c r="J187" s="53">
        <v>-1163315.2999999998</v>
      </c>
      <c r="K187" s="14">
        <v>-128898.4</v>
      </c>
      <c r="L187" s="14">
        <f t="shared" si="21"/>
        <v>2553452.6</v>
      </c>
      <c r="M187" s="14">
        <v>23719</v>
      </c>
      <c r="N187" s="14">
        <v>3533360.1</v>
      </c>
      <c r="O187" s="54">
        <v>167.9</v>
      </c>
      <c r="P187" s="54">
        <v>12965</v>
      </c>
      <c r="Q187" s="14">
        <f t="shared" si="22"/>
        <v>3570212</v>
      </c>
      <c r="R187" s="14">
        <f t="shared" si="23"/>
        <v>6123664.5999999996</v>
      </c>
      <c r="S187" s="14">
        <f t="shared" si="24"/>
        <v>5561980.7999999998</v>
      </c>
    </row>
    <row r="188" spans="1:19" s="51" customFormat="1" ht="18">
      <c r="A188" s="15" t="s">
        <v>87</v>
      </c>
      <c r="B188" s="14">
        <v>617825.9</v>
      </c>
      <c r="C188" s="14">
        <v>-1162090.5333333334</v>
      </c>
      <c r="D188" s="14">
        <v>-544264.63333333342</v>
      </c>
      <c r="E188" s="14">
        <v>0</v>
      </c>
      <c r="F188" s="14">
        <v>2084631.5</v>
      </c>
      <c r="G188" s="14">
        <v>880382</v>
      </c>
      <c r="H188" s="52">
        <v>0</v>
      </c>
      <c r="I188" s="52">
        <v>939663</v>
      </c>
      <c r="J188" s="53">
        <v>-1119510.3666666667</v>
      </c>
      <c r="K188" s="14">
        <v>-103560.5</v>
      </c>
      <c r="L188" s="14">
        <v>2681605.6333333333</v>
      </c>
      <c r="M188" s="14">
        <v>24360.799999999999</v>
      </c>
      <c r="N188" s="14">
        <v>3543725.5</v>
      </c>
      <c r="O188" s="54">
        <v>160</v>
      </c>
      <c r="P188" s="54">
        <v>12965</v>
      </c>
      <c r="Q188" s="14">
        <f t="shared" ref="Q188:Q201" si="25">SUM(M188:P188)</f>
        <v>3581211.3</v>
      </c>
      <c r="R188" s="14">
        <f t="shared" ref="R188:R202" si="26">SUM(L188,Q188)</f>
        <v>6262816.9333333336</v>
      </c>
      <c r="S188" s="14">
        <f t="shared" ref="S188:S202" si="27">SUM(D188,R188)</f>
        <v>5718552.2999999998</v>
      </c>
    </row>
    <row r="189" spans="1:19" s="51" customFormat="1" ht="18">
      <c r="A189" s="15" t="s">
        <v>88</v>
      </c>
      <c r="B189" s="14">
        <v>569658.39999999991</v>
      </c>
      <c r="C189" s="14">
        <v>-1163941.6666666667</v>
      </c>
      <c r="D189" s="14">
        <v>-594283.26666666684</v>
      </c>
      <c r="E189" s="14">
        <v>0</v>
      </c>
      <c r="F189" s="14">
        <v>2109956.3000000003</v>
      </c>
      <c r="G189" s="14">
        <v>914851</v>
      </c>
      <c r="H189" s="52">
        <v>0</v>
      </c>
      <c r="I189" s="52">
        <v>938096.39999999991</v>
      </c>
      <c r="J189" s="53">
        <v>-1066565.2333333334</v>
      </c>
      <c r="K189" s="14">
        <v>-107841</v>
      </c>
      <c r="L189" s="14">
        <v>2788497.4666666668</v>
      </c>
      <c r="M189" s="14">
        <v>25309.8</v>
      </c>
      <c r="N189" s="14">
        <v>3537004.1999999997</v>
      </c>
      <c r="O189" s="54">
        <v>155.5</v>
      </c>
      <c r="P189" s="54">
        <v>12965</v>
      </c>
      <c r="Q189" s="14">
        <f t="shared" si="25"/>
        <v>3575434.4999999995</v>
      </c>
      <c r="R189" s="14">
        <f t="shared" si="26"/>
        <v>6363931.9666666668</v>
      </c>
      <c r="S189" s="14">
        <f t="shared" si="27"/>
        <v>5769648.7000000002</v>
      </c>
    </row>
    <row r="190" spans="1:19" s="51" customFormat="1" ht="18">
      <c r="A190" s="15" t="s">
        <v>89</v>
      </c>
      <c r="B190" s="14">
        <v>601126.1</v>
      </c>
      <c r="C190" s="14">
        <v>-1186088.1000000001</v>
      </c>
      <c r="D190" s="14">
        <v>-584962.00000000012</v>
      </c>
      <c r="E190" s="14">
        <v>0</v>
      </c>
      <c r="F190" s="14">
        <v>2117139.9</v>
      </c>
      <c r="G190" s="14">
        <v>922006.20000000007</v>
      </c>
      <c r="H190" s="52">
        <v>0</v>
      </c>
      <c r="I190" s="52">
        <v>936198</v>
      </c>
      <c r="J190" s="53">
        <v>-1227783.2000000002</v>
      </c>
      <c r="K190" s="14">
        <v>-91150.6</v>
      </c>
      <c r="L190" s="14">
        <v>2656410.2999999998</v>
      </c>
      <c r="M190" s="14">
        <v>25379.1</v>
      </c>
      <c r="N190" s="14">
        <v>3621638.3000000003</v>
      </c>
      <c r="O190" s="54">
        <v>301.89999999999998</v>
      </c>
      <c r="P190" s="54">
        <v>12965</v>
      </c>
      <c r="Q190" s="14">
        <f t="shared" si="25"/>
        <v>3660284.3000000003</v>
      </c>
      <c r="R190" s="14">
        <f t="shared" si="26"/>
        <v>6316694.5999999996</v>
      </c>
      <c r="S190" s="14">
        <f t="shared" si="27"/>
        <v>5731732.5999999996</v>
      </c>
    </row>
    <row r="191" spans="1:19" s="51" customFormat="1" ht="18">
      <c r="A191" s="15" t="s">
        <v>90</v>
      </c>
      <c r="B191" s="14">
        <v>510534.3000000001</v>
      </c>
      <c r="C191" s="14">
        <v>-1242242.1000000001</v>
      </c>
      <c r="D191" s="14">
        <v>-731707.8</v>
      </c>
      <c r="E191" s="14">
        <v>0</v>
      </c>
      <c r="F191" s="14">
        <v>2093751.9</v>
      </c>
      <c r="G191" s="14">
        <v>885325.6</v>
      </c>
      <c r="H191" s="52">
        <v>0</v>
      </c>
      <c r="I191" s="52">
        <v>934630.89999999991</v>
      </c>
      <c r="J191" s="53">
        <v>-1025986.0000000001</v>
      </c>
      <c r="K191" s="14">
        <v>-105520.09999999999</v>
      </c>
      <c r="L191" s="14">
        <v>2782202.3</v>
      </c>
      <c r="M191" s="14">
        <v>24914.699999999997</v>
      </c>
      <c r="N191" s="14">
        <v>3707197</v>
      </c>
      <c r="O191" s="54">
        <v>293.3</v>
      </c>
      <c r="P191" s="54">
        <v>12965</v>
      </c>
      <c r="Q191" s="14">
        <f t="shared" si="25"/>
        <v>3745370</v>
      </c>
      <c r="R191" s="14">
        <f t="shared" si="26"/>
        <v>6527572.2999999998</v>
      </c>
      <c r="S191" s="14">
        <f t="shared" si="27"/>
        <v>5795864.5</v>
      </c>
    </row>
    <row r="192" spans="1:19" s="51" customFormat="1" ht="18">
      <c r="A192" s="15" t="s">
        <v>91</v>
      </c>
      <c r="B192" s="14">
        <v>453833.49999999994</v>
      </c>
      <c r="C192" s="14">
        <v>-1471747.3</v>
      </c>
      <c r="D192" s="14">
        <v>-1017913.8</v>
      </c>
      <c r="E192" s="14">
        <v>123094.8</v>
      </c>
      <c r="F192" s="14">
        <v>2023574.4000000001</v>
      </c>
      <c r="G192" s="14">
        <v>777961.8</v>
      </c>
      <c r="H192" s="52">
        <v>0</v>
      </c>
      <c r="I192" s="52">
        <v>933421.39999999991</v>
      </c>
      <c r="J192" s="53">
        <v>-1068594.5</v>
      </c>
      <c r="K192" s="14">
        <v>-107124</v>
      </c>
      <c r="L192" s="14">
        <v>2682333.9</v>
      </c>
      <c r="M192" s="14">
        <v>25722</v>
      </c>
      <c r="N192" s="14">
        <v>3874696.3000000003</v>
      </c>
      <c r="O192" s="54">
        <v>320.8</v>
      </c>
      <c r="P192" s="54">
        <v>12965</v>
      </c>
      <c r="Q192" s="14">
        <f t="shared" si="25"/>
        <v>3913704.1</v>
      </c>
      <c r="R192" s="14">
        <f t="shared" si="26"/>
        <v>6596038</v>
      </c>
      <c r="S192" s="14">
        <f t="shared" si="27"/>
        <v>5578124.2000000002</v>
      </c>
    </row>
    <row r="193" spans="1:19" s="51" customFormat="1" ht="18">
      <c r="A193" s="15" t="s">
        <v>92</v>
      </c>
      <c r="B193" s="14">
        <v>582356.5</v>
      </c>
      <c r="C193" s="14">
        <v>-1575183.1000000003</v>
      </c>
      <c r="D193" s="14">
        <v>-992826.60000000033</v>
      </c>
      <c r="E193" s="14">
        <v>314986.5</v>
      </c>
      <c r="F193" s="14">
        <v>2040006.1999999997</v>
      </c>
      <c r="G193" s="14">
        <v>776840.5</v>
      </c>
      <c r="H193" s="52">
        <v>0</v>
      </c>
      <c r="I193" s="52">
        <v>930266.5</v>
      </c>
      <c r="J193" s="53">
        <v>-1111357.2</v>
      </c>
      <c r="K193" s="14">
        <v>-181658.5</v>
      </c>
      <c r="L193" s="14">
        <v>2769084</v>
      </c>
      <c r="M193" s="14">
        <v>25645.199999999997</v>
      </c>
      <c r="N193" s="14">
        <v>3947157.1999999997</v>
      </c>
      <c r="O193" s="54">
        <v>277.5</v>
      </c>
      <c r="P193" s="54">
        <v>12965</v>
      </c>
      <c r="Q193" s="14">
        <f t="shared" si="25"/>
        <v>3986044.9</v>
      </c>
      <c r="R193" s="14">
        <f t="shared" si="26"/>
        <v>6755128.9000000004</v>
      </c>
      <c r="S193" s="14">
        <f t="shared" si="27"/>
        <v>5762302.2999999998</v>
      </c>
    </row>
    <row r="194" spans="1:19" s="51" customFormat="1" ht="18">
      <c r="A194" s="15" t="s">
        <v>93</v>
      </c>
      <c r="B194" s="14">
        <v>682745.7</v>
      </c>
      <c r="C194" s="14">
        <v>-1733386.7666666666</v>
      </c>
      <c r="D194" s="14">
        <v>-1050641.0666666667</v>
      </c>
      <c r="E194" s="14">
        <v>0</v>
      </c>
      <c r="F194" s="14">
        <v>2028551.7</v>
      </c>
      <c r="G194" s="14">
        <v>776912.5</v>
      </c>
      <c r="H194" s="52">
        <v>0</v>
      </c>
      <c r="I194" s="52">
        <v>1243684.6000000001</v>
      </c>
      <c r="J194" s="53">
        <v>-1212640.4666666668</v>
      </c>
      <c r="K194" s="14">
        <v>-156553.09999999998</v>
      </c>
      <c r="L194" s="14">
        <v>2679955.2333333334</v>
      </c>
      <c r="M194" s="14">
        <v>25558.199999999997</v>
      </c>
      <c r="N194" s="14">
        <v>4047020.6</v>
      </c>
      <c r="O194" s="54">
        <v>295.10000000000002</v>
      </c>
      <c r="P194" s="54">
        <v>12965</v>
      </c>
      <c r="Q194" s="14">
        <f t="shared" si="25"/>
        <v>4085838.9000000004</v>
      </c>
      <c r="R194" s="14">
        <f t="shared" si="26"/>
        <v>6765794.1333333338</v>
      </c>
      <c r="S194" s="14">
        <f t="shared" si="27"/>
        <v>5715153.0666666673</v>
      </c>
    </row>
    <row r="195" spans="1:19" s="51" customFormat="1" ht="18">
      <c r="A195" s="15" t="s">
        <v>94</v>
      </c>
      <c r="B195" s="14">
        <v>485361.50000000006</v>
      </c>
      <c r="C195" s="14">
        <v>-1707446.8333333333</v>
      </c>
      <c r="D195" s="14">
        <v>-1222085.3333333333</v>
      </c>
      <c r="E195" s="14">
        <v>102414.2</v>
      </c>
      <c r="F195" s="14">
        <v>2016351.4</v>
      </c>
      <c r="G195" s="14">
        <v>733050.8</v>
      </c>
      <c r="H195" s="52">
        <v>0</v>
      </c>
      <c r="I195" s="52">
        <v>1242115.7000000002</v>
      </c>
      <c r="J195" s="53">
        <v>-1147330.8333333333</v>
      </c>
      <c r="K195" s="14">
        <v>-169713.6</v>
      </c>
      <c r="L195" s="14">
        <v>2776887.6666666674</v>
      </c>
      <c r="M195" s="14">
        <v>25975.1</v>
      </c>
      <c r="N195" s="14">
        <v>4184629.4000000004</v>
      </c>
      <c r="O195" s="54">
        <v>239.9</v>
      </c>
      <c r="P195" s="54">
        <v>12965</v>
      </c>
      <c r="Q195" s="14">
        <f t="shared" si="25"/>
        <v>4223809.4000000004</v>
      </c>
      <c r="R195" s="14">
        <f t="shared" si="26"/>
        <v>7000697.0666666683</v>
      </c>
      <c r="S195" s="14">
        <f t="shared" si="27"/>
        <v>5778611.7333333353</v>
      </c>
    </row>
    <row r="196" spans="1:19" s="51" customFormat="1" ht="18">
      <c r="A196" s="15" t="s">
        <v>95</v>
      </c>
      <c r="B196" s="14">
        <v>436412.2</v>
      </c>
      <c r="C196" s="14">
        <v>-1671049.3</v>
      </c>
      <c r="D196" s="14">
        <v>-1234637.1000000001</v>
      </c>
      <c r="E196" s="14">
        <v>222233.2</v>
      </c>
      <c r="F196" s="14">
        <v>2013956.6</v>
      </c>
      <c r="G196" s="14">
        <v>702213.3</v>
      </c>
      <c r="H196" s="52">
        <v>0</v>
      </c>
      <c r="I196" s="52">
        <v>1241186.3999999999</v>
      </c>
      <c r="J196" s="53">
        <v>-1133466.3</v>
      </c>
      <c r="K196" s="14">
        <v>-168824.19999999998</v>
      </c>
      <c r="L196" s="14">
        <v>2877299</v>
      </c>
      <c r="M196" s="14">
        <v>26196.899999999998</v>
      </c>
      <c r="N196" s="14">
        <v>4460632.0999999996</v>
      </c>
      <c r="O196" s="54">
        <v>1209.8000000000002</v>
      </c>
      <c r="P196" s="54">
        <v>12965</v>
      </c>
      <c r="Q196" s="14">
        <f t="shared" si="25"/>
        <v>4501003.8</v>
      </c>
      <c r="R196" s="14">
        <f t="shared" si="26"/>
        <v>7378302.7999999998</v>
      </c>
      <c r="S196" s="14">
        <f t="shared" si="27"/>
        <v>6143665.6999999993</v>
      </c>
    </row>
    <row r="197" spans="1:19" s="51" customFormat="1" ht="18">
      <c r="A197" s="15" t="s">
        <v>96</v>
      </c>
      <c r="B197" s="14">
        <v>506660.2</v>
      </c>
      <c r="C197" s="14">
        <v>-1702961.3000000003</v>
      </c>
      <c r="D197" s="14">
        <v>-1196301.1000000003</v>
      </c>
      <c r="E197" s="14">
        <v>248030.1</v>
      </c>
      <c r="F197" s="14">
        <v>2044062.7</v>
      </c>
      <c r="G197" s="14">
        <v>627745.9</v>
      </c>
      <c r="H197" s="52">
        <v>0</v>
      </c>
      <c r="I197" s="52">
        <v>1240546.3999999999</v>
      </c>
      <c r="J197" s="53">
        <v>-1118912.6000000001</v>
      </c>
      <c r="K197" s="14">
        <v>-184226.69999999998</v>
      </c>
      <c r="L197" s="14">
        <v>2857245.7999999993</v>
      </c>
      <c r="M197" s="14">
        <v>24269.199999999997</v>
      </c>
      <c r="N197" s="14">
        <v>4533759.9000000004</v>
      </c>
      <c r="O197" s="54">
        <v>1135.1999999999998</v>
      </c>
      <c r="P197" s="54">
        <v>12965</v>
      </c>
      <c r="Q197" s="14">
        <f t="shared" si="25"/>
        <v>4572129.3000000007</v>
      </c>
      <c r="R197" s="14">
        <f t="shared" si="26"/>
        <v>7429375.0999999996</v>
      </c>
      <c r="S197" s="14">
        <f t="shared" si="27"/>
        <v>6233073.9999999991</v>
      </c>
    </row>
    <row r="198" spans="1:19" s="51" customFormat="1" ht="18">
      <c r="A198" s="15" t="s">
        <v>97</v>
      </c>
      <c r="B198" s="14">
        <v>635377.99999999988</v>
      </c>
      <c r="C198" s="14">
        <v>-1791334.1</v>
      </c>
      <c r="D198" s="14">
        <f t="shared" ref="D198:D201" si="28">SUM(B198:C198)</f>
        <v>-1155956.1000000001</v>
      </c>
      <c r="E198" s="14">
        <v>178920.7</v>
      </c>
      <c r="F198" s="14">
        <v>2041293.2000000002</v>
      </c>
      <c r="G198" s="14">
        <v>630688.9</v>
      </c>
      <c r="H198" s="52">
        <v>0</v>
      </c>
      <c r="I198" s="52">
        <v>1240546.5</v>
      </c>
      <c r="J198" s="53">
        <v>-1144556.6000000001</v>
      </c>
      <c r="K198" s="14">
        <v>-172578.9</v>
      </c>
      <c r="L198" s="14">
        <f t="shared" ref="L198:L201" si="29">SUM( (E198:K198))</f>
        <v>2774313.8000000003</v>
      </c>
      <c r="M198" s="14">
        <v>25518.899999999998</v>
      </c>
      <c r="N198" s="14">
        <v>4562740.8999999994</v>
      </c>
      <c r="O198" s="54">
        <v>1121.9000000000001</v>
      </c>
      <c r="P198" s="54">
        <v>12965</v>
      </c>
      <c r="Q198" s="14">
        <f t="shared" si="25"/>
        <v>4602346.7</v>
      </c>
      <c r="R198" s="14">
        <f t="shared" si="26"/>
        <v>7376660.5</v>
      </c>
      <c r="S198" s="14">
        <f t="shared" si="27"/>
        <v>6220704.4000000004</v>
      </c>
    </row>
    <row r="199" spans="1:19" s="51" customFormat="1" ht="18">
      <c r="A199" s="15" t="s">
        <v>99</v>
      </c>
      <c r="B199" s="14">
        <v>679655.7</v>
      </c>
      <c r="C199" s="14">
        <v>-1773833.0000000002</v>
      </c>
      <c r="D199" s="14">
        <f t="shared" si="28"/>
        <v>-1094177.3000000003</v>
      </c>
      <c r="E199" s="14">
        <v>99394.5</v>
      </c>
      <c r="F199" s="14">
        <v>2094272.9</v>
      </c>
      <c r="G199" s="14">
        <v>818185</v>
      </c>
      <c r="H199" s="52">
        <v>0</v>
      </c>
      <c r="I199" s="52">
        <v>1238638.1000000001</v>
      </c>
      <c r="J199" s="53">
        <v>-1088964.6000000001</v>
      </c>
      <c r="K199" s="14">
        <v>-172112.69999999998</v>
      </c>
      <c r="L199" s="14">
        <f t="shared" si="29"/>
        <v>2989413.1999999997</v>
      </c>
      <c r="M199" s="14">
        <v>24185.899999999998</v>
      </c>
      <c r="N199" s="14">
        <v>4595554.2</v>
      </c>
      <c r="O199" s="54">
        <v>1112.6000000000001</v>
      </c>
      <c r="P199" s="54">
        <v>12965</v>
      </c>
      <c r="Q199" s="14">
        <f t="shared" si="25"/>
        <v>4633817.7</v>
      </c>
      <c r="R199" s="14">
        <f t="shared" si="26"/>
        <v>7623230.9000000004</v>
      </c>
      <c r="S199" s="14">
        <f t="shared" si="27"/>
        <v>6529053.5999999996</v>
      </c>
    </row>
    <row r="200" spans="1:19" s="51" customFormat="1" ht="18">
      <c r="A200" s="15" t="s">
        <v>101</v>
      </c>
      <c r="B200" s="14">
        <v>602469.59999999986</v>
      </c>
      <c r="C200" s="14">
        <v>-1835565.7</v>
      </c>
      <c r="D200" s="14">
        <f t="shared" si="28"/>
        <v>-1233096.1000000001</v>
      </c>
      <c r="E200" s="14">
        <v>7942.5</v>
      </c>
      <c r="F200" s="14">
        <v>2120469.4</v>
      </c>
      <c r="G200" s="14">
        <v>821216.1</v>
      </c>
      <c r="H200" s="52">
        <v>0</v>
      </c>
      <c r="I200" s="52">
        <v>1236636.5</v>
      </c>
      <c r="J200" s="53">
        <v>-1097192.2000000002</v>
      </c>
      <c r="K200" s="14">
        <v>-158605.19999999998</v>
      </c>
      <c r="L200" s="14">
        <f t="shared" si="29"/>
        <v>2930467.0999999996</v>
      </c>
      <c r="M200" s="14">
        <v>23992.7</v>
      </c>
      <c r="N200" s="14">
        <v>4634764.8999999994</v>
      </c>
      <c r="O200" s="54">
        <v>1094.9999999999998</v>
      </c>
      <c r="P200" s="54">
        <v>12965</v>
      </c>
      <c r="Q200" s="14">
        <f t="shared" si="25"/>
        <v>4672817.5999999996</v>
      </c>
      <c r="R200" s="14">
        <f t="shared" si="26"/>
        <v>7603284.6999999993</v>
      </c>
      <c r="S200" s="14">
        <f t="shared" si="27"/>
        <v>6370188.5999999996</v>
      </c>
    </row>
    <row r="201" spans="1:19" s="51" customFormat="1" ht="18">
      <c r="A201" s="15" t="s">
        <v>102</v>
      </c>
      <c r="B201" s="14">
        <v>554679.5</v>
      </c>
      <c r="C201" s="14">
        <v>-1869640.9</v>
      </c>
      <c r="D201" s="14">
        <f t="shared" si="28"/>
        <v>-1314961.3999999999</v>
      </c>
      <c r="E201" s="14">
        <v>17003.3</v>
      </c>
      <c r="F201" s="14">
        <v>2166835.6</v>
      </c>
      <c r="G201" s="14">
        <v>815210.39999999991</v>
      </c>
      <c r="H201" s="52">
        <v>0</v>
      </c>
      <c r="I201" s="52">
        <v>1234828.3</v>
      </c>
      <c r="J201" s="53">
        <v>-1047851.2000000001</v>
      </c>
      <c r="K201" s="14">
        <v>-189886.5</v>
      </c>
      <c r="L201" s="14">
        <f t="shared" si="29"/>
        <v>2996139.8999999994</v>
      </c>
      <c r="M201" s="14">
        <v>24262.3</v>
      </c>
      <c r="N201" s="14">
        <v>4646466.7</v>
      </c>
      <c r="O201" s="54">
        <v>1081.7</v>
      </c>
      <c r="P201" s="54">
        <v>12965</v>
      </c>
      <c r="Q201" s="14">
        <f t="shared" si="25"/>
        <v>4684775.7</v>
      </c>
      <c r="R201" s="14">
        <f t="shared" si="26"/>
        <v>7680915.5999999996</v>
      </c>
      <c r="S201" s="14">
        <f>SUM(D201,R201)</f>
        <v>6365954.1999999993</v>
      </c>
    </row>
    <row r="202" spans="1:19" s="51" customFormat="1" ht="18">
      <c r="A202" s="15" t="s">
        <v>104</v>
      </c>
      <c r="B202" s="14">
        <v>792357.7</v>
      </c>
      <c r="C202" s="14">
        <v>-1994159.3</v>
      </c>
      <c r="D202" s="14">
        <f t="shared" ref="D202" si="30">SUM(B202:C202)</f>
        <v>-1201801.6000000001</v>
      </c>
      <c r="E202" s="14">
        <v>8810.1</v>
      </c>
      <c r="F202" s="14">
        <v>2190225.5</v>
      </c>
      <c r="G202" s="14">
        <v>817550.39999999991</v>
      </c>
      <c r="H202" s="52">
        <v>0</v>
      </c>
      <c r="I202" s="52">
        <v>1233257.3</v>
      </c>
      <c r="J202" s="53">
        <v>-1188578.0999999999</v>
      </c>
      <c r="K202" s="14">
        <v>-191157.9</v>
      </c>
      <c r="L202" s="14">
        <f t="shared" ref="L202" si="31">SUM( (E202:K202))</f>
        <v>2870107.3000000003</v>
      </c>
      <c r="M202" s="14">
        <v>25785.899999999998</v>
      </c>
      <c r="N202" s="14">
        <v>4744827.8</v>
      </c>
      <c r="O202" s="54">
        <v>1070.0999999999999</v>
      </c>
      <c r="P202" s="54">
        <v>12965</v>
      </c>
      <c r="Q202" s="14">
        <f t="shared" ref="Q202" si="32">SUM(M202:P202)</f>
        <v>4784648.8</v>
      </c>
      <c r="R202" s="14">
        <f t="shared" si="26"/>
        <v>7654756.0999999996</v>
      </c>
      <c r="S202" s="14">
        <f t="shared" si="27"/>
        <v>6452954.5</v>
      </c>
    </row>
    <row r="203" spans="1:19" s="51" customFormat="1" ht="12.75" customHeight="1">
      <c r="A203" s="65" t="s">
        <v>5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7"/>
    </row>
    <row r="204" spans="1:19" s="51" customFormat="1" ht="12.75" customHeight="1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70"/>
    </row>
    <row r="205" spans="1:19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6"/>
      <c r="L205" s="5"/>
      <c r="M205" s="5" t="s">
        <v>6</v>
      </c>
      <c r="N205" s="5"/>
      <c r="O205" s="9"/>
      <c r="P205" s="9"/>
      <c r="Q205" s="5"/>
      <c r="R205" s="5"/>
      <c r="S205" s="5"/>
    </row>
    <row r="206" spans="1:19">
      <c r="A206" s="3"/>
      <c r="B206" s="7"/>
      <c r="C206" s="7"/>
      <c r="D206" s="7"/>
      <c r="E206" s="3"/>
      <c r="F206" s="7"/>
      <c r="G206" s="7"/>
      <c r="H206" s="7"/>
      <c r="I206" s="7"/>
      <c r="J206" s="7"/>
      <c r="K206" s="3"/>
      <c r="L206" s="3"/>
      <c r="M206" s="7"/>
      <c r="N206" s="3"/>
      <c r="O206" s="10"/>
      <c r="P206" s="10"/>
      <c r="Q206" s="7"/>
      <c r="R206" s="3"/>
      <c r="S206" s="3"/>
    </row>
  </sheetData>
  <mergeCells count="9">
    <mergeCell ref="A203:S204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5"/>
  <sheetViews>
    <sheetView zoomScale="80" zoomScaleNormal="80" workbookViewId="0">
      <pane xSplit="1" ySplit="7" topLeftCell="O63" activePane="bottomRight" state="frozen"/>
      <selection pane="topRight" activeCell="B1" sqref="B1"/>
      <selection pane="bottomLeft" activeCell="A8" sqref="A8"/>
      <selection pane="bottomRight" activeCell="U68" sqref="U68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2" t="s">
        <v>52</v>
      </c>
      <c r="B5" s="90" t="s">
        <v>47</v>
      </c>
      <c r="C5" s="91"/>
      <c r="D5" s="92"/>
      <c r="E5" s="85" t="s">
        <v>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79" t="s">
        <v>9</v>
      </c>
    </row>
    <row r="6" spans="1:20" s="35" customFormat="1" ht="15.75" customHeight="1">
      <c r="A6" s="83"/>
      <c r="B6" s="93"/>
      <c r="C6" s="94"/>
      <c r="D6" s="95"/>
      <c r="E6" s="86" t="s">
        <v>3</v>
      </c>
      <c r="F6" s="87"/>
      <c r="G6" s="87"/>
      <c r="H6" s="87"/>
      <c r="I6" s="87"/>
      <c r="J6" s="87"/>
      <c r="K6" s="87"/>
      <c r="L6" s="87"/>
      <c r="M6" s="86" t="s">
        <v>1</v>
      </c>
      <c r="N6" s="86"/>
      <c r="O6" s="86"/>
      <c r="P6" s="86"/>
      <c r="Q6" s="86"/>
      <c r="R6" s="88" t="s">
        <v>20</v>
      </c>
      <c r="S6" s="80"/>
    </row>
    <row r="7" spans="1:20" s="35" customFormat="1" ht="98.25" customHeight="1">
      <c r="A7" s="84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9"/>
      <c r="S7" s="81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9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59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57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59" si="25">SUM(M56:P56)</f>
        <v>1441037</v>
      </c>
      <c r="R56" s="14">
        <f t="shared" ref="R56:R59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371801.1</v>
      </c>
      <c r="C58" s="14">
        <v>-655416.29999999993</v>
      </c>
      <c r="D58" s="14">
        <f t="shared" si="23"/>
        <v>-283615.19999999995</v>
      </c>
      <c r="E58" s="14">
        <v>0</v>
      </c>
      <c r="F58" s="14">
        <v>1579323.1</v>
      </c>
      <c r="G58" s="14">
        <f>19611.4+127969.7+42.1+25822.8+150000</f>
        <v>323446</v>
      </c>
      <c r="H58" s="52">
        <v>12539.7</v>
      </c>
      <c r="I58" s="52">
        <v>713120.2</v>
      </c>
      <c r="J58" s="53">
        <v>-491610.60000000009</v>
      </c>
      <c r="K58" s="14">
        <f>-76711.2-42.1</f>
        <v>-76753.3</v>
      </c>
      <c r="L58" s="14">
        <f t="shared" ref="L58" si="28">SUM( (E58:K58))</f>
        <v>2060065.0999999999</v>
      </c>
      <c r="M58" s="14">
        <v>30729.4</v>
      </c>
      <c r="N58" s="14">
        <f>1497273.1+83422.1-157.9-0-0-15037.6</f>
        <v>1565499.7000000002</v>
      </c>
      <c r="O58" s="54">
        <v>311</v>
      </c>
      <c r="P58" s="54">
        <f>157.9+0+0+15037.6</f>
        <v>15195.5</v>
      </c>
      <c r="Q58" s="14">
        <f t="shared" si="25"/>
        <v>1611735.6</v>
      </c>
      <c r="R58" s="14">
        <f t="shared" si="26"/>
        <v>3671800.7</v>
      </c>
      <c r="S58" s="14">
        <f t="shared" si="22"/>
        <v>3388185.5</v>
      </c>
    </row>
    <row r="59" spans="1:19" s="51" customFormat="1">
      <c r="A59" s="15">
        <v>44196</v>
      </c>
      <c r="B59" s="14">
        <v>456497.4</v>
      </c>
      <c r="C59" s="14">
        <v>-662962.19999999995</v>
      </c>
      <c r="D59" s="14">
        <f t="shared" si="23"/>
        <v>-206464.79999999993</v>
      </c>
      <c r="E59" s="14">
        <v>0</v>
      </c>
      <c r="F59" s="14">
        <v>1655938</v>
      </c>
      <c r="G59" s="14">
        <f>18210.4+124159.9+63.2+27463+150000+2000</f>
        <v>321896.5</v>
      </c>
      <c r="H59" s="52">
        <v>6921.2</v>
      </c>
      <c r="I59" s="52">
        <v>708283.6</v>
      </c>
      <c r="J59" s="53">
        <v>-555970.31651700009</v>
      </c>
      <c r="K59" s="14">
        <v>-72918.899999999994</v>
      </c>
      <c r="L59" s="14">
        <f t="shared" ref="L59" si="29">SUM( (E59:K59))</f>
        <v>2064150.0834829998</v>
      </c>
      <c r="M59" s="14">
        <f>22344.7+101.6</f>
        <v>22446.3</v>
      </c>
      <c r="N59" s="14">
        <f>1580673.5+78748.6-157.9-0-0-13307.6</f>
        <v>1645956.6</v>
      </c>
      <c r="O59" s="54">
        <v>1185.1999999999998</v>
      </c>
      <c r="P59" s="54">
        <f>157.9+0+0+13307.6</f>
        <v>13465.5</v>
      </c>
      <c r="Q59" s="14">
        <f t="shared" si="25"/>
        <v>1683053.6</v>
      </c>
      <c r="R59" s="14">
        <f t="shared" si="26"/>
        <v>3747203.6834829999</v>
      </c>
      <c r="S59" s="14">
        <f t="shared" si="22"/>
        <v>3540738.8834830001</v>
      </c>
    </row>
    <row r="60" spans="1:19" s="51" customFormat="1">
      <c r="A60" s="15">
        <v>44286</v>
      </c>
      <c r="B60" s="14">
        <v>433350.50000000006</v>
      </c>
      <c r="C60" s="14">
        <v>-662899.39999999991</v>
      </c>
      <c r="D60" s="14">
        <v>-229548.89999999985</v>
      </c>
      <c r="E60" s="14">
        <v>0</v>
      </c>
      <c r="F60" s="14">
        <v>1691981.5</v>
      </c>
      <c r="G60" s="14">
        <v>332141.5</v>
      </c>
      <c r="H60" s="52">
        <v>4134.6000000000004</v>
      </c>
      <c r="I60" s="52">
        <v>703262.9</v>
      </c>
      <c r="J60" s="53">
        <v>-576480.80000000005</v>
      </c>
      <c r="K60" s="14">
        <v>-79893.7</v>
      </c>
      <c r="L60" s="14">
        <v>2075146.0000000002</v>
      </c>
      <c r="M60" s="14">
        <v>24689.199999999997</v>
      </c>
      <c r="N60" s="14">
        <v>1766287.9</v>
      </c>
      <c r="O60" s="54">
        <v>734.60000000000014</v>
      </c>
      <c r="P60" s="54">
        <v>13203</v>
      </c>
      <c r="Q60" s="14">
        <f t="shared" ref="Q60:Q70" si="30">SUM(M60:P60)</f>
        <v>1804914.7</v>
      </c>
      <c r="R60" s="14">
        <f t="shared" ref="R60:R70" si="31">SUM(L60,Q60)</f>
        <v>3880060.7</v>
      </c>
      <c r="S60" s="14">
        <f t="shared" ref="S60:S70" si="32">SUM(D60,R60)</f>
        <v>3650511.8000000003</v>
      </c>
    </row>
    <row r="61" spans="1:19" s="51" customFormat="1">
      <c r="A61" s="15">
        <v>44377</v>
      </c>
      <c r="B61" s="14">
        <v>377066.70000000007</v>
      </c>
      <c r="C61" s="14">
        <v>-682853.8</v>
      </c>
      <c r="D61" s="14">
        <v>-305787.09999999998</v>
      </c>
      <c r="E61" s="14">
        <v>57076.7</v>
      </c>
      <c r="F61" s="14">
        <v>1761707.1</v>
      </c>
      <c r="G61" s="14">
        <v>350807.02999999997</v>
      </c>
      <c r="H61" s="52">
        <v>0</v>
      </c>
      <c r="I61" s="52">
        <v>701028.8</v>
      </c>
      <c r="J61" s="53">
        <v>-632802</v>
      </c>
      <c r="K61" s="14">
        <v>-82601.5</v>
      </c>
      <c r="L61" s="14">
        <v>2155216.13</v>
      </c>
      <c r="M61" s="14">
        <v>26229.599999999999</v>
      </c>
      <c r="N61" s="14">
        <v>1997879.1</v>
      </c>
      <c r="O61" s="54">
        <v>5539.4</v>
      </c>
      <c r="P61" s="54">
        <v>12994.1</v>
      </c>
      <c r="Q61" s="14">
        <f t="shared" si="30"/>
        <v>2042642.2000000002</v>
      </c>
      <c r="R61" s="14">
        <f t="shared" si="31"/>
        <v>4197858.33</v>
      </c>
      <c r="S61" s="14">
        <f t="shared" si="32"/>
        <v>3892071.23</v>
      </c>
    </row>
    <row r="62" spans="1:19" s="51" customFormat="1" ht="18">
      <c r="A62" s="15" t="s">
        <v>70</v>
      </c>
      <c r="B62" s="14">
        <v>804427.99999999988</v>
      </c>
      <c r="C62" s="14">
        <v>-1209942</v>
      </c>
      <c r="D62" s="14">
        <v>-405514.00000000012</v>
      </c>
      <c r="E62" s="14">
        <v>0</v>
      </c>
      <c r="F62" s="14">
        <v>1859172.4</v>
      </c>
      <c r="G62" s="14">
        <v>350726</v>
      </c>
      <c r="H62" s="52">
        <v>0</v>
      </c>
      <c r="I62" s="52">
        <v>697339.3</v>
      </c>
      <c r="J62" s="53">
        <v>-660525.29999999993</v>
      </c>
      <c r="K62" s="14">
        <v>-81058.799999999988</v>
      </c>
      <c r="L62" s="14">
        <v>2165653.6000000006</v>
      </c>
      <c r="M62" s="14">
        <v>25715.199999999997</v>
      </c>
      <c r="N62" s="14">
        <v>2252825.2999999998</v>
      </c>
      <c r="O62" s="54">
        <v>337.9</v>
      </c>
      <c r="P62" s="54">
        <v>12994.1</v>
      </c>
      <c r="Q62" s="14">
        <f t="shared" si="30"/>
        <v>2291872.5</v>
      </c>
      <c r="R62" s="14">
        <f t="shared" si="31"/>
        <v>4457526.1000000006</v>
      </c>
      <c r="S62" s="14">
        <f t="shared" si="32"/>
        <v>4052012.1000000006</v>
      </c>
    </row>
    <row r="63" spans="1:19" s="51" customFormat="1" ht="18">
      <c r="A63" s="15" t="s">
        <v>73</v>
      </c>
      <c r="B63" s="14">
        <v>788996.9</v>
      </c>
      <c r="C63" s="14">
        <v>-1111496.1000000001</v>
      </c>
      <c r="D63" s="14">
        <v>-322499.20000000007</v>
      </c>
      <c r="E63" s="14">
        <v>36124.9</v>
      </c>
      <c r="F63" s="14">
        <v>1843848.3</v>
      </c>
      <c r="G63" s="14">
        <v>293610.5</v>
      </c>
      <c r="H63" s="52">
        <v>0</v>
      </c>
      <c r="I63" s="52">
        <v>690961.7</v>
      </c>
      <c r="J63" s="53">
        <v>-835761.10000000009</v>
      </c>
      <c r="K63" s="14">
        <v>-75800.899999999994</v>
      </c>
      <c r="L63" s="14">
        <v>1952983.4000000004</v>
      </c>
      <c r="M63" s="14">
        <v>25122</v>
      </c>
      <c r="N63" s="14">
        <v>2460942.4</v>
      </c>
      <c r="O63" s="54">
        <v>256.5</v>
      </c>
      <c r="P63" s="54">
        <v>12994.1</v>
      </c>
      <c r="Q63" s="14">
        <f t="shared" si="30"/>
        <v>2499315</v>
      </c>
      <c r="R63" s="14">
        <f t="shared" si="31"/>
        <v>4452298.4000000004</v>
      </c>
      <c r="S63" s="14">
        <f t="shared" si="32"/>
        <v>4129799.2</v>
      </c>
    </row>
    <row r="64" spans="1:19" s="51" customFormat="1" ht="18">
      <c r="A64" s="15" t="s">
        <v>76</v>
      </c>
      <c r="B64" s="14">
        <v>727417.20000000007</v>
      </c>
      <c r="C64" s="14">
        <v>-1035758.7</v>
      </c>
      <c r="D64" s="14">
        <v>-308341.49999999988</v>
      </c>
      <c r="E64" s="14">
        <v>32028.5</v>
      </c>
      <c r="F64" s="14">
        <v>1860912.8999999997</v>
      </c>
      <c r="G64" s="14">
        <v>432927.69999999995</v>
      </c>
      <c r="H64" s="52">
        <v>0</v>
      </c>
      <c r="I64" s="52">
        <v>690433.4</v>
      </c>
      <c r="J64" s="53">
        <v>-957504.3</v>
      </c>
      <c r="K64" s="14">
        <v>-118394.9</v>
      </c>
      <c r="L64" s="14">
        <v>1940403.2999999996</v>
      </c>
      <c r="M64" s="14">
        <v>24011.4</v>
      </c>
      <c r="N64" s="14">
        <v>2651781.8000000003</v>
      </c>
      <c r="O64" s="54">
        <v>238.4</v>
      </c>
      <c r="P64" s="54">
        <v>12965</v>
      </c>
      <c r="Q64" s="14">
        <f t="shared" si="30"/>
        <v>2688996.6</v>
      </c>
      <c r="R64" s="14">
        <f t="shared" si="31"/>
        <v>4629399.8999999994</v>
      </c>
      <c r="S64" s="14">
        <f t="shared" si="32"/>
        <v>4321058.3999999994</v>
      </c>
    </row>
    <row r="65" spans="1:19" s="51" customFormat="1" ht="18">
      <c r="A65" s="15" t="s">
        <v>79</v>
      </c>
      <c r="B65" s="14">
        <v>731129.4</v>
      </c>
      <c r="C65" s="14">
        <v>-1153705.9000000001</v>
      </c>
      <c r="D65" s="14">
        <v>-422576.50000000012</v>
      </c>
      <c r="E65" s="14">
        <v>266435.90000000002</v>
      </c>
      <c r="F65" s="14">
        <v>1805122.8</v>
      </c>
      <c r="G65" s="14">
        <v>527866.70000000007</v>
      </c>
      <c r="H65" s="52">
        <v>0</v>
      </c>
      <c r="I65" s="52">
        <v>686729.1</v>
      </c>
      <c r="J65" s="53">
        <v>-912790.8</v>
      </c>
      <c r="K65" s="14">
        <v>-120078.29999999999</v>
      </c>
      <c r="L65" s="14">
        <v>2253285.4000000004</v>
      </c>
      <c r="M65" s="14">
        <v>24196.1</v>
      </c>
      <c r="N65" s="14">
        <v>3005178.3</v>
      </c>
      <c r="O65" s="54">
        <v>6839.5000000000009</v>
      </c>
      <c r="P65" s="54">
        <v>12965</v>
      </c>
      <c r="Q65" s="14">
        <f t="shared" si="30"/>
        <v>3049178.9</v>
      </c>
      <c r="R65" s="14">
        <f t="shared" si="31"/>
        <v>5302464.3000000007</v>
      </c>
      <c r="S65" s="14">
        <f t="shared" si="32"/>
        <v>4879887.8000000007</v>
      </c>
    </row>
    <row r="66" spans="1:19" s="51" customFormat="1" ht="18">
      <c r="A66" s="15" t="s">
        <v>82</v>
      </c>
      <c r="B66" s="14">
        <v>691082</v>
      </c>
      <c r="C66" s="14">
        <v>-1270034.8</v>
      </c>
      <c r="D66" s="14">
        <v>-578952.80000000005</v>
      </c>
      <c r="E66" s="14">
        <v>82611.8</v>
      </c>
      <c r="F66" s="14">
        <v>1860108.2</v>
      </c>
      <c r="G66" s="14">
        <v>815991.4</v>
      </c>
      <c r="H66" s="52">
        <v>0</v>
      </c>
      <c r="I66" s="52">
        <v>956869.3</v>
      </c>
      <c r="J66" s="53">
        <v>-1034787.2000000002</v>
      </c>
      <c r="K66" s="14">
        <v>-123234.2</v>
      </c>
      <c r="L66" s="14">
        <v>2557559.2999999998</v>
      </c>
      <c r="M66" s="14">
        <v>24190.1</v>
      </c>
      <c r="N66" s="14">
        <v>3332275.5999999996</v>
      </c>
      <c r="O66" s="54">
        <v>829.2</v>
      </c>
      <c r="P66" s="54">
        <v>12965</v>
      </c>
      <c r="Q66" s="14">
        <f t="shared" si="30"/>
        <v>3370259.9</v>
      </c>
      <c r="R66" s="14">
        <f t="shared" si="31"/>
        <v>5927819.1999999993</v>
      </c>
      <c r="S66" s="14">
        <f t="shared" si="32"/>
        <v>5348866.3999999994</v>
      </c>
    </row>
    <row r="67" spans="1:19" s="51" customFormat="1" ht="18">
      <c r="A67" s="15" t="s">
        <v>85</v>
      </c>
      <c r="B67" s="14">
        <v>626681</v>
      </c>
      <c r="C67" s="14">
        <v>-1188364.8</v>
      </c>
      <c r="D67" s="14">
        <v>-561683.80000000005</v>
      </c>
      <c r="E67" s="14">
        <v>3346.5</v>
      </c>
      <c r="F67" s="14">
        <v>2022327.5</v>
      </c>
      <c r="G67" s="14">
        <v>878763.29999999993</v>
      </c>
      <c r="H67" s="52">
        <v>0</v>
      </c>
      <c r="I67" s="52">
        <v>941229</v>
      </c>
      <c r="J67" s="53">
        <v>-1163315.2999999998</v>
      </c>
      <c r="K67" s="14">
        <v>-128898.4</v>
      </c>
      <c r="L67" s="14">
        <v>2553452.6</v>
      </c>
      <c r="M67" s="14">
        <v>23719</v>
      </c>
      <c r="N67" s="14">
        <v>3533360.1</v>
      </c>
      <c r="O67" s="54">
        <v>167.9</v>
      </c>
      <c r="P67" s="54">
        <v>12965</v>
      </c>
      <c r="Q67" s="14">
        <f t="shared" si="30"/>
        <v>3570212</v>
      </c>
      <c r="R67" s="14">
        <f t="shared" si="31"/>
        <v>6123664.5999999996</v>
      </c>
      <c r="S67" s="14">
        <f t="shared" si="32"/>
        <v>5561980.7999999998</v>
      </c>
    </row>
    <row r="68" spans="1:19" s="51" customFormat="1" ht="18">
      <c r="A68" s="15" t="s">
        <v>89</v>
      </c>
      <c r="B68" s="14">
        <v>601126.1</v>
      </c>
      <c r="C68" s="14">
        <v>-1186088.1000000001</v>
      </c>
      <c r="D68" s="14">
        <v>-584962.00000000012</v>
      </c>
      <c r="E68" s="14">
        <v>0</v>
      </c>
      <c r="F68" s="14">
        <v>2117139.9</v>
      </c>
      <c r="G68" s="14">
        <v>922006.20000000007</v>
      </c>
      <c r="H68" s="52">
        <v>0</v>
      </c>
      <c r="I68" s="52">
        <v>936198</v>
      </c>
      <c r="J68" s="53">
        <v>-1227783.2000000002</v>
      </c>
      <c r="K68" s="14">
        <v>-91150.6</v>
      </c>
      <c r="L68" s="14">
        <v>2656410.2999999998</v>
      </c>
      <c r="M68" s="14">
        <v>25379.1</v>
      </c>
      <c r="N68" s="14">
        <v>3621638.3000000003</v>
      </c>
      <c r="O68" s="54">
        <v>301.89999999999998</v>
      </c>
      <c r="P68" s="54">
        <v>12965</v>
      </c>
      <c r="Q68" s="14">
        <f t="shared" si="30"/>
        <v>3660284.3000000003</v>
      </c>
      <c r="R68" s="14">
        <f t="shared" si="31"/>
        <v>6316694.5999999996</v>
      </c>
      <c r="S68" s="14">
        <f t="shared" si="32"/>
        <v>5731732.5999999996</v>
      </c>
    </row>
    <row r="69" spans="1:19" s="51" customFormat="1" ht="18">
      <c r="A69" s="15" t="s">
        <v>92</v>
      </c>
      <c r="B69" s="14">
        <v>582356.5</v>
      </c>
      <c r="C69" s="14">
        <v>-1575183.1000000003</v>
      </c>
      <c r="D69" s="14">
        <v>-992826.60000000033</v>
      </c>
      <c r="E69" s="14">
        <v>314986.5</v>
      </c>
      <c r="F69" s="14">
        <v>2040006.1999999997</v>
      </c>
      <c r="G69" s="14">
        <v>776840.5</v>
      </c>
      <c r="H69" s="52">
        <v>0</v>
      </c>
      <c r="I69" s="52">
        <v>930266.5</v>
      </c>
      <c r="J69" s="53">
        <v>-1111357.2</v>
      </c>
      <c r="K69" s="14">
        <v>-181658.5</v>
      </c>
      <c r="L69" s="14">
        <v>2769084</v>
      </c>
      <c r="M69" s="14">
        <v>25645.199999999997</v>
      </c>
      <c r="N69" s="14">
        <v>3947157.1999999997</v>
      </c>
      <c r="O69" s="54">
        <v>277.5</v>
      </c>
      <c r="P69" s="54">
        <v>12965</v>
      </c>
      <c r="Q69" s="14">
        <f t="shared" si="30"/>
        <v>3986044.9</v>
      </c>
      <c r="R69" s="14">
        <f t="shared" si="31"/>
        <v>6755128.9000000004</v>
      </c>
      <c r="S69" s="14">
        <f t="shared" si="32"/>
        <v>5762302.2999999998</v>
      </c>
    </row>
    <row r="70" spans="1:19" s="51" customFormat="1" ht="18">
      <c r="A70" s="15" t="s">
        <v>95</v>
      </c>
      <c r="B70" s="14">
        <v>436412.2</v>
      </c>
      <c r="C70" s="14">
        <v>-1671049.3</v>
      </c>
      <c r="D70" s="14">
        <v>-1234637.1000000001</v>
      </c>
      <c r="E70" s="14">
        <v>222233.2</v>
      </c>
      <c r="F70" s="14">
        <v>2013956.6</v>
      </c>
      <c r="G70" s="14">
        <v>702213.3</v>
      </c>
      <c r="H70" s="52">
        <v>0</v>
      </c>
      <c r="I70" s="52">
        <v>1241186.3999999999</v>
      </c>
      <c r="J70" s="53">
        <v>-1133466.3</v>
      </c>
      <c r="K70" s="14">
        <v>-168824.19999999998</v>
      </c>
      <c r="L70" s="14">
        <v>2877299</v>
      </c>
      <c r="M70" s="14">
        <v>26196.899999999998</v>
      </c>
      <c r="N70" s="14">
        <v>4460632.0999999996</v>
      </c>
      <c r="O70" s="54">
        <v>1209.8000000000002</v>
      </c>
      <c r="P70" s="54">
        <v>12965</v>
      </c>
      <c r="Q70" s="14">
        <f t="shared" si="30"/>
        <v>4501003.8</v>
      </c>
      <c r="R70" s="14">
        <f t="shared" si="31"/>
        <v>7378302.7999999998</v>
      </c>
      <c r="S70" s="14">
        <f t="shared" si="32"/>
        <v>6143665.6999999993</v>
      </c>
    </row>
    <row r="71" spans="1:19" s="51" customFormat="1" ht="18">
      <c r="A71" s="15" t="s">
        <v>99</v>
      </c>
      <c r="B71" s="54">
        <v>679655.7</v>
      </c>
      <c r="C71" s="54">
        <v>-1773833.0000000002</v>
      </c>
      <c r="D71" s="54">
        <v>-1094177.3000000003</v>
      </c>
      <c r="E71" s="54">
        <v>99394.5</v>
      </c>
      <c r="F71" s="54">
        <v>2094272.9</v>
      </c>
      <c r="G71" s="54">
        <v>818185</v>
      </c>
      <c r="H71" s="52">
        <v>0</v>
      </c>
      <c r="I71" s="52">
        <v>1238638.1000000001</v>
      </c>
      <c r="J71" s="64">
        <v>-1088964.6000000001</v>
      </c>
      <c r="K71" s="54">
        <v>-172112.69999999998</v>
      </c>
      <c r="L71" s="14">
        <v>2989413.1999999997</v>
      </c>
      <c r="M71" s="54">
        <v>24185.899999999998</v>
      </c>
      <c r="N71" s="54">
        <v>4595554.2</v>
      </c>
      <c r="O71" s="54">
        <v>1112.6000000000001</v>
      </c>
      <c r="P71" s="54">
        <v>12965</v>
      </c>
      <c r="Q71" s="14">
        <v>4633817.7</v>
      </c>
      <c r="R71" s="14">
        <v>7623230.9000000004</v>
      </c>
      <c r="S71" s="14">
        <v>6529053.5999999996</v>
      </c>
    </row>
    <row r="72" spans="1:19" s="51" customFormat="1" ht="18">
      <c r="A72" s="15" t="s">
        <v>104</v>
      </c>
      <c r="B72" s="14">
        <v>792357.7</v>
      </c>
      <c r="C72" s="14">
        <v>-1994159.3</v>
      </c>
      <c r="D72" s="14">
        <f t="shared" ref="D72" si="33">SUM(B72:C72)</f>
        <v>-1201801.6000000001</v>
      </c>
      <c r="E72" s="14">
        <v>8810.1</v>
      </c>
      <c r="F72" s="14">
        <v>2190225.5</v>
      </c>
      <c r="G72" s="14">
        <v>817550.39999999991</v>
      </c>
      <c r="H72" s="52">
        <v>0</v>
      </c>
      <c r="I72" s="52">
        <v>1233257.3</v>
      </c>
      <c r="J72" s="53">
        <v>-1188578.0999999999</v>
      </c>
      <c r="K72" s="14">
        <v>-191157.9</v>
      </c>
      <c r="L72" s="14">
        <f t="shared" ref="L72" si="34">SUM( (E72:K72))</f>
        <v>2870107.3000000003</v>
      </c>
      <c r="M72" s="14">
        <v>25785.899999999998</v>
      </c>
      <c r="N72" s="14">
        <v>4744827.8</v>
      </c>
      <c r="O72" s="54">
        <v>1070.0999999999999</v>
      </c>
      <c r="P72" s="54">
        <v>12965</v>
      </c>
      <c r="Q72" s="14">
        <f t="shared" ref="Q72" si="35">SUM(M72:P72)</f>
        <v>4784648.8</v>
      </c>
      <c r="R72" s="14">
        <f t="shared" ref="R72" si="36">SUM(L72,Q72)</f>
        <v>7654756.0999999996</v>
      </c>
      <c r="S72" s="14">
        <f t="shared" ref="S72" si="37">SUM(D72,R72)</f>
        <v>6452954.5</v>
      </c>
    </row>
    <row r="73" spans="1:19" s="51" customFormat="1">
      <c r="A73" s="65" t="s">
        <v>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7"/>
    </row>
    <row r="74" spans="1:19" s="51" customForma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70"/>
    </row>
    <row r="75" spans="1:19" s="17" customFormat="1">
      <c r="A75" s="3"/>
      <c r="B75" s="5"/>
      <c r="C75" s="5"/>
      <c r="D75" s="5"/>
      <c r="E75" s="5"/>
      <c r="F75" s="5"/>
      <c r="G75" s="5"/>
      <c r="H75" s="5"/>
      <c r="I75" s="5"/>
      <c r="J75" s="5"/>
      <c r="K75" s="6"/>
      <c r="L75" s="5"/>
      <c r="M75" s="5" t="s">
        <v>6</v>
      </c>
      <c r="N75" s="5"/>
      <c r="O75" s="9"/>
      <c r="P75" s="9"/>
      <c r="Q75" s="5"/>
      <c r="R75" s="5"/>
      <c r="S75" s="5"/>
    </row>
  </sheetData>
  <mergeCells count="9">
    <mergeCell ref="A73:S74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6"/>
  <sheetViews>
    <sheetView zoomScale="80" zoomScaleNormal="80"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Q29" sqref="Q29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1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2" t="s">
        <v>52</v>
      </c>
      <c r="B5" s="47"/>
      <c r="C5" s="47"/>
      <c r="D5" s="47"/>
      <c r="E5" s="85" t="s">
        <v>4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79" t="s">
        <v>9</v>
      </c>
    </row>
    <row r="6" spans="1:20" s="35" customFormat="1" ht="15.75" customHeight="1">
      <c r="A6" s="83"/>
      <c r="B6" s="86" t="s">
        <v>47</v>
      </c>
      <c r="C6" s="86"/>
      <c r="D6" s="86"/>
      <c r="E6" s="86" t="s">
        <v>3</v>
      </c>
      <c r="F6" s="87"/>
      <c r="G6" s="87"/>
      <c r="H6" s="87"/>
      <c r="I6" s="87"/>
      <c r="J6" s="87"/>
      <c r="K6" s="87"/>
      <c r="L6" s="87"/>
      <c r="M6" s="86" t="s">
        <v>1</v>
      </c>
      <c r="N6" s="86"/>
      <c r="O6" s="86"/>
      <c r="P6" s="86"/>
      <c r="Q6" s="86"/>
      <c r="R6" s="77" t="s">
        <v>20</v>
      </c>
      <c r="S6" s="80"/>
    </row>
    <row r="7" spans="1:20" s="35" customFormat="1" ht="98.25" customHeight="1">
      <c r="A7" s="84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8"/>
      <c r="S7" s="81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3" si="12">SUM(D19,R19)</f>
        <v>2828410.4000000004</v>
      </c>
    </row>
    <row r="20" spans="1:19" s="51" customFormat="1">
      <c r="A20" s="56">
        <v>2020</v>
      </c>
      <c r="B20" s="14">
        <v>456497.4</v>
      </c>
      <c r="C20" s="14">
        <v>-662962.19999999995</v>
      </c>
      <c r="D20" s="14">
        <f t="shared" si="10"/>
        <v>-206464.79999999993</v>
      </c>
      <c r="E20" s="14">
        <v>0</v>
      </c>
      <c r="F20" s="14">
        <v>1655938</v>
      </c>
      <c r="G20" s="14">
        <f>18210.4+124159.9+63.2+27463+150000+2000</f>
        <v>321896.5</v>
      </c>
      <c r="H20" s="52">
        <v>6921.2</v>
      </c>
      <c r="I20" s="52">
        <v>708283.6</v>
      </c>
      <c r="J20" s="53">
        <v>-555970.31651700009</v>
      </c>
      <c r="K20" s="14">
        <v>-72918.899999999994</v>
      </c>
      <c r="L20" s="14">
        <f t="shared" ref="L20" si="13">SUM( (E20:K20))</f>
        <v>2064150.0834829998</v>
      </c>
      <c r="M20" s="14">
        <f>22344.7+101.6</f>
        <v>22446.3</v>
      </c>
      <c r="N20" s="14">
        <f>1580673.5+78748.6-157.9-0-0-13307.6</f>
        <v>1645956.6</v>
      </c>
      <c r="O20" s="54">
        <v>1185.1999999999998</v>
      </c>
      <c r="P20" s="54">
        <f>157.9+0+0+13307.6</f>
        <v>13465.5</v>
      </c>
      <c r="Q20" s="14">
        <f t="shared" ref="Q20" si="14">SUM(M20:P20)</f>
        <v>1683053.6</v>
      </c>
      <c r="R20" s="14">
        <f t="shared" ref="R20" si="15">SUM(L20,Q20)</f>
        <v>3747203.6834829999</v>
      </c>
      <c r="S20" s="14">
        <f t="shared" si="12"/>
        <v>3540738.8834830001</v>
      </c>
    </row>
    <row r="21" spans="1:19" s="51" customFormat="1">
      <c r="A21" s="56">
        <v>2021</v>
      </c>
      <c r="B21" s="14">
        <v>788996.9</v>
      </c>
      <c r="C21" s="14">
        <v>-1111496.1000000001</v>
      </c>
      <c r="D21" s="14">
        <v>-322499.20000000007</v>
      </c>
      <c r="E21" s="14">
        <v>36124.9</v>
      </c>
      <c r="F21" s="14">
        <v>1843848.3</v>
      </c>
      <c r="G21" s="14">
        <v>293610.5</v>
      </c>
      <c r="H21" s="52">
        <v>0</v>
      </c>
      <c r="I21" s="52">
        <v>690961.7</v>
      </c>
      <c r="J21" s="53">
        <v>-835761.10000000009</v>
      </c>
      <c r="K21" s="14">
        <v>-75800.899999999994</v>
      </c>
      <c r="L21" s="14">
        <v>1952983.4000000004</v>
      </c>
      <c r="M21" s="14">
        <v>25122</v>
      </c>
      <c r="N21" s="14">
        <v>2460942.4</v>
      </c>
      <c r="O21" s="54">
        <v>256.5</v>
      </c>
      <c r="P21" s="54">
        <v>12994.1</v>
      </c>
      <c r="Q21" s="14">
        <v>2499315</v>
      </c>
      <c r="R21" s="14">
        <v>4452298.4000000004</v>
      </c>
      <c r="S21" s="14">
        <f t="shared" si="12"/>
        <v>4129799.2</v>
      </c>
    </row>
    <row r="22" spans="1:19" s="51" customFormat="1">
      <c r="A22" s="56" t="s">
        <v>86</v>
      </c>
      <c r="B22" s="14">
        <v>626681</v>
      </c>
      <c r="C22" s="14">
        <v>-1188364.8</v>
      </c>
      <c r="D22" s="14">
        <v>-561683.80000000005</v>
      </c>
      <c r="E22" s="14">
        <v>3346.5</v>
      </c>
      <c r="F22" s="14">
        <v>2022327.5</v>
      </c>
      <c r="G22" s="14">
        <v>878763.29999999993</v>
      </c>
      <c r="H22" s="52">
        <v>0</v>
      </c>
      <c r="I22" s="52">
        <v>941229</v>
      </c>
      <c r="J22" s="53">
        <v>-1163315.2999999998</v>
      </c>
      <c r="K22" s="14">
        <v>-128898.4</v>
      </c>
      <c r="L22" s="14">
        <v>2553452.6</v>
      </c>
      <c r="M22" s="14">
        <v>23719</v>
      </c>
      <c r="N22" s="14">
        <v>3533360.1</v>
      </c>
      <c r="O22" s="54">
        <v>167.9</v>
      </c>
      <c r="P22" s="54">
        <v>12965</v>
      </c>
      <c r="Q22" s="14">
        <v>3570212</v>
      </c>
      <c r="R22" s="14">
        <v>6123664.5999999996</v>
      </c>
      <c r="S22" s="14">
        <f t="shared" si="12"/>
        <v>5561980.7999999998</v>
      </c>
    </row>
    <row r="23" spans="1:19" s="51" customFormat="1">
      <c r="A23" s="56" t="s">
        <v>100</v>
      </c>
      <c r="B23" s="14">
        <v>679655.7</v>
      </c>
      <c r="C23" s="14">
        <v>-1773842.4000000001</v>
      </c>
      <c r="D23" s="14">
        <v>-1094186.7000000002</v>
      </c>
      <c r="E23" s="14">
        <v>99394.5</v>
      </c>
      <c r="F23" s="14">
        <v>2094295.7</v>
      </c>
      <c r="G23" s="14">
        <v>818185</v>
      </c>
      <c r="H23" s="52">
        <v>0</v>
      </c>
      <c r="I23" s="52">
        <v>1238638.1000000001</v>
      </c>
      <c r="J23" s="53">
        <v>-1089241.1000000001</v>
      </c>
      <c r="K23" s="14">
        <v>-172112.69999999998</v>
      </c>
      <c r="L23" s="14">
        <v>2989159.5000000005</v>
      </c>
      <c r="M23" s="14">
        <v>24185.899999999998</v>
      </c>
      <c r="N23" s="14">
        <v>4597238.6000000006</v>
      </c>
      <c r="O23" s="54">
        <v>1112.6000000000001</v>
      </c>
      <c r="P23" s="54">
        <v>12965</v>
      </c>
      <c r="Q23" s="14">
        <v>4635502.1000000006</v>
      </c>
      <c r="R23" s="14">
        <v>7624661.6000000015</v>
      </c>
      <c r="S23" s="14">
        <f t="shared" si="12"/>
        <v>6530474.9000000013</v>
      </c>
    </row>
    <row r="24" spans="1:19" s="51" customFormat="1">
      <c r="A24" s="65" t="s">
        <v>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</row>
    <row r="25" spans="1:19" s="51" customForma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s="17" customFormat="1"/>
  </sheetData>
  <mergeCells count="9">
    <mergeCell ref="A24:S25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2017-03-16T06:05:39Z</cp:lastPrinted>
  <dcterms:created xsi:type="dcterms:W3CDTF">2000-09-13T06:19:58Z</dcterms:created>
  <dcterms:modified xsi:type="dcterms:W3CDTF">2024-05-20T09:01:08Z</dcterms:modified>
</cp:coreProperties>
</file>