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20" i="5" l="1"/>
  <c r="F20" i="5"/>
  <c r="G20" i="5" s="1"/>
  <c r="N62" i="4"/>
  <c r="O62" i="4" s="1"/>
  <c r="G62" i="4"/>
  <c r="F62" i="4"/>
  <c r="N173" i="3"/>
  <c r="F173" i="3"/>
  <c r="G173" i="3" s="1"/>
  <c r="N172" i="3"/>
  <c r="F172" i="3"/>
  <c r="G172" i="3" s="1"/>
  <c r="O172" i="3" s="1"/>
  <c r="N171" i="3"/>
  <c r="F171" i="3"/>
  <c r="G171" i="3" s="1"/>
  <c r="N170" i="3"/>
  <c r="F170" i="3"/>
  <c r="G170" i="3" s="1"/>
  <c r="N169" i="3"/>
  <c r="F169" i="3"/>
  <c r="G169" i="3" s="1"/>
  <c r="O169" i="3" s="1"/>
  <c r="N168" i="3"/>
  <c r="O168" i="3" s="1"/>
  <c r="G168" i="3"/>
  <c r="F168" i="3"/>
  <c r="N167" i="3"/>
  <c r="F167" i="3"/>
  <c r="G167" i="3" s="1"/>
  <c r="O20" i="5" l="1"/>
  <c r="O170" i="3"/>
  <c r="O167" i="3"/>
  <c r="O173" i="3"/>
  <c r="O171" i="3"/>
  <c r="N61" i="4" l="1"/>
  <c r="F61" i="4"/>
  <c r="G61" i="4" s="1"/>
  <c r="O61" i="4" l="1"/>
  <c r="N19" i="5"/>
  <c r="F19" i="5"/>
  <c r="G19" i="5" s="1"/>
  <c r="N60" i="4"/>
  <c r="F60" i="4"/>
  <c r="G60" i="4" s="1"/>
  <c r="O60" i="4" s="1"/>
  <c r="N59" i="4"/>
  <c r="F59" i="4"/>
  <c r="G59" i="4" s="1"/>
  <c r="N58" i="4"/>
  <c r="F58" i="4"/>
  <c r="G58" i="4" s="1"/>
  <c r="N57" i="4"/>
  <c r="F57" i="4"/>
  <c r="G57" i="4" s="1"/>
  <c r="N166" i="3"/>
  <c r="F166" i="3"/>
  <c r="G166" i="3" s="1"/>
  <c r="N165" i="3"/>
  <c r="F165" i="3"/>
  <c r="G165" i="3" s="1"/>
  <c r="N164" i="3"/>
  <c r="F164" i="3"/>
  <c r="G164" i="3" s="1"/>
  <c r="N163" i="3"/>
  <c r="F163" i="3"/>
  <c r="G163" i="3" s="1"/>
  <c r="N162" i="3"/>
  <c r="F162" i="3"/>
  <c r="G162" i="3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F156" i="3"/>
  <c r="G156" i="3" s="1"/>
  <c r="O58" i="4" l="1"/>
  <c r="O19" i="5"/>
  <c r="O57" i="4"/>
  <c r="O59" i="4"/>
  <c r="O158" i="3"/>
  <c r="O160" i="3"/>
  <c r="O166" i="3"/>
  <c r="O159" i="3"/>
  <c r="O163" i="3"/>
  <c r="O156" i="3"/>
  <c r="O164" i="3"/>
  <c r="O162" i="3"/>
  <c r="O157" i="3"/>
  <c r="O161" i="3"/>
  <c r="O165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F150" i="3"/>
  <c r="G150" i="3" s="1"/>
  <c r="N149" i="3"/>
  <c r="G149" i="3"/>
  <c r="N148" i="3"/>
  <c r="G148" i="3"/>
  <c r="N147" i="3"/>
  <c r="G147" i="3"/>
  <c r="N146" i="3"/>
  <c r="G146" i="3"/>
  <c r="N145" i="3"/>
  <c r="G145" i="3"/>
  <c r="N144" i="3"/>
  <c r="G144" i="3"/>
  <c r="O146" i="3" l="1"/>
  <c r="O148" i="3"/>
  <c r="O18" i="5"/>
  <c r="O54" i="4"/>
  <c r="O53" i="4"/>
  <c r="O55" i="4"/>
  <c r="O56" i="4"/>
  <c r="O153" i="3"/>
  <c r="O155" i="3"/>
  <c r="O144" i="3"/>
  <c r="O151" i="3"/>
  <c r="O149" i="3"/>
  <c r="O145" i="3"/>
  <c r="O147" i="3"/>
  <c r="O150" i="3"/>
  <c r="O154" i="3"/>
  <c r="O152" i="3"/>
  <c r="N52" i="4" l="1"/>
  <c r="G52" i="4"/>
  <c r="N51" i="4"/>
  <c r="G51" i="4"/>
  <c r="N143" i="3"/>
  <c r="G143" i="3"/>
  <c r="N142" i="3"/>
  <c r="G142" i="3"/>
  <c r="N141" i="3"/>
  <c r="G141" i="3"/>
  <c r="N140" i="3"/>
  <c r="G140" i="3"/>
  <c r="N139" i="3"/>
  <c r="G139" i="3"/>
  <c r="N138" i="3"/>
  <c r="G138" i="3"/>
  <c r="O143" i="3" l="1"/>
  <c r="O142" i="3"/>
  <c r="O138" i="3"/>
  <c r="O51" i="4"/>
  <c r="O52" i="4"/>
  <c r="O140" i="3"/>
  <c r="O139" i="3"/>
  <c r="O141" i="3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47" i="3" l="1"/>
  <c r="O63" i="3"/>
  <c r="O71" i="3"/>
  <c r="O79" i="3"/>
  <c r="O87" i="3"/>
  <c r="O91" i="3"/>
  <c r="O99" i="3"/>
  <c r="O89" i="3"/>
  <c r="O55" i="3"/>
  <c r="O103" i="3"/>
  <c r="O107" i="3"/>
  <c r="O111" i="3"/>
  <c r="O115" i="3"/>
  <c r="O17" i="5"/>
  <c r="O120" i="3"/>
  <c r="O76" i="3"/>
  <c r="O84" i="3"/>
  <c r="O100" i="3"/>
  <c r="O108" i="3"/>
  <c r="O116" i="3"/>
  <c r="O121" i="3"/>
  <c r="O125" i="3"/>
  <c r="O133" i="3"/>
  <c r="O137" i="3"/>
  <c r="O118" i="3"/>
  <c r="O119" i="3"/>
  <c r="O123" i="3"/>
  <c r="O127" i="3"/>
  <c r="O131" i="3"/>
  <c r="O52" i="3"/>
  <c r="O124" i="3"/>
  <c r="O132" i="3"/>
  <c r="O44" i="3"/>
  <c r="O60" i="3"/>
  <c r="O68" i="3"/>
  <c r="O94" i="3"/>
  <c r="O102" i="3"/>
  <c r="O126" i="3"/>
  <c r="O130" i="3"/>
  <c r="O134" i="3"/>
  <c r="O11" i="5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<sst xmlns="http://schemas.openxmlformats.org/spreadsheetml/2006/main" count="130" uniqueCount="64">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</sst>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9]dd\-mmm\-yy;@"/>
    <numFmt numFmtId="211" formatCode="[$-409]mmm\-yy;@"/>
    <numFmt numFmtId="212" formatCode="[$-409]mmmm\-yy;@"/>
    <numFmt numFmtId="213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0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1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2" fontId="78" fillId="0" borderId="9" xfId="0" quotePrefix="1" applyNumberFormat="1" applyFont="1" applyFill="1" applyBorder="1" applyAlignment="1" applyProtection="1">
      <alignment horizontal="left"/>
    </xf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213" fontId="78" fillId="0" borderId="9" xfId="0" quotePrefix="1" applyNumberFormat="1" applyFont="1" applyBorder="1" applyAlignment="1" applyProtection="1">
      <alignment horizontal="left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20" sqref="E20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44561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60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61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7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6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5"/>
  <sheetViews>
    <sheetView workbookViewId="0">
      <pane xSplit="1" ySplit="6" topLeftCell="B162" activePane="bottomRight" state="frozen"/>
      <selection pane="topRight" activeCell="B1" sqref="B1"/>
      <selection pane="bottomLeft" activeCell="A7" sqref="A7"/>
      <selection pane="bottomRight" activeCell="A173" sqref="A173:XFD173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1"/>
      <c r="B4" s="72"/>
      <c r="C4" s="73"/>
      <c r="D4" s="73"/>
      <c r="E4" s="74"/>
      <c r="F4" s="73"/>
      <c r="G4" s="73"/>
      <c r="H4" s="73"/>
      <c r="I4" s="73"/>
      <c r="J4" s="73"/>
      <c r="K4" s="73"/>
      <c r="L4" s="73"/>
      <c r="M4" s="73"/>
      <c r="N4" s="73"/>
      <c r="O4" s="75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34" t="s">
        <v>48</v>
      </c>
      <c r="N6" s="34" t="s">
        <v>1</v>
      </c>
      <c r="O6" s="81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55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55" si="11">SUM(H138:M138)</f>
        <v>403184.60000000009</v>
      </c>
      <c r="O138" s="28">
        <f t="shared" ref="O138:O173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>
      <c r="A144" s="57">
        <v>43677</v>
      </c>
      <c r="B144" s="26">
        <v>316885.56666666671</v>
      </c>
      <c r="C144" s="26">
        <v>1089702.6333333333</v>
      </c>
      <c r="D144" s="26">
        <v>453810.73333333334</v>
      </c>
      <c r="E144" s="27">
        <v>181531.50000000003</v>
      </c>
      <c r="F144" s="26">
        <v>85965.300000000017</v>
      </c>
      <c r="G144" s="28">
        <f t="shared" si="10"/>
        <v>2127895.7333333334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2571025.1333333333</v>
      </c>
    </row>
    <row r="145" spans="1:15" s="2" customFormat="1">
      <c r="A145" s="57">
        <v>43708</v>
      </c>
      <c r="B145" s="26">
        <v>328635.53333333338</v>
      </c>
      <c r="C145" s="26">
        <v>1108837.1666666667</v>
      </c>
      <c r="D145" s="26">
        <v>459121.96666666667</v>
      </c>
      <c r="E145" s="27">
        <v>179118.5</v>
      </c>
      <c r="F145" s="26">
        <v>88610.4</v>
      </c>
      <c r="G145" s="28">
        <f t="shared" si="10"/>
        <v>2164323.5666666669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2588664.666666667</v>
      </c>
    </row>
    <row r="146" spans="1:15" s="2" customFormat="1">
      <c r="A146" s="57">
        <v>43738</v>
      </c>
      <c r="B146" s="26">
        <v>317452.39999999997</v>
      </c>
      <c r="C146" s="26">
        <v>1118003.3</v>
      </c>
      <c r="D146" s="26">
        <v>454128</v>
      </c>
      <c r="E146" s="27">
        <v>185112.4</v>
      </c>
      <c r="F146" s="26">
        <v>89039.7</v>
      </c>
      <c r="G146" s="28">
        <f t="shared" si="10"/>
        <v>2163735.7999999998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2651180</v>
      </c>
    </row>
    <row r="147" spans="1:15" s="2" customFormat="1">
      <c r="A147" s="57">
        <v>43769</v>
      </c>
      <c r="B147" s="26">
        <v>326257.43333333329</v>
      </c>
      <c r="C147" s="26">
        <v>1092664.4000000001</v>
      </c>
      <c r="D147" s="26">
        <v>476498.96666666673</v>
      </c>
      <c r="E147" s="27">
        <v>182921.19999999995</v>
      </c>
      <c r="F147" s="26">
        <v>93403.799999999988</v>
      </c>
      <c r="G147" s="28">
        <f t="shared" si="10"/>
        <v>2171745.8000000003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2674461.3666666672</v>
      </c>
    </row>
    <row r="148" spans="1:15" s="2" customFormat="1">
      <c r="A148" s="57">
        <v>43799</v>
      </c>
      <c r="B148" s="26">
        <v>331839.56666666659</v>
      </c>
      <c r="C148" s="26">
        <v>1028720.2</v>
      </c>
      <c r="D148" s="26">
        <v>559743.83333333326</v>
      </c>
      <c r="E148" s="27">
        <v>190110.90000000002</v>
      </c>
      <c r="F148" s="26">
        <v>96020.799999999988</v>
      </c>
      <c r="G148" s="28">
        <f t="shared" si="10"/>
        <v>2206435.2999999998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2725178.4333333331</v>
      </c>
    </row>
    <row r="149" spans="1:15" s="2" customFormat="1">
      <c r="A149" s="57">
        <v>43830</v>
      </c>
      <c r="B149" s="26">
        <v>359838.80000000005</v>
      </c>
      <c r="C149" s="26">
        <v>1070136.7999999998</v>
      </c>
      <c r="D149" s="26">
        <v>584633</v>
      </c>
      <c r="E149" s="27">
        <v>188088.8</v>
      </c>
      <c r="F149" s="26">
        <v>99059</v>
      </c>
      <c r="G149" s="28">
        <f t="shared" si="10"/>
        <v>2301756.4</v>
      </c>
      <c r="H149" s="26">
        <v>13357.7</v>
      </c>
      <c r="I149" s="26">
        <v>59688.299999999996</v>
      </c>
      <c r="J149" s="26">
        <v>694562.6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526653.99999999988</v>
      </c>
      <c r="O149" s="28">
        <f t="shared" si="12"/>
        <v>2828410.4</v>
      </c>
    </row>
    <row r="150" spans="1:15" s="2" customFormat="1">
      <c r="A150" s="57">
        <v>43861</v>
      </c>
      <c r="B150" s="26">
        <v>338378.16666666669</v>
      </c>
      <c r="C150" s="26">
        <v>1074330.9333333336</v>
      </c>
      <c r="D150" s="26">
        <v>593099.96666666656</v>
      </c>
      <c r="E150" s="27">
        <v>190696.59999999998</v>
      </c>
      <c r="F150" s="26">
        <f>100165.6+181.9</f>
        <v>100347.5</v>
      </c>
      <c r="G150" s="28">
        <f t="shared" si="10"/>
        <v>2296853.166666667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-71293.933333333262</v>
      </c>
      <c r="M150" s="28">
        <v>-283104.73333333328</v>
      </c>
      <c r="N150" s="28">
        <f t="shared" si="11"/>
        <v>530364.90000000014</v>
      </c>
      <c r="O150" s="28">
        <f t="shared" si="12"/>
        <v>2827218.0666666673</v>
      </c>
    </row>
    <row r="151" spans="1:15" s="2" customFormat="1">
      <c r="A151" s="57">
        <v>43890</v>
      </c>
      <c r="B151" s="26">
        <v>334633.03333333327</v>
      </c>
      <c r="C151" s="26">
        <v>1095272.9666666666</v>
      </c>
      <c r="D151" s="26">
        <v>608829.43333333347</v>
      </c>
      <c r="E151" s="27">
        <v>192620.2</v>
      </c>
      <c r="F151" s="26">
        <f>102328.5+181.9</f>
        <v>102510.39999999999</v>
      </c>
      <c r="G151" s="28">
        <f t="shared" si="10"/>
        <v>2333866.0333333332</v>
      </c>
      <c r="H151" s="26">
        <v>13474.2</v>
      </c>
      <c r="I151" s="26">
        <v>58145.599999999999</v>
      </c>
      <c r="J151" s="26">
        <v>718010.43333333323</v>
      </c>
      <c r="K151" s="26">
        <v>109217.60000000001</v>
      </c>
      <c r="L151" s="28">
        <v>-48046.566666666695</v>
      </c>
      <c r="M151" s="28">
        <v>-297934.66666666669</v>
      </c>
      <c r="N151" s="28">
        <f t="shared" si="11"/>
        <v>552866.59999999986</v>
      </c>
      <c r="O151" s="28">
        <f t="shared" si="12"/>
        <v>2886732.6333333328</v>
      </c>
    </row>
    <row r="152" spans="1:15" s="2" customFormat="1">
      <c r="A152" s="57">
        <v>43921</v>
      </c>
      <c r="B152" s="26">
        <v>330623.39999999997</v>
      </c>
      <c r="C152" s="26">
        <v>1082118.7</v>
      </c>
      <c r="D152" s="26">
        <v>609190.6</v>
      </c>
      <c r="E152" s="27">
        <v>190685.09999999998</v>
      </c>
      <c r="F152" s="26">
        <f>107546+182.3</f>
        <v>107728.3</v>
      </c>
      <c r="G152" s="28">
        <f t="shared" si="10"/>
        <v>2320346.0999999996</v>
      </c>
      <c r="H152" s="26">
        <v>13526.1</v>
      </c>
      <c r="I152" s="26">
        <v>58131.8</v>
      </c>
      <c r="J152" s="26">
        <v>700933.30000000016</v>
      </c>
      <c r="K152" s="26">
        <v>114467.79999999999</v>
      </c>
      <c r="L152" s="28">
        <v>-57739.000000000116</v>
      </c>
      <c r="M152" s="28">
        <v>-304314.3</v>
      </c>
      <c r="N152" s="28">
        <f t="shared" si="11"/>
        <v>525005.70000000019</v>
      </c>
      <c r="O152" s="28">
        <f t="shared" si="12"/>
        <v>2845351.8</v>
      </c>
    </row>
    <row r="153" spans="1:15" s="2" customFormat="1">
      <c r="A153" s="57">
        <v>43951</v>
      </c>
      <c r="B153" s="26">
        <v>341533.06666666671</v>
      </c>
      <c r="C153" s="26">
        <v>1098907.7</v>
      </c>
      <c r="D153" s="26">
        <v>622889.10000000009</v>
      </c>
      <c r="E153" s="27">
        <v>193470.40000000002</v>
      </c>
      <c r="F153" s="26">
        <f>108310.5+182.3</f>
        <v>108492.8</v>
      </c>
      <c r="G153" s="28">
        <f t="shared" si="10"/>
        <v>2365293.0666666664</v>
      </c>
      <c r="H153" s="26">
        <v>15647.4</v>
      </c>
      <c r="I153" s="26">
        <v>53990.1</v>
      </c>
      <c r="J153" s="26">
        <v>714870.83333333326</v>
      </c>
      <c r="K153" s="26">
        <v>114467.79999999999</v>
      </c>
      <c r="L153" s="28">
        <v>-69812.866666666712</v>
      </c>
      <c r="M153" s="28">
        <v>-320506.83333333337</v>
      </c>
      <c r="N153" s="28">
        <f t="shared" si="11"/>
        <v>508656.43333333323</v>
      </c>
      <c r="O153" s="28">
        <f t="shared" si="12"/>
        <v>2873949.4999999995</v>
      </c>
    </row>
    <row r="154" spans="1:15" s="2" customFormat="1">
      <c r="A154" s="57">
        <v>43982</v>
      </c>
      <c r="B154" s="26">
        <v>352132.73333333334</v>
      </c>
      <c r="C154" s="26">
        <v>1089509.2000000002</v>
      </c>
      <c r="D154" s="26">
        <v>632402.19999999995</v>
      </c>
      <c r="E154" s="27">
        <v>192666.99999999997</v>
      </c>
      <c r="F154" s="26">
        <f>112196.1+182.3</f>
        <v>112378.40000000001</v>
      </c>
      <c r="G154" s="28">
        <f t="shared" si="10"/>
        <v>2379089.5333333332</v>
      </c>
      <c r="H154" s="26">
        <v>14622.7</v>
      </c>
      <c r="I154" s="26">
        <v>50618.299999999996</v>
      </c>
      <c r="J154" s="26">
        <v>727048.3666666667</v>
      </c>
      <c r="K154" s="26">
        <v>114467.79999999999</v>
      </c>
      <c r="L154" s="28">
        <v>-61397.133333333302</v>
      </c>
      <c r="M154" s="28">
        <v>-333040.16666666657</v>
      </c>
      <c r="N154" s="28">
        <f t="shared" si="11"/>
        <v>512319.86666666687</v>
      </c>
      <c r="O154" s="28">
        <f t="shared" si="12"/>
        <v>2891409.4</v>
      </c>
    </row>
    <row r="155" spans="1:15" s="2" customFormat="1">
      <c r="A155" s="57">
        <v>44012</v>
      </c>
      <c r="B155" s="26">
        <v>377987.4</v>
      </c>
      <c r="C155" s="26">
        <v>1180168.2999999998</v>
      </c>
      <c r="D155" s="26">
        <v>642361.4</v>
      </c>
      <c r="E155" s="27">
        <v>200919</v>
      </c>
      <c r="F155" s="26">
        <f>125705.7+182.3</f>
        <v>125888</v>
      </c>
      <c r="G155" s="28">
        <f t="shared" si="10"/>
        <v>2527324.0999999996</v>
      </c>
      <c r="H155" s="26">
        <v>7581.6</v>
      </c>
      <c r="I155" s="26">
        <v>55808.9</v>
      </c>
      <c r="J155" s="26">
        <v>749871.6</v>
      </c>
      <c r="K155" s="26">
        <v>119272.2</v>
      </c>
      <c r="L155" s="28">
        <v>-64272.100000000173</v>
      </c>
      <c r="M155" s="28">
        <v>-385519.6</v>
      </c>
      <c r="N155" s="28">
        <f t="shared" si="11"/>
        <v>482742.59999999974</v>
      </c>
      <c r="O155" s="28">
        <f t="shared" si="12"/>
        <v>3010066.6999999993</v>
      </c>
    </row>
    <row r="156" spans="1:15" s="2" customFormat="1">
      <c r="A156" s="57">
        <v>44043</v>
      </c>
      <c r="B156" s="26">
        <v>389396.7</v>
      </c>
      <c r="C156" s="26">
        <v>1147270.2</v>
      </c>
      <c r="D156" s="26">
        <v>696045.6333333333</v>
      </c>
      <c r="E156" s="27">
        <v>213647.3</v>
      </c>
      <c r="F156" s="26">
        <f>131523.9+182.3</f>
        <v>131706.19999999998</v>
      </c>
      <c r="G156" s="28">
        <f t="shared" ref="G156:G173" si="13">SUM(B156:F156)</f>
        <v>2578066.0333333332</v>
      </c>
      <c r="H156" s="26">
        <v>9541.7000000000007</v>
      </c>
      <c r="I156" s="26">
        <v>56940</v>
      </c>
      <c r="J156" s="26">
        <v>765736.96666666667</v>
      </c>
      <c r="K156" s="26">
        <v>119272.2</v>
      </c>
      <c r="L156" s="28">
        <v>-60495.633333333346</v>
      </c>
      <c r="M156" s="28">
        <v>-385063.76666666666</v>
      </c>
      <c r="N156" s="28">
        <f t="shared" ref="N156:N163" si="14">SUM(H156:M156)</f>
        <v>505931.46666666662</v>
      </c>
      <c r="O156" s="28">
        <f t="shared" si="12"/>
        <v>3083997.5</v>
      </c>
    </row>
    <row r="157" spans="1:15" s="2" customFormat="1">
      <c r="A157" s="57">
        <v>44074</v>
      </c>
      <c r="B157" s="26">
        <v>398822.6</v>
      </c>
      <c r="C157" s="26">
        <v>1182206.3</v>
      </c>
      <c r="D157" s="26">
        <v>705981.7666666666</v>
      </c>
      <c r="E157" s="27">
        <v>211594.8</v>
      </c>
      <c r="F157" s="26">
        <f>125496.2+182.3</f>
        <v>125678.5</v>
      </c>
      <c r="G157" s="28">
        <f t="shared" si="13"/>
        <v>2624283.9666666663</v>
      </c>
      <c r="H157" s="26">
        <v>16621.8</v>
      </c>
      <c r="I157" s="26">
        <v>60606</v>
      </c>
      <c r="J157" s="26">
        <v>745506.33333333337</v>
      </c>
      <c r="K157" s="26">
        <v>119272.2</v>
      </c>
      <c r="L157" s="28">
        <v>-53085.466666666856</v>
      </c>
      <c r="M157" s="28">
        <v>-370054.13333333324</v>
      </c>
      <c r="N157" s="28">
        <f t="shared" si="14"/>
        <v>518866.73333333322</v>
      </c>
      <c r="O157" s="28">
        <f t="shared" si="12"/>
        <v>3143150.6999999997</v>
      </c>
    </row>
    <row r="158" spans="1:15" s="2" customFormat="1">
      <c r="A158" s="57">
        <v>44104</v>
      </c>
      <c r="B158" s="26">
        <v>389340.1999999999</v>
      </c>
      <c r="C158" s="26">
        <v>1295715.9000000001</v>
      </c>
      <c r="D158" s="26">
        <v>678223.39999999991</v>
      </c>
      <c r="E158" s="27">
        <v>214148.39999999997</v>
      </c>
      <c r="F158" s="26">
        <f>138334.5+181.5</f>
        <v>138516</v>
      </c>
      <c r="G158" s="28">
        <f t="shared" si="13"/>
        <v>2715943.9</v>
      </c>
      <c r="H158" s="26">
        <v>9519.3000000000011</v>
      </c>
      <c r="I158" s="26">
        <v>65861.7</v>
      </c>
      <c r="J158" s="26">
        <v>779145.20000000007</v>
      </c>
      <c r="K158" s="26">
        <v>123993.09999999999</v>
      </c>
      <c r="L158" s="28">
        <v>-53578.699999999953</v>
      </c>
      <c r="M158" s="28">
        <v>-252699.00000000012</v>
      </c>
      <c r="N158" s="28">
        <f t="shared" si="14"/>
        <v>672241.6</v>
      </c>
      <c r="O158" s="28">
        <f t="shared" si="12"/>
        <v>3388185.5</v>
      </c>
    </row>
    <row r="159" spans="1:15" s="2" customFormat="1">
      <c r="A159" s="57">
        <v>44135</v>
      </c>
      <c r="B159" s="26">
        <v>387169.06666666665</v>
      </c>
      <c r="C159" s="26">
        <v>1288080.2</v>
      </c>
      <c r="D159" s="26">
        <v>694771.8666666667</v>
      </c>
      <c r="E159" s="27">
        <v>212334.90000000002</v>
      </c>
      <c r="F159" s="26">
        <f>133549.8+181.5</f>
        <v>133731.29999999999</v>
      </c>
      <c r="G159" s="28">
        <f t="shared" si="13"/>
        <v>2716087.333333333</v>
      </c>
      <c r="H159" s="26">
        <v>16591.599999999999</v>
      </c>
      <c r="I159" s="26">
        <v>61430.1</v>
      </c>
      <c r="J159" s="26">
        <v>792078.03333333344</v>
      </c>
      <c r="K159" s="26">
        <v>123993.09999999999</v>
      </c>
      <c r="L159" s="28">
        <v>-62855.999999999898</v>
      </c>
      <c r="M159" s="28">
        <v>-268979.687301</v>
      </c>
      <c r="N159" s="28">
        <f t="shared" si="14"/>
        <v>662257.14603233349</v>
      </c>
      <c r="O159" s="28">
        <f t="shared" si="12"/>
        <v>3378344.4793656664</v>
      </c>
    </row>
    <row r="160" spans="1:15" s="2" customFormat="1">
      <c r="A160" s="57">
        <v>44165</v>
      </c>
      <c r="B160" s="26">
        <v>392006.93333333335</v>
      </c>
      <c r="C160" s="26">
        <v>1340015.3999999999</v>
      </c>
      <c r="D160" s="26">
        <v>711189.33333333326</v>
      </c>
      <c r="E160" s="27">
        <v>217309.30000000002</v>
      </c>
      <c r="F160" s="26">
        <f>132510.5+181.5</f>
        <v>132692</v>
      </c>
      <c r="G160" s="28">
        <f t="shared" si="13"/>
        <v>2793212.9666666663</v>
      </c>
      <c r="H160" s="26">
        <v>20946.5</v>
      </c>
      <c r="I160" s="26">
        <v>58995.199999999997</v>
      </c>
      <c r="J160" s="26">
        <v>803403.2666666666</v>
      </c>
      <c r="K160" s="26">
        <v>123993.09999999999</v>
      </c>
      <c r="L160" s="28">
        <v>-91363.200000000012</v>
      </c>
      <c r="M160" s="28">
        <v>-294377.344293</v>
      </c>
      <c r="N160" s="28">
        <f t="shared" si="14"/>
        <v>621597.52237366652</v>
      </c>
      <c r="O160" s="28">
        <f t="shared" si="12"/>
        <v>3414810.4890403328</v>
      </c>
    </row>
    <row r="161" spans="1:15" s="2" customFormat="1">
      <c r="A161" s="57">
        <v>44196</v>
      </c>
      <c r="B161" s="26">
        <v>433211.8</v>
      </c>
      <c r="C161" s="26">
        <v>1369841.3000000003</v>
      </c>
      <c r="D161" s="26">
        <v>723397.99999999988</v>
      </c>
      <c r="E161" s="27">
        <v>207328.49999999997</v>
      </c>
      <c r="F161" s="26">
        <f>141279.8+179.1</f>
        <v>141458.9</v>
      </c>
      <c r="G161" s="28">
        <f t="shared" si="13"/>
        <v>2875238.5</v>
      </c>
      <c r="H161" s="26">
        <v>18100</v>
      </c>
      <c r="I161" s="26">
        <v>63218.3</v>
      </c>
      <c r="J161" s="26">
        <v>794060.6</v>
      </c>
      <c r="K161" s="26">
        <v>124007.9</v>
      </c>
      <c r="L161" s="28">
        <v>-52119.700000000012</v>
      </c>
      <c r="M161" s="28">
        <v>-281592.01651699998</v>
      </c>
      <c r="N161" s="28">
        <f t="shared" si="14"/>
        <v>665675.08348300005</v>
      </c>
      <c r="O161" s="28">
        <f t="shared" si="12"/>
        <v>3540913.5834830003</v>
      </c>
    </row>
    <row r="162" spans="1:15" s="2" customFormat="1">
      <c r="A162" s="57">
        <v>44227</v>
      </c>
      <c r="B162" s="26">
        <v>404908.5</v>
      </c>
      <c r="C162" s="26">
        <v>1418337.1666666665</v>
      </c>
      <c r="D162" s="26">
        <v>727016.46666666679</v>
      </c>
      <c r="E162" s="27">
        <v>221420.39999999997</v>
      </c>
      <c r="F162" s="26">
        <f>141909.1+179.1</f>
        <v>142088.20000000001</v>
      </c>
      <c r="G162" s="28">
        <f t="shared" si="13"/>
        <v>2913770.7333333334</v>
      </c>
      <c r="H162" s="26">
        <v>20956.099999999999</v>
      </c>
      <c r="I162" s="26">
        <v>64791.399999999994</v>
      </c>
      <c r="J162" s="26">
        <v>805734</v>
      </c>
      <c r="K162" s="26">
        <v>124007.9</v>
      </c>
      <c r="L162" s="28">
        <v>-67581.866666666683</v>
      </c>
      <c r="M162" s="28">
        <v>-305422.77774199989</v>
      </c>
      <c r="N162" s="28">
        <f t="shared" si="14"/>
        <v>642484.75559133338</v>
      </c>
      <c r="O162" s="28">
        <f t="shared" si="12"/>
        <v>3556255.4889246668</v>
      </c>
    </row>
    <row r="163" spans="1:15" s="2" customFormat="1">
      <c r="A163" s="57">
        <v>44255</v>
      </c>
      <c r="B163" s="26">
        <v>397409.8</v>
      </c>
      <c r="C163" s="26">
        <v>1440559.6333333333</v>
      </c>
      <c r="D163" s="26">
        <v>750924.83333333337</v>
      </c>
      <c r="E163" s="27">
        <v>223798.89999999997</v>
      </c>
      <c r="F163" s="26">
        <f>144934.8+179.1</f>
        <v>145113.9</v>
      </c>
      <c r="G163" s="28">
        <f t="shared" si="13"/>
        <v>2957807.0666666664</v>
      </c>
      <c r="H163" s="26">
        <v>20954.600000000002</v>
      </c>
      <c r="I163" s="26">
        <v>66010.299999999988</v>
      </c>
      <c r="J163" s="26">
        <v>831377.79999999993</v>
      </c>
      <c r="K163" s="26">
        <v>124007.9</v>
      </c>
      <c r="L163" s="28">
        <v>-70979.833333333299</v>
      </c>
      <c r="M163" s="28">
        <v>-310220.80289300007</v>
      </c>
      <c r="N163" s="28">
        <f t="shared" si="14"/>
        <v>661149.96377366665</v>
      </c>
      <c r="O163" s="28">
        <f t="shared" si="12"/>
        <v>3618957.0304403333</v>
      </c>
    </row>
    <row r="164" spans="1:15" s="2" customFormat="1">
      <c r="A164" s="57">
        <v>44286</v>
      </c>
      <c r="B164" s="26">
        <v>396404.60000000003</v>
      </c>
      <c r="C164" s="26">
        <v>1445542.8999999997</v>
      </c>
      <c r="D164" s="26">
        <v>773663.29999999993</v>
      </c>
      <c r="E164" s="27">
        <v>224018.69999999992</v>
      </c>
      <c r="F164" s="26">
        <f>150731.6+194.5</f>
        <v>150926.1</v>
      </c>
      <c r="G164" s="28">
        <f t="shared" si="13"/>
        <v>2990555.5999999996</v>
      </c>
      <c r="H164" s="26">
        <v>18910</v>
      </c>
      <c r="I164" s="26">
        <v>64851.1</v>
      </c>
      <c r="J164" s="26">
        <v>810308.29999999993</v>
      </c>
      <c r="K164" s="26">
        <v>128540.5</v>
      </c>
      <c r="L164" s="28">
        <v>-40174.400000000081</v>
      </c>
      <c r="M164" s="28">
        <v>-321694.99999999988</v>
      </c>
      <c r="N164" s="28">
        <f t="shared" ref="N164:N173" si="15">SUM(H164:M164)</f>
        <v>660740.49999999988</v>
      </c>
      <c r="O164" s="28">
        <f t="shared" si="12"/>
        <v>3651296.0999999996</v>
      </c>
    </row>
    <row r="165" spans="1:15" s="2" customFormat="1">
      <c r="A165" s="57">
        <v>44316</v>
      </c>
      <c r="B165" s="26">
        <v>407812.5</v>
      </c>
      <c r="C165" s="26">
        <v>1434653.5999999999</v>
      </c>
      <c r="D165" s="26">
        <v>780328.79999999993</v>
      </c>
      <c r="E165" s="27">
        <v>212953.90000000002</v>
      </c>
      <c r="F165" s="26">
        <f>152191.7+194.5</f>
        <v>152386.20000000001</v>
      </c>
      <c r="G165" s="28">
        <f t="shared" si="13"/>
        <v>2988135</v>
      </c>
      <c r="H165" s="26">
        <v>18870.5</v>
      </c>
      <c r="I165" s="26">
        <v>59833.200000000004</v>
      </c>
      <c r="J165" s="26">
        <v>810504.89999999991</v>
      </c>
      <c r="K165" s="26">
        <v>128540.5</v>
      </c>
      <c r="L165" s="28">
        <v>-36465.866666666596</v>
      </c>
      <c r="M165" s="28">
        <v>-328139</v>
      </c>
      <c r="N165" s="28">
        <f t="shared" si="15"/>
        <v>653144.23333333328</v>
      </c>
      <c r="O165" s="28">
        <f t="shared" si="12"/>
        <v>3641279.2333333334</v>
      </c>
    </row>
    <row r="166" spans="1:15" s="2" customFormat="1">
      <c r="A166" s="57">
        <v>44347</v>
      </c>
      <c r="B166" s="26">
        <v>419956.79999999993</v>
      </c>
      <c r="C166" s="26">
        <v>1515725.2000000002</v>
      </c>
      <c r="D166" s="26">
        <v>775326.40000000014</v>
      </c>
      <c r="E166" s="27">
        <v>215416.59999999998</v>
      </c>
      <c r="F166" s="26">
        <f>158606.3+194.5</f>
        <v>158800.79999999999</v>
      </c>
      <c r="G166" s="28">
        <f t="shared" si="13"/>
        <v>3085225.8000000003</v>
      </c>
      <c r="H166" s="26">
        <v>18823.699999999997</v>
      </c>
      <c r="I166" s="26">
        <v>59255.3</v>
      </c>
      <c r="J166" s="26">
        <v>824435.99999999988</v>
      </c>
      <c r="K166" s="26">
        <v>128540.5</v>
      </c>
      <c r="L166" s="28">
        <v>-47388.4333333334</v>
      </c>
      <c r="M166" s="28">
        <v>-342319.19999999995</v>
      </c>
      <c r="N166" s="28">
        <f t="shared" si="15"/>
        <v>641347.86666666658</v>
      </c>
      <c r="O166" s="28">
        <f t="shared" si="12"/>
        <v>3726573.666666667</v>
      </c>
    </row>
    <row r="167" spans="1:15" s="2" customFormat="1">
      <c r="A167" s="57">
        <v>44377</v>
      </c>
      <c r="B167" s="26">
        <v>458192.3</v>
      </c>
      <c r="C167" s="26">
        <v>1589876.0300000003</v>
      </c>
      <c r="D167" s="26">
        <v>821663.4</v>
      </c>
      <c r="E167" s="27">
        <v>225156.69999999995</v>
      </c>
      <c r="F167" s="26">
        <f>164311.4+186.1</f>
        <v>164497.5</v>
      </c>
      <c r="G167" s="28">
        <f t="shared" si="13"/>
        <v>3259385.9300000006</v>
      </c>
      <c r="H167" s="26">
        <v>23041.699999999997</v>
      </c>
      <c r="I167" s="26">
        <v>65638.100000000006</v>
      </c>
      <c r="J167" s="26">
        <v>835586.79999999993</v>
      </c>
      <c r="K167" s="26">
        <v>133325.59999999998</v>
      </c>
      <c r="L167" s="28">
        <v>-90693.100000000079</v>
      </c>
      <c r="M167" s="28">
        <v>-334213.79999999981</v>
      </c>
      <c r="N167" s="28">
        <f t="shared" si="15"/>
        <v>632685.30000000005</v>
      </c>
      <c r="O167" s="28">
        <f t="shared" si="12"/>
        <v>3892071.2300000004</v>
      </c>
    </row>
    <row r="168" spans="1:15" s="2" customFormat="1" ht="18">
      <c r="A168" s="57" t="s">
        <v>56</v>
      </c>
      <c r="B168" s="26">
        <v>467263.13333333324</v>
      </c>
      <c r="C168" s="26">
        <v>1653985.8633333331</v>
      </c>
      <c r="D168" s="26">
        <v>831070.53333333333</v>
      </c>
      <c r="E168" s="27">
        <v>226194.40000000002</v>
      </c>
      <c r="F168" s="26">
        <f>165058.4+186.1</f>
        <v>165244.5</v>
      </c>
      <c r="G168" s="28">
        <f t="shared" si="13"/>
        <v>3343758.4299999992</v>
      </c>
      <c r="H168" s="26">
        <v>23036.799999999999</v>
      </c>
      <c r="I168" s="26">
        <v>64846.5</v>
      </c>
      <c r="J168" s="26">
        <v>858214.66666666663</v>
      </c>
      <c r="K168" s="26">
        <v>133325.59999999998</v>
      </c>
      <c r="L168" s="28">
        <v>-48310.23333333341</v>
      </c>
      <c r="M168" s="28">
        <v>-407311.73333333334</v>
      </c>
      <c r="N168" s="28">
        <f t="shared" si="15"/>
        <v>623801.59999999986</v>
      </c>
      <c r="O168" s="28">
        <f t="shared" si="12"/>
        <v>3967560.0299999993</v>
      </c>
    </row>
    <row r="169" spans="1:15" s="2" customFormat="1" ht="18">
      <c r="A169" s="57" t="s">
        <v>57</v>
      </c>
      <c r="B169" s="26">
        <v>464384.96666666679</v>
      </c>
      <c r="C169" s="26">
        <v>1688957.3666666667</v>
      </c>
      <c r="D169" s="26">
        <v>873637.36666666681</v>
      </c>
      <c r="E169" s="27">
        <v>221551.40000000002</v>
      </c>
      <c r="F169" s="26">
        <f>184453.2+186.1</f>
        <v>184639.30000000002</v>
      </c>
      <c r="G169" s="28">
        <f t="shared" si="13"/>
        <v>3433170.4</v>
      </c>
      <c r="H169" s="26">
        <v>20928.5</v>
      </c>
      <c r="I169" s="26">
        <v>62211.199999999997</v>
      </c>
      <c r="J169" s="26">
        <v>882119.53333333321</v>
      </c>
      <c r="K169" s="26">
        <v>133325.59999999998</v>
      </c>
      <c r="L169" s="28">
        <v>-96396.566666666768</v>
      </c>
      <c r="M169" s="28">
        <v>-411601.86666666664</v>
      </c>
      <c r="N169" s="28">
        <f t="shared" si="15"/>
        <v>590586.39999999967</v>
      </c>
      <c r="O169" s="28">
        <f t="shared" si="12"/>
        <v>4023756.7999999998</v>
      </c>
    </row>
    <row r="170" spans="1:15" s="2" customFormat="1" ht="18">
      <c r="A170" s="76" t="s">
        <v>58</v>
      </c>
      <c r="B170" s="26">
        <v>452697.39999999997</v>
      </c>
      <c r="C170" s="26">
        <v>1675444.2</v>
      </c>
      <c r="D170" s="26">
        <v>964342.7</v>
      </c>
      <c r="E170" s="27">
        <v>234167.69999999998</v>
      </c>
      <c r="F170" s="26">
        <f>11844.5+186.1</f>
        <v>12030.6</v>
      </c>
      <c r="G170" s="28">
        <f t="shared" si="13"/>
        <v>3338682.6</v>
      </c>
      <c r="H170" s="26">
        <v>16502.599999999999</v>
      </c>
      <c r="I170" s="26">
        <v>56628.299999999996</v>
      </c>
      <c r="J170" s="26">
        <v>900897</v>
      </c>
      <c r="K170" s="26">
        <v>133325.59999999998</v>
      </c>
      <c r="L170" s="28">
        <v>-83959.5</v>
      </c>
      <c r="M170" s="28">
        <v>-310064.5</v>
      </c>
      <c r="N170" s="28">
        <f t="shared" si="15"/>
        <v>713329.5</v>
      </c>
      <c r="O170" s="28">
        <f t="shared" si="12"/>
        <v>4052012.1</v>
      </c>
    </row>
    <row r="171" spans="1:15" s="2" customFormat="1" ht="18">
      <c r="A171" s="76" t="s">
        <v>59</v>
      </c>
      <c r="B171" s="26">
        <v>444493.89999999997</v>
      </c>
      <c r="C171" s="26">
        <v>1690051.7000000002</v>
      </c>
      <c r="D171" s="26">
        <v>960838.00000000012</v>
      </c>
      <c r="E171" s="27">
        <v>256977.09999999995</v>
      </c>
      <c r="F171" s="26">
        <f>12334.7+186.1</f>
        <v>12520.800000000001</v>
      </c>
      <c r="G171" s="28">
        <f t="shared" si="13"/>
        <v>3364881.5</v>
      </c>
      <c r="H171" s="26">
        <v>16453</v>
      </c>
      <c r="I171" s="26">
        <v>56167.700000000004</v>
      </c>
      <c r="J171" s="26">
        <v>916508.6</v>
      </c>
      <c r="K171" s="26">
        <v>133325.59999999998</v>
      </c>
      <c r="L171" s="28">
        <v>-89298.200000000026</v>
      </c>
      <c r="M171" s="28">
        <v>-327481.80000000005</v>
      </c>
      <c r="N171" s="28">
        <f t="shared" si="15"/>
        <v>705674.89999999979</v>
      </c>
      <c r="O171" s="28">
        <f t="shared" si="12"/>
        <v>4070556.4</v>
      </c>
    </row>
    <row r="172" spans="1:15" s="2" customFormat="1" ht="18">
      <c r="A172" s="76" t="s">
        <v>62</v>
      </c>
      <c r="B172" s="26">
        <v>447409.19999999995</v>
      </c>
      <c r="C172" s="26">
        <v>1647440.2999999998</v>
      </c>
      <c r="D172" s="26">
        <v>976381.8</v>
      </c>
      <c r="E172" s="27">
        <v>258218.69999999998</v>
      </c>
      <c r="F172" s="26">
        <f>12317.7+186.1</f>
        <v>12503.800000000001</v>
      </c>
      <c r="G172" s="28">
        <f t="shared" si="13"/>
        <v>3341953.8</v>
      </c>
      <c r="H172" s="26">
        <v>16513.599999999999</v>
      </c>
      <c r="I172" s="26">
        <v>61852.1</v>
      </c>
      <c r="J172" s="26">
        <v>935624.6</v>
      </c>
      <c r="K172" s="26">
        <v>133325.59999999998</v>
      </c>
      <c r="L172" s="28">
        <v>-88857.000000000015</v>
      </c>
      <c r="M172" s="28">
        <v>-302330.40000000002</v>
      </c>
      <c r="N172" s="28">
        <f t="shared" si="15"/>
        <v>756128.49999999988</v>
      </c>
      <c r="O172" s="28">
        <f t="shared" si="12"/>
        <v>4098082.3</v>
      </c>
    </row>
    <row r="173" spans="1:15" s="2" customFormat="1" ht="18">
      <c r="A173" s="76" t="s">
        <v>63</v>
      </c>
      <c r="B173" s="26">
        <v>473710.80000000005</v>
      </c>
      <c r="C173" s="26">
        <v>1625228.1999999997</v>
      </c>
      <c r="D173" s="26">
        <v>990331.2</v>
      </c>
      <c r="E173" s="27">
        <v>254710.69999999998</v>
      </c>
      <c r="F173" s="26">
        <f>12103.6+186.1</f>
        <v>12289.7</v>
      </c>
      <c r="G173" s="28">
        <f t="shared" si="13"/>
        <v>3356270.6000000006</v>
      </c>
      <c r="H173" s="26">
        <v>19417</v>
      </c>
      <c r="I173" s="26">
        <v>56884.399999999994</v>
      </c>
      <c r="J173" s="26">
        <v>945883.89999999991</v>
      </c>
      <c r="K173" s="26">
        <v>133325.59999999998</v>
      </c>
      <c r="L173" s="28">
        <v>-97736.800000000047</v>
      </c>
      <c r="M173" s="28">
        <v>-300396.10000000003</v>
      </c>
      <c r="N173" s="28">
        <f t="shared" si="15"/>
        <v>757377.99999999977</v>
      </c>
      <c r="O173" s="28">
        <f t="shared" si="12"/>
        <v>4113648.6000000006</v>
      </c>
    </row>
    <row r="174" spans="1:15" ht="18.75">
      <c r="A174" s="61" t="s">
        <v>54</v>
      </c>
      <c r="B174" s="62"/>
      <c r="C174" s="6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0"/>
    </row>
    <row r="175" spans="1:15" ht="18.75">
      <c r="A175" s="63" t="s">
        <v>44</v>
      </c>
      <c r="B175" s="64"/>
      <c r="C175" s="64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/>
    </row>
    <row r="176" spans="1:15" ht="18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8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>
      <c r="J178" s="2"/>
      <c r="K178" s="2"/>
      <c r="M178" s="2"/>
    </row>
    <row r="179" spans="1:15">
      <c r="J179" s="2"/>
      <c r="K179" s="2"/>
      <c r="M179" s="2"/>
    </row>
    <row r="180" spans="1:15">
      <c r="J180" s="2"/>
      <c r="K180" s="2"/>
      <c r="M180" s="2"/>
    </row>
    <row r="181" spans="1:15">
      <c r="J181" s="2"/>
      <c r="K181" s="2"/>
      <c r="M181" s="2"/>
    </row>
    <row r="182" spans="1:15">
      <c r="J182" s="2"/>
      <c r="K182" s="2"/>
      <c r="M182" s="2"/>
    </row>
    <row r="183" spans="1:15">
      <c r="J183" s="2"/>
      <c r="K183" s="2"/>
      <c r="M183" s="2"/>
    </row>
    <row r="184" spans="1:15">
      <c r="J184" s="2"/>
      <c r="K184" s="2"/>
      <c r="M184" s="2"/>
    </row>
    <row r="185" spans="1:15">
      <c r="J185" s="2"/>
      <c r="K185" s="2"/>
      <c r="M185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5"/>
  <sheetViews>
    <sheetView workbookViewId="0">
      <pane xSplit="1" ySplit="6" topLeftCell="M54" activePane="bottomRight" state="frozen"/>
      <selection pane="topRight" activeCell="B1" sqref="B1"/>
      <selection pane="bottomLeft" activeCell="A7" sqref="A7"/>
      <selection pane="bottomRight" activeCell="A62" sqref="A62:XFD62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61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8" si="7">SUM(H51:M51)</f>
        <v>441906.79999999981</v>
      </c>
      <c r="O51" s="28">
        <f t="shared" ref="O51:O62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>
      <c r="A53" s="57">
        <v>43738</v>
      </c>
      <c r="B53" s="26">
        <v>317452.39999999997</v>
      </c>
      <c r="C53" s="26">
        <v>1118003.3</v>
      </c>
      <c r="D53" s="26">
        <v>454128</v>
      </c>
      <c r="E53" s="27">
        <v>185112.4</v>
      </c>
      <c r="F53" s="26">
        <v>89039.7</v>
      </c>
      <c r="G53" s="28">
        <f t="shared" si="6"/>
        <v>2163735.7999999998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2651180</v>
      </c>
    </row>
    <row r="54" spans="1:15" s="2" customFormat="1">
      <c r="A54" s="57">
        <v>43830</v>
      </c>
      <c r="B54" s="26">
        <v>359838.80000000005</v>
      </c>
      <c r="C54" s="26">
        <v>1070136.7999999998</v>
      </c>
      <c r="D54" s="26">
        <v>584633</v>
      </c>
      <c r="E54" s="27">
        <v>188088.8</v>
      </c>
      <c r="F54" s="26">
        <v>99059</v>
      </c>
      <c r="G54" s="28">
        <f t="shared" si="6"/>
        <v>2301756.4</v>
      </c>
      <c r="H54" s="26">
        <v>13357.7</v>
      </c>
      <c r="I54" s="26">
        <v>59688.299999999996</v>
      </c>
      <c r="J54" s="26">
        <v>694562.6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526653.99999999988</v>
      </c>
      <c r="O54" s="28">
        <f t="shared" si="8"/>
        <v>2828410.4</v>
      </c>
    </row>
    <row r="55" spans="1:15" s="2" customFormat="1">
      <c r="A55" s="57">
        <v>43921</v>
      </c>
      <c r="B55" s="26">
        <v>330623.39999999997</v>
      </c>
      <c r="C55" s="26">
        <v>1082118.7</v>
      </c>
      <c r="D55" s="26">
        <v>609190.6</v>
      </c>
      <c r="E55" s="27">
        <v>190685.09999999998</v>
      </c>
      <c r="F55" s="26">
        <f>107546+182.3</f>
        <v>107728.3</v>
      </c>
      <c r="G55" s="28">
        <f t="shared" si="6"/>
        <v>2320346.0999999996</v>
      </c>
      <c r="H55" s="26">
        <v>13526.1</v>
      </c>
      <c r="I55" s="26">
        <v>58131.8</v>
      </c>
      <c r="J55" s="26">
        <v>700933.30000000016</v>
      </c>
      <c r="K55" s="26">
        <v>114467.79999999999</v>
      </c>
      <c r="L55" s="28">
        <v>-57739.000000000116</v>
      </c>
      <c r="M55" s="28">
        <v>-304314.3</v>
      </c>
      <c r="N55" s="28">
        <f t="shared" si="7"/>
        <v>525005.70000000019</v>
      </c>
      <c r="O55" s="28">
        <f t="shared" si="8"/>
        <v>2845351.8</v>
      </c>
    </row>
    <row r="56" spans="1:15" s="2" customFormat="1">
      <c r="A56" s="57">
        <v>44012</v>
      </c>
      <c r="B56" s="26">
        <v>377987.4</v>
      </c>
      <c r="C56" s="26">
        <v>1180168.2999999998</v>
      </c>
      <c r="D56" s="26">
        <v>642361.4</v>
      </c>
      <c r="E56" s="27">
        <v>200919</v>
      </c>
      <c r="F56" s="26">
        <f>125705.7+182.3</f>
        <v>125888</v>
      </c>
      <c r="G56" s="28">
        <f t="shared" si="6"/>
        <v>2527324.0999999996</v>
      </c>
      <c r="H56" s="26">
        <v>7581.6</v>
      </c>
      <c r="I56" s="26">
        <v>55808.9</v>
      </c>
      <c r="J56" s="26">
        <v>749871.6</v>
      </c>
      <c r="K56" s="26">
        <v>119272.2</v>
      </c>
      <c r="L56" s="28">
        <v>-64272.100000000173</v>
      </c>
      <c r="M56" s="28">
        <v>-385519.6</v>
      </c>
      <c r="N56" s="28">
        <f t="shared" si="7"/>
        <v>482742.59999999974</v>
      </c>
      <c r="O56" s="28">
        <f t="shared" si="8"/>
        <v>3010066.6999999993</v>
      </c>
    </row>
    <row r="57" spans="1:15" s="2" customFormat="1">
      <c r="A57" s="57">
        <v>44104</v>
      </c>
      <c r="B57" s="26">
        <v>389340.1999999999</v>
      </c>
      <c r="C57" s="26">
        <v>1295715.9000000001</v>
      </c>
      <c r="D57" s="26">
        <v>678223.39999999991</v>
      </c>
      <c r="E57" s="27">
        <v>214148.39999999997</v>
      </c>
      <c r="F57" s="26">
        <f>138334.5+181.5</f>
        <v>138516</v>
      </c>
      <c r="G57" s="28">
        <f t="shared" si="6"/>
        <v>2715943.9</v>
      </c>
      <c r="H57" s="26">
        <v>9519.3000000000011</v>
      </c>
      <c r="I57" s="26">
        <v>65861.7</v>
      </c>
      <c r="J57" s="26">
        <v>779145.20000000007</v>
      </c>
      <c r="K57" s="26">
        <v>123993.09999999999</v>
      </c>
      <c r="L57" s="28">
        <v>-53578.699999999953</v>
      </c>
      <c r="M57" s="28">
        <v>-252699.00000000012</v>
      </c>
      <c r="N57" s="28">
        <f t="shared" si="7"/>
        <v>672241.6</v>
      </c>
      <c r="O57" s="28">
        <f t="shared" si="8"/>
        <v>3388185.5</v>
      </c>
    </row>
    <row r="58" spans="1:15" s="2" customFormat="1">
      <c r="A58" s="57">
        <v>44196</v>
      </c>
      <c r="B58" s="26">
        <v>433211.8</v>
      </c>
      <c r="C58" s="26">
        <v>1369841.3000000003</v>
      </c>
      <c r="D58" s="26">
        <v>723397.99999999988</v>
      </c>
      <c r="E58" s="27">
        <v>207328.49999999997</v>
      </c>
      <c r="F58" s="26">
        <f>141279.8+179.1</f>
        <v>141458.9</v>
      </c>
      <c r="G58" s="28">
        <f t="shared" si="6"/>
        <v>2875238.5</v>
      </c>
      <c r="H58" s="26">
        <v>18100</v>
      </c>
      <c r="I58" s="26">
        <v>63218.3</v>
      </c>
      <c r="J58" s="26">
        <v>794060.6</v>
      </c>
      <c r="K58" s="26">
        <v>124007.9</v>
      </c>
      <c r="L58" s="28">
        <v>-52119.700000000012</v>
      </c>
      <c r="M58" s="28">
        <v>-281592.01651699998</v>
      </c>
      <c r="N58" s="28">
        <f t="shared" si="7"/>
        <v>665675.08348300005</v>
      </c>
      <c r="O58" s="28">
        <f t="shared" si="8"/>
        <v>3540913.5834830003</v>
      </c>
    </row>
    <row r="59" spans="1:15" s="2" customFormat="1">
      <c r="A59" s="57">
        <v>44286</v>
      </c>
      <c r="B59" s="26">
        <v>396404.60000000003</v>
      </c>
      <c r="C59" s="26">
        <v>1445542.8999999997</v>
      </c>
      <c r="D59" s="26">
        <v>773663.29999999993</v>
      </c>
      <c r="E59" s="27">
        <v>224018.69999999992</v>
      </c>
      <c r="F59" s="26">
        <f>150731.6+194.5</f>
        <v>150926.1</v>
      </c>
      <c r="G59" s="28">
        <f t="shared" si="6"/>
        <v>2990555.5999999996</v>
      </c>
      <c r="H59" s="26">
        <v>18910</v>
      </c>
      <c r="I59" s="26">
        <v>64851.1</v>
      </c>
      <c r="J59" s="26">
        <v>810308.29999999993</v>
      </c>
      <c r="K59" s="26">
        <v>128540.5</v>
      </c>
      <c r="L59" s="28">
        <v>-40174.400000000081</v>
      </c>
      <c r="M59" s="28">
        <v>-321694.99999999988</v>
      </c>
      <c r="N59" s="28">
        <f t="shared" ref="N59:N62" si="9">SUM(H59:M59)</f>
        <v>660740.49999999988</v>
      </c>
      <c r="O59" s="28">
        <f t="shared" si="8"/>
        <v>3651296.0999999996</v>
      </c>
    </row>
    <row r="60" spans="1:15" s="2" customFormat="1">
      <c r="A60" s="57">
        <v>44377</v>
      </c>
      <c r="B60" s="26">
        <v>458192.3</v>
      </c>
      <c r="C60" s="26">
        <v>1590986.6000000003</v>
      </c>
      <c r="D60" s="26">
        <v>821663.4</v>
      </c>
      <c r="E60" s="27">
        <v>225156.69999999995</v>
      </c>
      <c r="F60" s="26">
        <f>164311.4+186.1</f>
        <v>164497.5</v>
      </c>
      <c r="G60" s="28">
        <f t="shared" si="6"/>
        <v>3260496.5</v>
      </c>
      <c r="H60" s="26">
        <v>23041.699999999997</v>
      </c>
      <c r="I60" s="26">
        <v>65638.100000000006</v>
      </c>
      <c r="J60" s="26">
        <v>835586.79999999993</v>
      </c>
      <c r="K60" s="26">
        <v>133325.59999999998</v>
      </c>
      <c r="L60" s="28">
        <v>-90693.100000000079</v>
      </c>
      <c r="M60" s="28">
        <v>-334213.79999999981</v>
      </c>
      <c r="N60" s="28">
        <f t="shared" si="9"/>
        <v>632685.30000000005</v>
      </c>
      <c r="O60" s="28">
        <f t="shared" si="8"/>
        <v>3893181.8</v>
      </c>
    </row>
    <row r="61" spans="1:15" s="2" customFormat="1" ht="18">
      <c r="A61" s="57" t="s">
        <v>58</v>
      </c>
      <c r="B61" s="26">
        <v>459402.29999999993</v>
      </c>
      <c r="C61" s="26">
        <v>1658444.8000000003</v>
      </c>
      <c r="D61" s="26">
        <v>960748</v>
      </c>
      <c r="E61" s="27">
        <v>234167.69999999998</v>
      </c>
      <c r="F61" s="26">
        <f>11844.5+186.1</f>
        <v>12030.6</v>
      </c>
      <c r="G61" s="28">
        <f t="shared" si="6"/>
        <v>3324793.4000000004</v>
      </c>
      <c r="H61" s="26">
        <v>16502.599999999999</v>
      </c>
      <c r="I61" s="26">
        <v>56628.299999999996</v>
      </c>
      <c r="J61" s="26">
        <v>888755.19999999995</v>
      </c>
      <c r="K61" s="26">
        <v>133325.59999999998</v>
      </c>
      <c r="L61" s="28">
        <v>-91849.999999999942</v>
      </c>
      <c r="M61" s="28">
        <v>-310298.40000000002</v>
      </c>
      <c r="N61" s="28">
        <f t="shared" si="9"/>
        <v>693063.29999999993</v>
      </c>
      <c r="O61" s="28">
        <f t="shared" si="8"/>
        <v>4017856.7</v>
      </c>
    </row>
    <row r="62" spans="1:15" s="2" customFormat="1" ht="18">
      <c r="A62" s="76" t="s">
        <v>63</v>
      </c>
      <c r="B62" s="26">
        <v>473710.80000000005</v>
      </c>
      <c r="C62" s="26">
        <v>1625228.1999999997</v>
      </c>
      <c r="D62" s="26">
        <v>990331.2</v>
      </c>
      <c r="E62" s="27">
        <v>254710.69999999998</v>
      </c>
      <c r="F62" s="26">
        <f>12103.6+186.1</f>
        <v>12289.7</v>
      </c>
      <c r="G62" s="28">
        <f t="shared" ref="G62" si="10">SUM(B62:F62)</f>
        <v>3356270.6000000006</v>
      </c>
      <c r="H62" s="26">
        <v>19417</v>
      </c>
      <c r="I62" s="26">
        <v>56884.399999999994</v>
      </c>
      <c r="J62" s="26">
        <v>945883.89999999991</v>
      </c>
      <c r="K62" s="26">
        <v>133325.59999999998</v>
      </c>
      <c r="L62" s="28">
        <v>-97736.800000000047</v>
      </c>
      <c r="M62" s="28">
        <v>-300396.10000000003</v>
      </c>
      <c r="N62" s="28">
        <f t="shared" si="9"/>
        <v>757377.99999999977</v>
      </c>
      <c r="O62" s="28">
        <f t="shared" si="8"/>
        <v>4113648.6000000006</v>
      </c>
    </row>
    <row r="63" spans="1:15" ht="18.75">
      <c r="A63" s="61" t="s">
        <v>55</v>
      </c>
      <c r="B63" s="62"/>
      <c r="C63" s="6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0"/>
    </row>
    <row r="64" spans="1:15" ht="18.75">
      <c r="A64" s="63" t="s">
        <v>44</v>
      </c>
      <c r="B64" s="64"/>
      <c r="C64" s="6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</row>
    <row r="65" spans="1:15" ht="18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90"/>
  <sheetViews>
    <sheetView topLeftCell="A4" workbookViewId="0">
      <selection activeCell="A20" sqref="A20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9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>
      <c r="A18" s="35">
        <v>2019</v>
      </c>
      <c r="B18" s="26">
        <v>359838.80000000005</v>
      </c>
      <c r="C18" s="26">
        <v>1070136.7999999998</v>
      </c>
      <c r="D18" s="26">
        <v>584633</v>
      </c>
      <c r="E18" s="27">
        <v>188088.8</v>
      </c>
      <c r="F18" s="26">
        <v>99059</v>
      </c>
      <c r="G18" s="28">
        <f t="shared" si="4"/>
        <v>2301756.4</v>
      </c>
      <c r="H18" s="26">
        <v>13357.7</v>
      </c>
      <c r="I18" s="26">
        <v>59688.299999999996</v>
      </c>
      <c r="J18" s="26">
        <v>694562.6</v>
      </c>
      <c r="K18" s="26">
        <v>109217.60000000001</v>
      </c>
      <c r="L18" s="28">
        <v>-66658.8</v>
      </c>
      <c r="M18" s="28">
        <v>-283513.40000000002</v>
      </c>
      <c r="N18" s="28">
        <f t="shared" ref="N18:N19" si="6">SUM(H18:M18)</f>
        <v>526653.99999999988</v>
      </c>
      <c r="O18" s="28">
        <f t="shared" ref="O18:O20" si="7">N18+G18</f>
        <v>2828410.4</v>
      </c>
    </row>
    <row r="19" spans="1:15" s="2" customFormat="1">
      <c r="A19" s="35">
        <v>2020</v>
      </c>
      <c r="B19" s="26">
        <v>433211.8</v>
      </c>
      <c r="C19" s="26">
        <v>1369841.3000000003</v>
      </c>
      <c r="D19" s="26">
        <v>723397.99999999988</v>
      </c>
      <c r="E19" s="27">
        <v>207328.49999999997</v>
      </c>
      <c r="F19" s="26">
        <f>141279.8+179.1</f>
        <v>141458.9</v>
      </c>
      <c r="G19" s="28">
        <f t="shared" si="4"/>
        <v>2875238.5</v>
      </c>
      <c r="H19" s="26">
        <v>18100</v>
      </c>
      <c r="I19" s="26">
        <v>63218.3</v>
      </c>
      <c r="J19" s="26">
        <v>794060.6</v>
      </c>
      <c r="K19" s="26">
        <v>124007.9</v>
      </c>
      <c r="L19" s="28">
        <v>-52119.700000000012</v>
      </c>
      <c r="M19" s="28">
        <v>-281592.01651699998</v>
      </c>
      <c r="N19" s="28">
        <f t="shared" si="6"/>
        <v>665675.08348300005</v>
      </c>
      <c r="O19" s="28">
        <f t="shared" si="7"/>
        <v>3540913.5834830003</v>
      </c>
    </row>
    <row r="20" spans="1:15" s="2" customFormat="1">
      <c r="A20" s="35">
        <v>2021</v>
      </c>
      <c r="B20" s="26">
        <v>473710.80000000005</v>
      </c>
      <c r="C20" s="26">
        <v>1625228.1999999997</v>
      </c>
      <c r="D20" s="26">
        <v>990331.2</v>
      </c>
      <c r="E20" s="27">
        <v>254710.69999999998</v>
      </c>
      <c r="F20" s="26">
        <f>12103.6+186.1</f>
        <v>12289.7</v>
      </c>
      <c r="G20" s="28">
        <f t="shared" ref="G20" si="8">SUM(B20:F20)</f>
        <v>3356270.6000000006</v>
      </c>
      <c r="H20" s="26">
        <v>19417</v>
      </c>
      <c r="I20" s="26">
        <v>56884.399999999994</v>
      </c>
      <c r="J20" s="26">
        <v>945883.89999999991</v>
      </c>
      <c r="K20" s="26">
        <v>133325.59999999998</v>
      </c>
      <c r="L20" s="28">
        <v>-97736.800000000047</v>
      </c>
      <c r="M20" s="28">
        <v>-300396.10000000003</v>
      </c>
      <c r="N20" s="28">
        <f t="shared" ref="N20" si="9">SUM(H20:M20)</f>
        <v>757377.99999999977</v>
      </c>
      <c r="O20" s="28">
        <f t="shared" si="7"/>
        <v>4113648.6000000006</v>
      </c>
    </row>
    <row r="21" spans="1:15" ht="18.75">
      <c r="A21" s="61" t="s">
        <v>54</v>
      </c>
      <c r="B21" s="62"/>
      <c r="C21" s="6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0"/>
    </row>
    <row r="22" spans="1:15" ht="18.75">
      <c r="A22" s="63" t="s">
        <v>44</v>
      </c>
      <c r="B22" s="64"/>
      <c r="C22" s="6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18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2022-03-28T09:44:41Z</dcterms:modified>
</cp:coreProperties>
</file>