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9" i="5" l="1"/>
  <c r="F19" i="5"/>
  <c r="G19" i="5" s="1"/>
  <c r="O19" i="5" s="1"/>
  <c r="N18" i="5"/>
  <c r="G18" i="5"/>
  <c r="N60" i="4"/>
  <c r="F60" i="4"/>
  <c r="G60" i="4" s="1"/>
  <c r="N59" i="4"/>
  <c r="F59" i="4"/>
  <c r="G59" i="4" s="1"/>
  <c r="N58" i="4"/>
  <c r="F58" i="4"/>
  <c r="G58" i="4" s="1"/>
  <c r="N57" i="4"/>
  <c r="F57" i="4"/>
  <c r="G57" i="4" s="1"/>
  <c r="N56" i="4"/>
  <c r="F56" i="4"/>
  <c r="G56" i="4" s="1"/>
  <c r="N55" i="4"/>
  <c r="F55" i="4"/>
  <c r="G55" i="4" s="1"/>
  <c r="N54" i="4"/>
  <c r="G54" i="4"/>
  <c r="N53" i="4"/>
  <c r="G53" i="4"/>
  <c r="N168" i="3"/>
  <c r="F168" i="3"/>
  <c r="G168" i="3" s="1"/>
  <c r="N167" i="3"/>
  <c r="F167" i="3"/>
  <c r="G167" i="3" s="1"/>
  <c r="N166" i="3"/>
  <c r="F166" i="3"/>
  <c r="G166" i="3" s="1"/>
  <c r="N165" i="3"/>
  <c r="F165" i="3"/>
  <c r="G165" i="3" s="1"/>
  <c r="N164" i="3"/>
  <c r="F164" i="3"/>
  <c r="G164" i="3" s="1"/>
  <c r="N163" i="3"/>
  <c r="F163" i="3"/>
  <c r="G163" i="3" s="1"/>
  <c r="N162" i="3"/>
  <c r="F162" i="3"/>
  <c r="G162" i="3" s="1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G150" i="3"/>
  <c r="N149" i="3"/>
  <c r="G149" i="3"/>
  <c r="N148" i="3"/>
  <c r="G148" i="3"/>
  <c r="N147" i="3"/>
  <c r="G147" i="3"/>
  <c r="N146" i="3"/>
  <c r="G146" i="3"/>
  <c r="N145" i="3"/>
  <c r="G145" i="3"/>
  <c r="O18" i="5" l="1"/>
  <c r="O53" i="4"/>
  <c r="O54" i="4"/>
  <c r="O55" i="4"/>
  <c r="O56" i="4"/>
  <c r="O58" i="4"/>
  <c r="O57" i="4"/>
  <c r="O59" i="4"/>
  <c r="O60" i="4"/>
  <c r="O146" i="3"/>
  <c r="O161" i="3"/>
  <c r="O165" i="3"/>
  <c r="O148" i="3"/>
  <c r="O159" i="3"/>
  <c r="O149" i="3"/>
  <c r="O153" i="3"/>
  <c r="O163" i="3"/>
  <c r="O155" i="3"/>
  <c r="O157" i="3"/>
  <c r="O167" i="3"/>
  <c r="O151" i="3"/>
  <c r="O150" i="3"/>
  <c r="O147" i="3"/>
  <c r="O145" i="3"/>
  <c r="O164" i="3"/>
  <c r="O154" i="3"/>
  <c r="O162" i="3"/>
  <c r="O158" i="3"/>
  <c r="O166" i="3"/>
  <c r="O156" i="3"/>
  <c r="O152" i="3"/>
  <c r="O160" i="3"/>
  <c r="O168" i="3"/>
  <c r="N52" i="4" l="1"/>
  <c r="G52" i="4"/>
  <c r="N51" i="4"/>
  <c r="G51" i="4"/>
  <c r="O52" i="4" l="1"/>
  <c r="O51" i="4"/>
  <c r="N144" i="3" l="1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0" i="3"/>
  <c r="O141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<sst xmlns="http://schemas.openxmlformats.org/spreadsheetml/2006/main" count="123" uniqueCount="61">
  <si>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</si>
  <si>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</si>
  <si>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</si>
  <si>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</si>
  <si>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</si>
  <si>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</si>
  <si>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</si>
  <si>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</si>
  <si>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</si>
  <si>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</si>
  <si>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</si>
  <si>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</si>
  <si>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</si>
  <si>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</si>
  <si>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</si>
  <si>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</si>
  <si>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</si>
  <si>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</si>
  <si>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</si>
  <si>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</si>
  <si>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</si>
  <si>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</si>
  <si>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</si>
  <si>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</si>
  <si>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</si>
  <si>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</si>
  <si>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</si>
  <si>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</si>
  <si>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</si>
  <si>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</si>
  <si>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</si>
  <si>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</si>
  <si>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</si>
  <si>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</si>
  <si>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</si>
  <si>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</si>
  <si>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</si>
  <si>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</si>
  <si>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</si>
  <si>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</si>
  <si>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</si>
  <si>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</si>
  <si>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</si>
  <si>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</si>
  <si>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</si>
  <si>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</si>
  <si>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</si>
  <si>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</si>
  <si>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</si>
  <si>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</si>
  <si>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</si>
  <si>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</si>
  <si>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</si>
  <si>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</si>
  <si>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</si>
  <si>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</si>
  <si>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t>2020</t>
  </si>
  <si>
    <t>Q2-2021</t>
  </si>
  <si>
    <r>
      <t>Avril-21</t>
    </r>
    <r>
      <rPr>
        <vertAlign val="superscript"/>
        <sz val="12"/>
        <rFont val="Calibri"/>
        <family val="2"/>
        <scheme val="minor"/>
      </rPr>
      <t>(p)</t>
    </r>
  </si>
  <si>
    <r>
      <t>Mai-21</t>
    </r>
    <r>
      <rPr>
        <vertAlign val="superscript"/>
        <sz val="12"/>
        <rFont val="Calibri"/>
        <family val="2"/>
        <scheme val="minor"/>
      </rPr>
      <t>(p)</t>
    </r>
  </si>
  <si>
    <r>
      <t>Juin-21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</si>
</sst>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D1" workbookViewId="0">
      <selection activeCell="E13" sqref="E13:E14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44377</v>
      </c>
    </row>
    <row r="14" spans="2:5">
      <c r="B14" s="19" t="s">
        <v>21</v>
      </c>
      <c r="C14" s="20" t="s">
        <v>30</v>
      </c>
      <c r="D14" s="20" t="s">
        <v>21</v>
      </c>
      <c r="E14" s="22" t="s">
        <v>57</v>
      </c>
    </row>
    <row r="15" spans="2:5">
      <c r="B15" s="19" t="s">
        <v>22</v>
      </c>
      <c r="C15" s="20" t="s">
        <v>31</v>
      </c>
      <c r="D15" s="20" t="s">
        <v>22</v>
      </c>
      <c r="E15" s="21" t="s">
        <v>56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84"/>
  <sheetViews>
    <sheetView workbookViewId="0">
      <pane xSplit="1" ySplit="6" topLeftCell="N160" activePane="bottomRight" state="frozen"/>
      <selection pane="topRight" activeCell="B1" sqref="B1"/>
      <selection pane="bottomLeft" activeCell="A7" sqref="A7"/>
      <selection pane="bottomRight" activeCell="A161" sqref="A161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4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4" si="11">SUM(H139:M139)</f>
        <v>403184.60000000009</v>
      </c>
      <c r="O139" s="32">
        <f t="shared" ref="O139:O164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>
      <c r="A145" s="29">
        <v>43677</v>
      </c>
      <c r="B145" s="30">
        <v>316885.56666666671</v>
      </c>
      <c r="C145" s="30">
        <v>1089702.6333333333</v>
      </c>
      <c r="D145" s="30">
        <v>453810.73333333334</v>
      </c>
      <c r="E145" s="31">
        <v>181531.50000000003</v>
      </c>
      <c r="F145" s="30">
        <v>85965.300000000017</v>
      </c>
      <c r="G145" s="32">
        <f t="shared" ref="G145:G168" si="13">SUM(B145:F145)</f>
        <v>2127895.7333333334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ref="N145:N164" si="14">SUM(H145:M145)</f>
        <v>443129.40000000008</v>
      </c>
      <c r="O145" s="32">
        <f t="shared" si="12"/>
        <v>2571025.1333333333</v>
      </c>
    </row>
    <row r="146" spans="1:15" s="2" customFormat="1">
      <c r="A146" s="29">
        <v>43708</v>
      </c>
      <c r="B146" s="30">
        <v>328635.53333333338</v>
      </c>
      <c r="C146" s="30">
        <v>1108837.1666666667</v>
      </c>
      <c r="D146" s="30">
        <v>459121.96666666667</v>
      </c>
      <c r="E146" s="31">
        <v>179118.5</v>
      </c>
      <c r="F146" s="30">
        <v>88610.4</v>
      </c>
      <c r="G146" s="32">
        <f t="shared" si="13"/>
        <v>2164323.5666666669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4"/>
        <v>424341.09999999986</v>
      </c>
      <c r="O146" s="32">
        <f t="shared" si="12"/>
        <v>2588664.666666667</v>
      </c>
    </row>
    <row r="147" spans="1:15" s="2" customFormat="1">
      <c r="A147" s="29">
        <v>43738</v>
      </c>
      <c r="B147" s="30">
        <v>317452.39999999997</v>
      </c>
      <c r="C147" s="30">
        <v>1118003.3</v>
      </c>
      <c r="D147" s="30">
        <v>454128</v>
      </c>
      <c r="E147" s="31">
        <v>185112.4</v>
      </c>
      <c r="F147" s="30">
        <v>89039.7</v>
      </c>
      <c r="G147" s="32">
        <f t="shared" si="13"/>
        <v>2163735.7999999998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4"/>
        <v>487444.20000000019</v>
      </c>
      <c r="O147" s="32">
        <f t="shared" si="12"/>
        <v>2651180</v>
      </c>
    </row>
    <row r="148" spans="1:15" s="2" customFormat="1">
      <c r="A148" s="29">
        <v>43769</v>
      </c>
      <c r="B148" s="30">
        <v>326257.43333333329</v>
      </c>
      <c r="C148" s="30">
        <v>1092664.4000000001</v>
      </c>
      <c r="D148" s="30">
        <v>476498.96666666673</v>
      </c>
      <c r="E148" s="31">
        <v>182921.19999999995</v>
      </c>
      <c r="F148" s="30">
        <v>93403.799999999988</v>
      </c>
      <c r="G148" s="32">
        <f t="shared" si="13"/>
        <v>2171745.8000000003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4"/>
        <v>502715.56666666683</v>
      </c>
      <c r="O148" s="32">
        <f t="shared" si="12"/>
        <v>2674461.3666666672</v>
      </c>
    </row>
    <row r="149" spans="1:15" s="2" customFormat="1">
      <c r="A149" s="29">
        <v>43799</v>
      </c>
      <c r="B149" s="30">
        <v>331839.56666666659</v>
      </c>
      <c r="C149" s="30">
        <v>1028720.2</v>
      </c>
      <c r="D149" s="30">
        <v>559743.83333333326</v>
      </c>
      <c r="E149" s="31">
        <v>190110.90000000002</v>
      </c>
      <c r="F149" s="30">
        <v>96020.799999999988</v>
      </c>
      <c r="G149" s="32">
        <f t="shared" si="13"/>
        <v>2206435.2999999998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4"/>
        <v>518743.13333333336</v>
      </c>
      <c r="O149" s="32">
        <f t="shared" si="12"/>
        <v>2725178.4333333331</v>
      </c>
    </row>
    <row r="150" spans="1:15" s="2" customFormat="1">
      <c r="A150" s="29">
        <v>43830</v>
      </c>
      <c r="B150" s="30">
        <v>359838.80000000005</v>
      </c>
      <c r="C150" s="30">
        <v>1070136.7999999998</v>
      </c>
      <c r="D150" s="30">
        <v>584633</v>
      </c>
      <c r="E150" s="31">
        <v>188088.8</v>
      </c>
      <c r="F150" s="30">
        <v>99059</v>
      </c>
      <c r="G150" s="32">
        <f t="shared" si="13"/>
        <v>2301756.4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si="14"/>
        <v>526653.99999999988</v>
      </c>
      <c r="O150" s="32">
        <f t="shared" si="12"/>
        <v>2828410.4</v>
      </c>
    </row>
    <row r="151" spans="1:15" s="2" customFormat="1">
      <c r="A151" s="29">
        <v>43861</v>
      </c>
      <c r="B151" s="30">
        <v>338378.16666666669</v>
      </c>
      <c r="C151" s="30">
        <v>1074330.9333333336</v>
      </c>
      <c r="D151" s="30">
        <v>593099.96666666656</v>
      </c>
      <c r="E151" s="31">
        <v>190696.59999999998</v>
      </c>
      <c r="F151" s="30">
        <f>100165.6+181.9</f>
        <v>100347.5</v>
      </c>
      <c r="G151" s="32">
        <f t="shared" si="13"/>
        <v>2296853.166666667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si="14"/>
        <v>530364.90000000014</v>
      </c>
      <c r="O151" s="32">
        <f t="shared" si="12"/>
        <v>2827218.0666666673</v>
      </c>
    </row>
    <row r="152" spans="1:15" s="2" customFormat="1">
      <c r="A152" s="29">
        <v>43890</v>
      </c>
      <c r="B152" s="30">
        <v>334633.03333333327</v>
      </c>
      <c r="C152" s="30">
        <v>1095272.9666666666</v>
      </c>
      <c r="D152" s="30">
        <v>608829.43333333347</v>
      </c>
      <c r="E152" s="31">
        <v>192620.2</v>
      </c>
      <c r="F152" s="30">
        <f>102328.5+181.9</f>
        <v>102510.39999999999</v>
      </c>
      <c r="G152" s="32">
        <f t="shared" si="13"/>
        <v>2333866.0333333332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4"/>
        <v>552866.59999999986</v>
      </c>
      <c r="O152" s="32">
        <f t="shared" si="12"/>
        <v>2886732.6333333328</v>
      </c>
    </row>
    <row r="153" spans="1:15" s="2" customFormat="1">
      <c r="A153" s="29">
        <v>43921</v>
      </c>
      <c r="B153" s="30">
        <v>330623.39999999997</v>
      </c>
      <c r="C153" s="30">
        <v>1082118.7</v>
      </c>
      <c r="D153" s="30">
        <v>609190.6</v>
      </c>
      <c r="E153" s="31">
        <v>190685.09999999998</v>
      </c>
      <c r="F153" s="30">
        <f>107546+182.3</f>
        <v>107728.3</v>
      </c>
      <c r="G153" s="32">
        <f t="shared" si="13"/>
        <v>2320346.0999999996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4"/>
        <v>525005.70000000019</v>
      </c>
      <c r="O153" s="32">
        <f t="shared" si="12"/>
        <v>2845351.8</v>
      </c>
    </row>
    <row r="154" spans="1:15" s="2" customFormat="1">
      <c r="A154" s="29">
        <v>43951</v>
      </c>
      <c r="B154" s="30">
        <v>341533.06666666671</v>
      </c>
      <c r="C154" s="30">
        <v>1098907.7</v>
      </c>
      <c r="D154" s="30">
        <v>622889.10000000009</v>
      </c>
      <c r="E154" s="31">
        <v>193470.40000000002</v>
      </c>
      <c r="F154" s="30">
        <f>108310.5+182.3</f>
        <v>108492.8</v>
      </c>
      <c r="G154" s="32">
        <f t="shared" si="13"/>
        <v>2365293.0666666664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4"/>
        <v>508656.43333333323</v>
      </c>
      <c r="O154" s="32">
        <f t="shared" si="12"/>
        <v>2873949.4999999995</v>
      </c>
    </row>
    <row r="155" spans="1:15" s="2" customFormat="1">
      <c r="A155" s="29">
        <v>43982</v>
      </c>
      <c r="B155" s="30">
        <v>352132.73333333334</v>
      </c>
      <c r="C155" s="30">
        <v>1089509.2000000002</v>
      </c>
      <c r="D155" s="30">
        <v>632402.19999999995</v>
      </c>
      <c r="E155" s="31">
        <v>192666.99999999997</v>
      </c>
      <c r="F155" s="30">
        <f>112196.1+182.3</f>
        <v>112378.40000000001</v>
      </c>
      <c r="G155" s="32">
        <f t="shared" si="13"/>
        <v>2379089.5333333332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4"/>
        <v>512319.86666666687</v>
      </c>
      <c r="O155" s="32">
        <f t="shared" si="12"/>
        <v>2891409.4</v>
      </c>
    </row>
    <row r="156" spans="1:15" s="2" customFormat="1">
      <c r="A156" s="29">
        <v>44012</v>
      </c>
      <c r="B156" s="30">
        <v>377987.4</v>
      </c>
      <c r="C156" s="30">
        <v>1180168.2999999998</v>
      </c>
      <c r="D156" s="30">
        <v>642361.4</v>
      </c>
      <c r="E156" s="31">
        <v>200919</v>
      </c>
      <c r="F156" s="30">
        <f>125705.7+182.3</f>
        <v>125888</v>
      </c>
      <c r="G156" s="32">
        <f t="shared" si="13"/>
        <v>2527324.0999999996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4"/>
        <v>482742.59999999974</v>
      </c>
      <c r="O156" s="32">
        <f t="shared" si="12"/>
        <v>3010066.6999999993</v>
      </c>
    </row>
    <row r="157" spans="1:15" s="2" customFormat="1">
      <c r="A157" s="29">
        <v>44043</v>
      </c>
      <c r="B157" s="30">
        <v>389396.7</v>
      </c>
      <c r="C157" s="30">
        <v>1147270.2</v>
      </c>
      <c r="D157" s="30">
        <v>696045.6333333333</v>
      </c>
      <c r="E157" s="31">
        <v>213647.3</v>
      </c>
      <c r="F157" s="30">
        <f>131523.9+182.3</f>
        <v>131706.19999999998</v>
      </c>
      <c r="G157" s="32">
        <f t="shared" si="13"/>
        <v>2578066.0333333332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-385063.76666666666</v>
      </c>
      <c r="N157" s="32">
        <f t="shared" si="14"/>
        <v>505931.46666666662</v>
      </c>
      <c r="O157" s="32">
        <f t="shared" si="12"/>
        <v>3083997.5</v>
      </c>
    </row>
    <row r="158" spans="1:15" s="2" customFormat="1">
      <c r="A158" s="29">
        <v>44074</v>
      </c>
      <c r="B158" s="30">
        <v>398822.6</v>
      </c>
      <c r="C158" s="30">
        <v>1182206.3</v>
      </c>
      <c r="D158" s="30">
        <v>705981.7666666666</v>
      </c>
      <c r="E158" s="31">
        <v>211594.8</v>
      </c>
      <c r="F158" s="30">
        <f>125496.2+182.3</f>
        <v>125678.5</v>
      </c>
      <c r="G158" s="32">
        <f t="shared" si="13"/>
        <v>2624283.9666666663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-370054.13333333324</v>
      </c>
      <c r="N158" s="32">
        <f t="shared" si="14"/>
        <v>518866.73333333322</v>
      </c>
      <c r="O158" s="32">
        <f t="shared" si="12"/>
        <v>3143150.6999999997</v>
      </c>
    </row>
    <row r="159" spans="1:15" s="2" customFormat="1">
      <c r="A159" s="29">
        <v>44104</v>
      </c>
      <c r="B159" s="30">
        <v>389276.79999999993</v>
      </c>
      <c r="C159" s="30">
        <v>1295715.9000000001</v>
      </c>
      <c r="D159" s="30">
        <v>678223.39999999991</v>
      </c>
      <c r="E159" s="31">
        <v>214148.39999999997</v>
      </c>
      <c r="F159" s="30">
        <f>138334.5+182.3</f>
        <v>138516.79999999999</v>
      </c>
      <c r="G159" s="32">
        <f t="shared" si="13"/>
        <v>2715881.3</v>
      </c>
      <c r="H159" s="30">
        <v>9519.3000000000011</v>
      </c>
      <c r="I159" s="30">
        <v>65861.7</v>
      </c>
      <c r="J159" s="30">
        <v>778544.70000000007</v>
      </c>
      <c r="K159" s="30">
        <v>119272.2</v>
      </c>
      <c r="L159" s="32">
        <v>-51691.399999999965</v>
      </c>
      <c r="M159" s="32">
        <v>-257939.80000000016</v>
      </c>
      <c r="N159" s="32">
        <f t="shared" si="14"/>
        <v>663566.69999999984</v>
      </c>
      <c r="O159" s="32">
        <f t="shared" si="12"/>
        <v>3379447.9999999995</v>
      </c>
    </row>
    <row r="160" spans="1:15" s="2" customFormat="1">
      <c r="A160" s="29">
        <v>44135</v>
      </c>
      <c r="B160" s="30">
        <v>387105.66666666669</v>
      </c>
      <c r="C160" s="30">
        <v>1288080.2</v>
      </c>
      <c r="D160" s="30">
        <v>694771.8666666667</v>
      </c>
      <c r="E160" s="31">
        <v>212334.90000000002</v>
      </c>
      <c r="F160" s="30">
        <f>133549.8+182.3</f>
        <v>133732.09999999998</v>
      </c>
      <c r="G160" s="32">
        <f t="shared" si="13"/>
        <v>2716024.7333333334</v>
      </c>
      <c r="H160" s="30">
        <v>16591.599999999999</v>
      </c>
      <c r="I160" s="30">
        <v>61430.1</v>
      </c>
      <c r="J160" s="30">
        <v>791477.53333333344</v>
      </c>
      <c r="K160" s="30">
        <v>119272.2</v>
      </c>
      <c r="L160" s="32">
        <v>-60968.69999999991</v>
      </c>
      <c r="M160" s="32">
        <v>-274220.48730100004</v>
      </c>
      <c r="N160" s="32">
        <f t="shared" si="14"/>
        <v>653582.24603233335</v>
      </c>
      <c r="O160" s="32">
        <f t="shared" si="12"/>
        <v>3369606.9793656669</v>
      </c>
    </row>
    <row r="161" spans="1:15" s="2" customFormat="1">
      <c r="A161" s="29">
        <v>44165</v>
      </c>
      <c r="B161" s="30">
        <v>391943.53333333338</v>
      </c>
      <c r="C161" s="30">
        <v>1340015.3999999999</v>
      </c>
      <c r="D161" s="30">
        <v>711189.33333333326</v>
      </c>
      <c r="E161" s="31">
        <v>217309.30000000002</v>
      </c>
      <c r="F161" s="30">
        <f>132510.5+182.3</f>
        <v>132692.79999999999</v>
      </c>
      <c r="G161" s="32">
        <f t="shared" si="13"/>
        <v>2793150.3666666662</v>
      </c>
      <c r="H161" s="30">
        <v>20946.5</v>
      </c>
      <c r="I161" s="30">
        <v>58995.199999999997</v>
      </c>
      <c r="J161" s="30">
        <v>802802.7666666666</v>
      </c>
      <c r="K161" s="30">
        <v>119272.2</v>
      </c>
      <c r="L161" s="32">
        <v>-89475.900000000023</v>
      </c>
      <c r="M161" s="32">
        <v>-299618.14429299999</v>
      </c>
      <c r="N161" s="32">
        <f t="shared" si="14"/>
        <v>612922.6223736665</v>
      </c>
      <c r="O161" s="32">
        <f t="shared" si="12"/>
        <v>3406072.9890403328</v>
      </c>
    </row>
    <row r="162" spans="1:15" s="2" customFormat="1">
      <c r="A162" s="29">
        <v>44196</v>
      </c>
      <c r="B162" s="30">
        <v>433165.60000000003</v>
      </c>
      <c r="C162" s="30">
        <v>1369841.3000000003</v>
      </c>
      <c r="D162" s="30">
        <v>723397.99999999988</v>
      </c>
      <c r="E162" s="31">
        <v>207328.49999999997</v>
      </c>
      <c r="F162" s="30">
        <f>141279.8+182.3</f>
        <v>141462.09999999998</v>
      </c>
      <c r="G162" s="32">
        <f t="shared" si="13"/>
        <v>2875195.5000000005</v>
      </c>
      <c r="H162" s="30">
        <v>18100</v>
      </c>
      <c r="I162" s="30">
        <v>63218.3</v>
      </c>
      <c r="J162" s="30">
        <v>789228.9</v>
      </c>
      <c r="K162" s="30">
        <v>119272.2</v>
      </c>
      <c r="L162" s="32">
        <v>-51577.900000000009</v>
      </c>
      <c r="M162" s="32">
        <v>-284546.61651700002</v>
      </c>
      <c r="N162" s="32">
        <f t="shared" si="14"/>
        <v>653694.88348299998</v>
      </c>
      <c r="O162" s="32">
        <f t="shared" si="12"/>
        <v>3528890.3834830006</v>
      </c>
    </row>
    <row r="163" spans="1:15" s="2" customFormat="1">
      <c r="A163" s="29">
        <v>44227</v>
      </c>
      <c r="B163" s="30">
        <v>404862.30000000005</v>
      </c>
      <c r="C163" s="30">
        <v>1418337.1666666665</v>
      </c>
      <c r="D163" s="30">
        <v>727016.46666666679</v>
      </c>
      <c r="E163" s="31">
        <v>221420.39999999997</v>
      </c>
      <c r="F163" s="30">
        <f>141909.1+182.3</f>
        <v>142091.4</v>
      </c>
      <c r="G163" s="32">
        <f t="shared" si="13"/>
        <v>2913727.7333333334</v>
      </c>
      <c r="H163" s="30">
        <v>20956.099999999999</v>
      </c>
      <c r="I163" s="30">
        <v>64791.399999999994</v>
      </c>
      <c r="J163" s="30">
        <v>800902.3</v>
      </c>
      <c r="K163" s="30">
        <v>119272.2</v>
      </c>
      <c r="L163" s="32">
        <v>-67040.06666666668</v>
      </c>
      <c r="M163" s="32">
        <v>-308377.37774199987</v>
      </c>
      <c r="N163" s="32">
        <f t="shared" si="14"/>
        <v>630504.55559133342</v>
      </c>
      <c r="O163" s="32">
        <f t="shared" si="12"/>
        <v>3544232.2889246671</v>
      </c>
    </row>
    <row r="164" spans="1:15" s="2" customFormat="1">
      <c r="A164" s="29">
        <v>44255</v>
      </c>
      <c r="B164" s="30">
        <v>397363.60000000003</v>
      </c>
      <c r="C164" s="30">
        <v>1440559.6333333333</v>
      </c>
      <c r="D164" s="30">
        <v>750924.83333333337</v>
      </c>
      <c r="E164" s="31">
        <v>223798.89999999997</v>
      </c>
      <c r="F164" s="30">
        <f>144934.8+182.3</f>
        <v>145117.09999999998</v>
      </c>
      <c r="G164" s="32">
        <f t="shared" si="13"/>
        <v>2957764.0666666669</v>
      </c>
      <c r="H164" s="30">
        <v>20954.600000000002</v>
      </c>
      <c r="I164" s="30">
        <v>66010.299999999988</v>
      </c>
      <c r="J164" s="30">
        <v>826546.1</v>
      </c>
      <c r="K164" s="30">
        <v>119272.2</v>
      </c>
      <c r="L164" s="32">
        <v>-70438.033333333296</v>
      </c>
      <c r="M164" s="32">
        <v>-313175.40289300005</v>
      </c>
      <c r="N164" s="32">
        <f t="shared" si="14"/>
        <v>649169.76377366658</v>
      </c>
      <c r="O164" s="32">
        <f t="shared" si="12"/>
        <v>3606933.8304403336</v>
      </c>
    </row>
    <row r="165" spans="1:15" s="2" customFormat="1">
      <c r="A165" s="29">
        <v>44286</v>
      </c>
      <c r="B165" s="30">
        <v>396335.10000000003</v>
      </c>
      <c r="C165" s="30">
        <v>1445542.8999999997</v>
      </c>
      <c r="D165" s="30">
        <v>773663.29999999993</v>
      </c>
      <c r="E165" s="31">
        <v>224018.69999999992</v>
      </c>
      <c r="F165" s="30">
        <f>150731.6+182.3</f>
        <v>150913.9</v>
      </c>
      <c r="G165" s="32">
        <f t="shared" si="13"/>
        <v>2990473.8999999994</v>
      </c>
      <c r="H165" s="30">
        <v>18910</v>
      </c>
      <c r="I165" s="30">
        <v>64851.1</v>
      </c>
      <c r="J165" s="30">
        <v>807973.6</v>
      </c>
      <c r="K165" s="30">
        <v>119272.2</v>
      </c>
      <c r="L165" s="32">
        <v>-38018.700000000084</v>
      </c>
      <c r="M165" s="32">
        <v>-327719.99999999988</v>
      </c>
      <c r="N165" s="32">
        <f>SUM(H165:M165)</f>
        <v>645268.19999999995</v>
      </c>
      <c r="O165" s="32">
        <f>N165+G165</f>
        <v>3635742.0999999996</v>
      </c>
    </row>
    <row r="166" spans="1:15" s="2" customFormat="1" ht="18">
      <c r="A166" s="29" t="s">
        <v>58</v>
      </c>
      <c r="B166" s="30">
        <v>408381</v>
      </c>
      <c r="C166" s="30">
        <v>1411283.2999999998</v>
      </c>
      <c r="D166" s="30">
        <v>777000.09999999986</v>
      </c>
      <c r="E166" s="31">
        <v>212953.90000000002</v>
      </c>
      <c r="F166" s="30">
        <f>152191.7+182.3</f>
        <v>152374</v>
      </c>
      <c r="G166" s="32">
        <f t="shared" si="13"/>
        <v>2961992.2999999993</v>
      </c>
      <c r="H166" s="30">
        <v>18870.5</v>
      </c>
      <c r="I166" s="30">
        <v>59833.200000000004</v>
      </c>
      <c r="J166" s="30">
        <v>806512.19999999984</v>
      </c>
      <c r="K166" s="30">
        <v>119272.2</v>
      </c>
      <c r="L166" s="32">
        <v>-19004.499999999942</v>
      </c>
      <c r="M166" s="32">
        <v>-330379.50000000006</v>
      </c>
      <c r="N166" s="32">
        <f>SUM(H166:M166)</f>
        <v>655104.09999999986</v>
      </c>
      <c r="O166" s="32">
        <f>N166+G166</f>
        <v>3617096.3999999994</v>
      </c>
    </row>
    <row r="167" spans="1:15" s="2" customFormat="1" ht="18">
      <c r="A167" s="29" t="s">
        <v>59</v>
      </c>
      <c r="B167" s="30">
        <v>421163.29999999993</v>
      </c>
      <c r="C167" s="30">
        <v>1468984.6</v>
      </c>
      <c r="D167" s="30">
        <v>768669</v>
      </c>
      <c r="E167" s="31">
        <v>215416.59999999998</v>
      </c>
      <c r="F167" s="30">
        <f>158606.3+182.3</f>
        <v>158788.59999999998</v>
      </c>
      <c r="G167" s="32">
        <f t="shared" si="13"/>
        <v>3033022.1</v>
      </c>
      <c r="H167" s="30">
        <v>18823.699999999997</v>
      </c>
      <c r="I167" s="30">
        <v>59255.3</v>
      </c>
      <c r="J167" s="30">
        <v>818688.29999999993</v>
      </c>
      <c r="K167" s="30">
        <v>119272.2</v>
      </c>
      <c r="L167" s="32">
        <v>-14621.399999999885</v>
      </c>
      <c r="M167" s="32">
        <v>-341462.49999999994</v>
      </c>
      <c r="N167" s="32">
        <f>SUM(H167:M167)</f>
        <v>659955.60000000009</v>
      </c>
      <c r="O167" s="32">
        <f>N167+G167</f>
        <v>3692977.7</v>
      </c>
    </row>
    <row r="168" spans="1:15" s="2" customFormat="1" ht="18">
      <c r="A168" s="29" t="s">
        <v>60</v>
      </c>
      <c r="B168" s="30">
        <v>460088</v>
      </c>
      <c r="C168" s="30">
        <v>1520875.7000000002</v>
      </c>
      <c r="D168" s="30">
        <v>811677.29999999993</v>
      </c>
      <c r="E168" s="31">
        <v>225156.69999999995</v>
      </c>
      <c r="F168" s="30">
        <f>164311.4+182.3</f>
        <v>164493.69999999998</v>
      </c>
      <c r="G168" s="32">
        <f t="shared" si="13"/>
        <v>3182291.4000000004</v>
      </c>
      <c r="H168" s="30">
        <v>23041.699999999997</v>
      </c>
      <c r="I168" s="30">
        <v>65638.100000000006</v>
      </c>
      <c r="J168" s="30">
        <v>823527.79999999993</v>
      </c>
      <c r="K168" s="30">
        <v>119272.2</v>
      </c>
      <c r="L168" s="32">
        <v>-43000.400000000031</v>
      </c>
      <c r="M168" s="32">
        <v>-324966.99999999983</v>
      </c>
      <c r="N168" s="32">
        <f>SUM(H168:M168)</f>
        <v>663512.40000000014</v>
      </c>
      <c r="O168" s="32">
        <f>N168+G168</f>
        <v>3845803.8000000007</v>
      </c>
    </row>
    <row r="169" spans="1:15" s="2" customFormat="1">
      <c r="A169" s="58" t="s">
        <v>4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60"/>
    </row>
    <row r="170" spans="1:15" s="2" customFormat="1" ht="18.75" customHeight="1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3"/>
    </row>
    <row r="171" spans="1:15" ht="18.7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8.7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8.7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8.7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>
      <c r="J175" s="2"/>
      <c r="K175" s="2"/>
      <c r="M175" s="2"/>
    </row>
    <row r="176" spans="1:15">
      <c r="J176" s="2"/>
      <c r="K176" s="2"/>
      <c r="M176" s="2"/>
    </row>
    <row r="177" spans="10:13">
      <c r="J177" s="2"/>
      <c r="K177" s="2"/>
      <c r="M177" s="2"/>
    </row>
    <row r="178" spans="10:13">
      <c r="J178" s="2"/>
      <c r="K178" s="2"/>
      <c r="M178" s="2"/>
    </row>
    <row r="179" spans="10:13">
      <c r="J179" s="2"/>
      <c r="K179" s="2"/>
      <c r="M179" s="2"/>
    </row>
    <row r="180" spans="10:13">
      <c r="J180" s="2"/>
      <c r="K180" s="2"/>
      <c r="M180" s="2"/>
    </row>
    <row r="181" spans="10:13">
      <c r="J181" s="2"/>
      <c r="K181" s="2"/>
      <c r="M181" s="2"/>
    </row>
    <row r="182" spans="10:13">
      <c r="J182" s="2"/>
      <c r="K182" s="2"/>
      <c r="M182" s="2"/>
    </row>
    <row r="183" spans="10:13">
      <c r="J183" s="2"/>
      <c r="K183" s="2"/>
      <c r="M183" s="2"/>
    </row>
    <row r="184" spans="10:13">
      <c r="J184" s="2"/>
      <c r="K184" s="2"/>
      <c r="M184" s="2"/>
    </row>
  </sheetData>
  <mergeCells count="6">
    <mergeCell ref="A169:O170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2"/>
  <sheetViews>
    <sheetView workbookViewId="0">
      <pane xSplit="1" ySplit="6" topLeftCell="N56" activePane="bottomRight" state="frozen"/>
      <selection pane="topRight" activeCell="B1" sqref="B1"/>
      <selection pane="bottomLeft" activeCell="A7" sqref="A7"/>
      <selection pane="bottomRight" activeCell="N56" sqref="N56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2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2" si="7">SUM(H51:M51)</f>
        <v>441906.79999999981</v>
      </c>
      <c r="O51" s="32">
        <f t="shared" ref="O51:O58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>
      <c r="A53" s="29">
        <v>43738</v>
      </c>
      <c r="B53" s="30">
        <v>317452.39999999997</v>
      </c>
      <c r="C53" s="30">
        <v>1118003.3</v>
      </c>
      <c r="D53" s="30">
        <v>454128</v>
      </c>
      <c r="E53" s="31">
        <v>185112.4</v>
      </c>
      <c r="F53" s="30">
        <v>89039.7</v>
      </c>
      <c r="G53" s="32">
        <f t="shared" ref="G53:G60" si="9">SUM(B53:F53)</f>
        <v>2163735.7999999998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ref="N53:N58" si="10">SUM(H53:M53)</f>
        <v>487444.20000000019</v>
      </c>
      <c r="O53" s="32">
        <f t="shared" si="8"/>
        <v>2651180</v>
      </c>
    </row>
    <row r="54" spans="1:15" s="2" customFormat="1">
      <c r="A54" s="29">
        <v>43830</v>
      </c>
      <c r="B54" s="30">
        <v>359838.80000000005</v>
      </c>
      <c r="C54" s="30">
        <v>1070136.7999999998</v>
      </c>
      <c r="D54" s="30">
        <v>584633</v>
      </c>
      <c r="E54" s="31">
        <v>188088.8</v>
      </c>
      <c r="F54" s="30">
        <v>99059</v>
      </c>
      <c r="G54" s="32">
        <f t="shared" si="9"/>
        <v>2301756.4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si="10"/>
        <v>526653.99999999988</v>
      </c>
      <c r="O54" s="32">
        <f t="shared" si="8"/>
        <v>2828410.4</v>
      </c>
    </row>
    <row r="55" spans="1:15" s="2" customFormat="1">
      <c r="A55" s="29">
        <v>43921</v>
      </c>
      <c r="B55" s="30">
        <v>330623.39999999997</v>
      </c>
      <c r="C55" s="30">
        <v>1082118.7</v>
      </c>
      <c r="D55" s="30">
        <v>609190.6</v>
      </c>
      <c r="E55" s="31">
        <v>190685.09999999998</v>
      </c>
      <c r="F55" s="30">
        <f>107546+182.3</f>
        <v>107728.3</v>
      </c>
      <c r="G55" s="32">
        <f t="shared" si="9"/>
        <v>2320346.0999999996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si="10"/>
        <v>525005.70000000019</v>
      </c>
      <c r="O55" s="32">
        <f t="shared" si="8"/>
        <v>2845351.8</v>
      </c>
    </row>
    <row r="56" spans="1:15" s="2" customFormat="1">
      <c r="A56" s="29">
        <v>44012</v>
      </c>
      <c r="B56" s="30">
        <v>377987.4</v>
      </c>
      <c r="C56" s="30">
        <v>1180168.2999999998</v>
      </c>
      <c r="D56" s="30">
        <v>642361.4</v>
      </c>
      <c r="E56" s="31">
        <v>200919</v>
      </c>
      <c r="F56" s="30">
        <f>125705.7+182.3</f>
        <v>125888</v>
      </c>
      <c r="G56" s="32">
        <f t="shared" si="9"/>
        <v>2527324.0999999996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0"/>
        <v>482742.59999999974</v>
      </c>
      <c r="O56" s="32">
        <f t="shared" si="8"/>
        <v>3010066.6999999993</v>
      </c>
    </row>
    <row r="57" spans="1:15" s="2" customFormat="1">
      <c r="A57" s="29">
        <v>44104</v>
      </c>
      <c r="B57" s="30">
        <v>389276.79999999993</v>
      </c>
      <c r="C57" s="30">
        <v>1295715.9000000001</v>
      </c>
      <c r="D57" s="30">
        <v>678223.39999999991</v>
      </c>
      <c r="E57" s="31">
        <v>214148.39999999997</v>
      </c>
      <c r="F57" s="30">
        <f>138334.5+182.3</f>
        <v>138516.79999999999</v>
      </c>
      <c r="G57" s="32">
        <f t="shared" si="9"/>
        <v>2715881.3</v>
      </c>
      <c r="H57" s="30">
        <v>9519.3000000000011</v>
      </c>
      <c r="I57" s="30">
        <v>65861.7</v>
      </c>
      <c r="J57" s="30">
        <v>778544.70000000007</v>
      </c>
      <c r="K57" s="30">
        <v>119272.2</v>
      </c>
      <c r="L57" s="32">
        <v>-51691.399999999965</v>
      </c>
      <c r="M57" s="32">
        <v>-257939.80000000016</v>
      </c>
      <c r="N57" s="32">
        <f t="shared" si="10"/>
        <v>663566.69999999984</v>
      </c>
      <c r="O57" s="32">
        <f t="shared" si="8"/>
        <v>3379447.9999999995</v>
      </c>
    </row>
    <row r="58" spans="1:15" s="2" customFormat="1">
      <c r="A58" s="29">
        <v>44196</v>
      </c>
      <c r="B58" s="30">
        <v>433165.60000000003</v>
      </c>
      <c r="C58" s="30">
        <v>1369841.3000000003</v>
      </c>
      <c r="D58" s="30">
        <v>723397.99999999988</v>
      </c>
      <c r="E58" s="31">
        <v>207328.49999999997</v>
      </c>
      <c r="F58" s="30">
        <f>141279.8+182.3</f>
        <v>141462.09999999998</v>
      </c>
      <c r="G58" s="32">
        <f t="shared" si="9"/>
        <v>2875195.5000000005</v>
      </c>
      <c r="H58" s="30">
        <v>18100</v>
      </c>
      <c r="I58" s="30">
        <v>63218.3</v>
      </c>
      <c r="J58" s="30">
        <v>789228.9</v>
      </c>
      <c r="K58" s="30">
        <v>119272.2</v>
      </c>
      <c r="L58" s="32">
        <v>-51577.900000000009</v>
      </c>
      <c r="M58" s="32">
        <v>-284546.61651700002</v>
      </c>
      <c r="N58" s="32">
        <f t="shared" si="10"/>
        <v>653694.88348299998</v>
      </c>
      <c r="O58" s="32">
        <f t="shared" si="8"/>
        <v>3528890.3834830006</v>
      </c>
    </row>
    <row r="59" spans="1:15" s="2" customFormat="1">
      <c r="A59" s="29">
        <v>44286</v>
      </c>
      <c r="B59" s="30">
        <v>396335.10000000003</v>
      </c>
      <c r="C59" s="30">
        <v>1445542.8999999997</v>
      </c>
      <c r="D59" s="30">
        <v>773663.29999999993</v>
      </c>
      <c r="E59" s="31">
        <v>224018.69999999992</v>
      </c>
      <c r="F59" s="30">
        <f>150731.6+182.3</f>
        <v>150913.9</v>
      </c>
      <c r="G59" s="32">
        <f t="shared" si="9"/>
        <v>2990473.8999999994</v>
      </c>
      <c r="H59" s="30">
        <v>18910</v>
      </c>
      <c r="I59" s="30">
        <v>64851.1</v>
      </c>
      <c r="J59" s="30">
        <v>807973.6</v>
      </c>
      <c r="K59" s="30">
        <v>119272.2</v>
      </c>
      <c r="L59" s="32">
        <v>-38018.700000000084</v>
      </c>
      <c r="M59" s="32">
        <v>-327719.99999999988</v>
      </c>
      <c r="N59" s="32">
        <f>SUM(H59:M59)</f>
        <v>645268.19999999995</v>
      </c>
      <c r="O59" s="32">
        <f>N59+G59</f>
        <v>3635742.0999999996</v>
      </c>
    </row>
    <row r="60" spans="1:15" s="2" customFormat="1" ht="18">
      <c r="A60" s="29" t="s">
        <v>60</v>
      </c>
      <c r="B60" s="30">
        <v>460088</v>
      </c>
      <c r="C60" s="30">
        <v>1520875.7000000002</v>
      </c>
      <c r="D60" s="30">
        <v>811677.29999999993</v>
      </c>
      <c r="E60" s="31">
        <v>225156.69999999995</v>
      </c>
      <c r="F60" s="30">
        <f>164311.4+182.3</f>
        <v>164493.69999999998</v>
      </c>
      <c r="G60" s="32">
        <f t="shared" si="9"/>
        <v>3182291.4000000004</v>
      </c>
      <c r="H60" s="30">
        <v>23041.699999999997</v>
      </c>
      <c r="I60" s="30">
        <v>65638.100000000006</v>
      </c>
      <c r="J60" s="30">
        <v>823527.79999999993</v>
      </c>
      <c r="K60" s="30">
        <v>119272.2</v>
      </c>
      <c r="L60" s="32">
        <v>-43000.400000000031</v>
      </c>
      <c r="M60" s="32">
        <v>-324966.99999999983</v>
      </c>
      <c r="N60" s="32">
        <f>SUM(H60:M60)</f>
        <v>663512.40000000014</v>
      </c>
      <c r="O60" s="32">
        <f>N60+G60</f>
        <v>3845803.8000000007</v>
      </c>
    </row>
    <row r="61" spans="1:15" s="2" customFormat="1" ht="18.75" customHeight="1">
      <c r="A61" s="58" t="s">
        <v>4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</row>
    <row r="62" spans="1:15" s="2" customFormat="1" ht="18.7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3"/>
    </row>
  </sheetData>
  <mergeCells count="6">
    <mergeCell ref="A61:O62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topLeftCell="A7" workbookViewId="0">
      <selection activeCell="R19" sqref="R19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7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>
      <c r="A18" s="41">
        <v>2019</v>
      </c>
      <c r="B18" s="30">
        <v>359838.80000000005</v>
      </c>
      <c r="C18" s="30">
        <v>1070136.7999999998</v>
      </c>
      <c r="D18" s="30">
        <v>584633</v>
      </c>
      <c r="E18" s="31">
        <v>188088.8</v>
      </c>
      <c r="F18" s="30">
        <v>99059</v>
      </c>
      <c r="G18" s="32">
        <f t="shared" ref="G18:G19" si="5">SUM(B18:F18)</f>
        <v>2301756.4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:N19" si="6">SUM(H18:M18)</f>
        <v>526653.99999999988</v>
      </c>
      <c r="O18" s="32">
        <f t="shared" ref="O18:O19" si="7">N18+G18</f>
        <v>2828410.4</v>
      </c>
    </row>
    <row r="19" spans="1:15" s="2" customFormat="1">
      <c r="A19" s="41">
        <v>2020</v>
      </c>
      <c r="B19" s="30">
        <v>433165.60000000003</v>
      </c>
      <c r="C19" s="30">
        <v>1369841.3000000003</v>
      </c>
      <c r="D19" s="30">
        <v>723397.99999999988</v>
      </c>
      <c r="E19" s="31">
        <v>207328.49999999997</v>
      </c>
      <c r="F19" s="30">
        <f>141279.8+182.3</f>
        <v>141462.09999999998</v>
      </c>
      <c r="G19" s="32">
        <f t="shared" si="5"/>
        <v>2875195.5000000005</v>
      </c>
      <c r="H19" s="30">
        <v>18100</v>
      </c>
      <c r="I19" s="30">
        <v>63218.3</v>
      </c>
      <c r="J19" s="30">
        <v>789228.9</v>
      </c>
      <c r="K19" s="30">
        <v>119272.2</v>
      </c>
      <c r="L19" s="32">
        <v>-51577.900000000009</v>
      </c>
      <c r="M19" s="32">
        <v>-284546.61651700002</v>
      </c>
      <c r="N19" s="32">
        <f t="shared" si="6"/>
        <v>653694.88348299998</v>
      </c>
      <c r="O19" s="32">
        <f t="shared" si="7"/>
        <v>3528890.3834830006</v>
      </c>
    </row>
    <row r="20" spans="1:15" s="2" customFormat="1" ht="18.75" customHeight="1">
      <c r="A20" s="58" t="s">
        <v>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s="2" customFormat="1" ht="18.75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</sheetData>
  <mergeCells count="6">
    <mergeCell ref="A20:O21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2021-09-17T09:58:58Z</dcterms:modified>
</cp:coreProperties>
</file>