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tatistiques des Finances Publiques-Décembre 2023\Public Finance Statistics Tables (English Version)-Décember 2023-TO POST\"/>
    </mc:Choice>
  </mc:AlternateContent>
  <bookViews>
    <workbookView xWindow="0" yWindow="0" windowWidth="24000" windowHeight="841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W75" i="4" l="1"/>
  <c r="W73" i="4" l="1"/>
  <c r="W60" i="4"/>
  <c r="W76" i="4"/>
  <c r="W63" i="4"/>
  <c r="W53" i="4"/>
  <c r="W55" i="4"/>
  <c r="W62" i="4"/>
  <c r="W68" i="4"/>
  <c r="W72" i="4"/>
  <c r="W74" i="4"/>
  <c r="W54" i="4"/>
  <c r="W61" i="4"/>
  <c r="W67" i="4"/>
  <c r="W65" i="4" l="1"/>
  <c r="W70" i="4"/>
  <c r="W58" i="4"/>
  <c r="W51" i="4"/>
  <c r="W78" i="4" s="1"/>
  <c r="U7" i="4" l="1"/>
  <c r="U8" i="4"/>
  <c r="U9" i="4"/>
  <c r="U11" i="4"/>
  <c r="U12" i="4"/>
  <c r="U13" i="4"/>
  <c r="U14" i="4"/>
  <c r="U17" i="4"/>
  <c r="U18" i="4"/>
  <c r="U20" i="4"/>
  <c r="U21" i="4"/>
  <c r="U25" i="4"/>
  <c r="U26" i="4"/>
  <c r="U27" i="4"/>
  <c r="U31" i="4"/>
  <c r="U34" i="4"/>
  <c r="U6" i="4"/>
  <c r="V7" i="4"/>
  <c r="V8" i="4"/>
  <c r="V9" i="4"/>
  <c r="V11" i="4"/>
  <c r="V12" i="4"/>
  <c r="V13" i="4"/>
  <c r="V14" i="4"/>
  <c r="V17" i="4"/>
  <c r="V18" i="4"/>
  <c r="V20" i="4"/>
  <c r="V21" i="4"/>
  <c r="V25" i="4"/>
  <c r="V26" i="4"/>
  <c r="V27" i="4"/>
  <c r="V31" i="4"/>
  <c r="V34" i="4"/>
  <c r="V6" i="4"/>
  <c r="V36" i="4" l="1"/>
  <c r="AW7" i="5"/>
  <c r="AW8" i="5"/>
  <c r="AW9" i="5"/>
  <c r="AW11" i="5"/>
  <c r="AW12" i="5"/>
  <c r="AW14" i="5"/>
  <c r="AW17" i="5"/>
  <c r="AW20" i="5"/>
  <c r="AW25" i="5"/>
  <c r="AW26" i="5"/>
  <c r="AW34" i="5"/>
  <c r="EO14" i="3" l="1"/>
  <c r="EO13" i="3" s="1"/>
  <c r="EO31" i="3"/>
  <c r="EO28" i="3"/>
  <c r="EO27" i="3" s="1"/>
  <c r="EO21" i="3"/>
  <c r="EO18" i="3"/>
  <c r="EO8" i="3"/>
  <c r="EO7" i="3" s="1"/>
  <c r="EN36" i="3"/>
  <c r="EN31" i="3"/>
  <c r="EN28" i="3"/>
  <c r="EN27" i="3"/>
  <c r="EN21" i="3"/>
  <c r="EN18" i="3"/>
  <c r="EN13" i="3"/>
  <c r="EN7" i="3"/>
  <c r="EN8" i="3"/>
  <c r="EN14" i="3"/>
  <c r="AW18" i="5" l="1"/>
  <c r="AW27" i="5"/>
  <c r="AW13" i="5"/>
  <c r="AW21" i="5"/>
  <c r="AW31" i="5"/>
  <c r="EO6" i="3"/>
  <c r="EN90" i="3"/>
  <c r="EN91" i="3" s="1"/>
  <c r="EN6" i="3"/>
  <c r="EO36" i="3" l="1"/>
  <c r="AW6" i="5"/>
  <c r="AW36" i="5"/>
  <c r="V76" i="4"/>
  <c r="V75" i="4"/>
  <c r="V74" i="4"/>
  <c r="V73" i="4"/>
  <c r="V72" i="4"/>
  <c r="V68" i="4"/>
  <c r="V67" i="4"/>
  <c r="V63" i="4"/>
  <c r="V62" i="4"/>
  <c r="V61" i="4"/>
  <c r="V60" i="4"/>
  <c r="V55" i="4"/>
  <c r="V54" i="4"/>
  <c r="V53" i="4"/>
  <c r="V65" i="4" l="1"/>
  <c r="V58" i="4"/>
  <c r="V70" i="4"/>
  <c r="V51" i="4"/>
  <c r="U76" i="4"/>
  <c r="U75" i="4"/>
  <c r="U74" i="4"/>
  <c r="U73" i="4"/>
  <c r="U72" i="4"/>
  <c r="U68" i="4"/>
  <c r="U67" i="4"/>
  <c r="U63" i="4"/>
  <c r="U62" i="4"/>
  <c r="U61" i="4"/>
  <c r="U60" i="4"/>
  <c r="U55" i="4"/>
  <c r="U54" i="4"/>
  <c r="U53" i="4"/>
  <c r="V78" i="4" l="1"/>
  <c r="U51" i="4"/>
  <c r="U58" i="4"/>
  <c r="U65" i="4"/>
  <c r="U70" i="4"/>
  <c r="T76" i="4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U78" i="4" l="1"/>
  <c r="T78" i="4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R53" i="4"/>
  <c r="AF78" i="5" l="1"/>
  <c r="R76" i="4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X60" i="4"/>
  <c r="X54" i="4"/>
  <c r="X53" i="4"/>
  <c r="X72" i="4"/>
  <c r="X68" i="4"/>
  <c r="X62" i="4"/>
  <c r="X67" i="4"/>
  <c r="X63" i="4"/>
  <c r="X75" i="4"/>
  <c r="X73" i="4"/>
  <c r="X55" i="4"/>
  <c r="X76" i="4"/>
  <c r="X74" i="4"/>
  <c r="X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X65" i="4"/>
  <c r="Q65" i="4"/>
  <c r="I51" i="5"/>
  <c r="AH74" i="3"/>
  <c r="AH65" i="5"/>
  <c r="AH51" i="5"/>
  <c r="X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X51" i="4"/>
  <c r="E58" i="4"/>
  <c r="D70" i="4"/>
  <c r="X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X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<sst xmlns="http://schemas.openxmlformats.org/spreadsheetml/2006/main" count="510" uniqueCount="233">
  <si>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</si>
  <si>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</si>
  <si>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</si>
  <si>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</si>
  <si>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</si>
  <si>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</si>
  <si>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</si>
  <si>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</si>
  <si>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</si>
  <si>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</si>
  <si>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</si>
  <si>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</si>
  <si>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</si>
  <si>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</si>
  <si>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</si>
  <si>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</si>
  <si>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</si>
  <si>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</si>
  <si>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</si>
  <si>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</si>
  <si>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</si>
  <si>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</si>
  <si>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</si>
  <si>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</si>
  <si>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</si>
  <si>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</si>
  <si>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</si>
  <si>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</si>
  <si>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</si>
  <si>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</si>
  <si>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</si>
  <si>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</si>
  <si>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</si>
  <si>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</si>
  <si>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</si>
  <si>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</si>
  <si>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</si>
  <si>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</si>
  <si>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</si>
  <si>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</si>
  <si>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</si>
  <si>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</si>
  <si>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</si>
  <si>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</si>
  <si>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</si>
  <si>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</si>
  <si>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</si>
  <si>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</si>
  <si>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</si>
  <si>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</si>
  <si>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</si>
  <si>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</si>
  <si>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</si>
  <si>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</si>
  <si>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</si>
  <si>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</si>
  <si>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</si>
  <si>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</si>
  <si>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</si>
  <si>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</si>
  <si>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</si>
  <si>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</si>
  <si>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</si>
  <si>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</si>
  <si>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</si>
  <si>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</si>
  <si>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</si>
  <si>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</si>
  <si>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</si>
  <si>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</si>
  <si>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</si>
  <si>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</si>
  <si>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</si>
  <si>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</si>
  <si>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</si>
  <si>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</si>
  <si>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</si>
  <si>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</si>
  <si>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</si>
  <si>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</si>
  <si>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</si>
  <si>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</si>
  <si>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</si>
  <si>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</si>
  <si>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</si>
  <si>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</si>
  <si>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</si>
  <si>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</si>
  <si>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</si>
  <si>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</si>
  <si>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</si>
  <si>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</si>
  <si>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</si>
  <si>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</si>
  <si>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</si>
  <si>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</si>
  <si>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</si>
  <si>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</si>
  <si>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</si>
  <si>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</si>
  <si>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</si>
  <si>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</si>
  <si>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</si>
  <si>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</si>
  <si>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</si>
  <si>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</si>
  <si>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</si>
  <si>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</si>
  <si>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</si>
  <si>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</si>
  <si>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</si>
  <si>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</si>
  <si>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</si>
  <si>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</si>
  <si>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</si>
  <si>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</si>
  <si>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</si>
  <si>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</si>
  <si>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</si>
  <si>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</si>
  <si>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</si>
  <si>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</si>
  <si>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</si>
  <si>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</si>
  <si>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</si>
  <si>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</si>
  <si>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</si>
  <si>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</si>
  <si>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</si>
  <si>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</si>
  <si>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</si>
  <si>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</si>
  <si>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</si>
  <si>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</si>
  <si>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</si>
  <si>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</si>
  <si>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</si>
  <si>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</si>
  <si>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</si>
  <si>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</si>
  <si>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</si>
  <si>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</si>
  <si>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</si>
  <si>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</si>
  <si>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</si>
  <si>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</si>
  <si>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</si>
  <si>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</si>
  <si>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</si>
  <si>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</si>
  <si>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</si>
  <si>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</si>
  <si>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</si>
  <si>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</si>
  <si>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</si>
  <si>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</si>
  <si>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</si>
  <si>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</si>
  <si>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</si>
  <si>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</si>
  <si>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</si>
  <si>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</si>
  <si>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</si>
  <si>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</si>
  <si>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</si>
  <si>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</si>
  <si>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</si>
  <si>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</si>
  <si>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</si>
  <si>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</si>
  <si>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</si>
  <si>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</si>
  <si>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</si>
  <si>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</si>
  <si>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</si>
  <si>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</si>
  <si>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</si>
  <si>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</si>
  <si>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</si>
  <si>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</si>
  <si>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</si>
  <si>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</si>
  <si>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</si>
  <si>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</si>
  <si>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</si>
  <si>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</si>
  <si>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</si>
  <si>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</si>
  <si>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</si>
  <si>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</si>
  <si>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</si>
  <si>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</si>
  <si>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</si>
  <si>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</si>
  <si>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</si>
  <si>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</si>
  <si>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</si>
  <si>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</si>
  <si>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</si>
  <si>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</si>
  <si>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</si>
  <si>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</si>
  <si>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</si>
  <si>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</si>
  <si>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</si>
  <si>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</si>
  <si>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</si>
  <si>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</si>
  <si>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</si>
  <si>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</si>
  <si>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</si>
  <si>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</si>
  <si>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</si>
  <si>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</si>
  <si>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</si>
  <si>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</si>
  <si>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</si>
  <si>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</si>
  <si>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</si>
  <si>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</si>
  <si>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</si>
  <si>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</si>
  <si>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</si>
  <si>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4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</si>
  <si>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</si>
  <si>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2023</t>
    </r>
  </si>
  <si>
    <t>Sources: BRB and Ministry of Finance, Budget and Economic Planning</t>
  </si>
  <si>
    <r>
      <t>3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2023</t>
    </r>
  </si>
  <si>
    <r>
      <t>3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2022</t>
    </r>
  </si>
  <si>
    <r>
      <t>4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2023</t>
    </r>
  </si>
  <si>
    <t>December-2023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</si>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</sst>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  <numFmt numFmtId="171" formatCode="#,##0.0000000000_);\(#,##0.0000000000\)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8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5" fillId="0" borderId="32" xfId="0" applyNumberFormat="1" applyFont="1" applyBorder="1" applyProtection="1"/>
    <xf numFmtId="171" fontId="4" fillId="0" borderId="0" xfId="0" applyNumberFormat="1" applyFont="1"/>
    <xf numFmtId="166" fontId="5" fillId="0" borderId="43" xfId="0" applyNumberFormat="1" applyFont="1" applyBorder="1" applyProtection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C4" workbookViewId="0">
      <selection activeCell="E15" sqref="E15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171</v>
      </c>
    </row>
    <row r="3" spans="2:5" x14ac:dyDescent="0.25">
      <c r="B3" s="151" t="s">
        <v>172</v>
      </c>
      <c r="C3"/>
    </row>
    <row r="4" spans="2:5" x14ac:dyDescent="0.25">
      <c r="B4" s="151" t="s">
        <v>173</v>
      </c>
    </row>
    <row r="5" spans="2:5" x14ac:dyDescent="0.25">
      <c r="B5" s="151" t="s">
        <v>174</v>
      </c>
    </row>
    <row r="6" spans="2:5" x14ac:dyDescent="0.25">
      <c r="B6" s="151"/>
    </row>
    <row r="7" spans="2:5" x14ac:dyDescent="0.25">
      <c r="B7" s="152" t="s">
        <v>175</v>
      </c>
    </row>
    <row r="8" spans="2:5" ht="18.75" x14ac:dyDescent="0.3">
      <c r="B8" s="131" t="s">
        <v>153</v>
      </c>
    </row>
    <row r="10" spans="2:5" x14ac:dyDescent="0.25">
      <c r="B10" s="130" t="s">
        <v>154</v>
      </c>
    </row>
    <row r="11" spans="2:5" ht="16.5" thickBot="1" x14ac:dyDescent="0.3">
      <c r="B11" s="132" t="s">
        <v>155</v>
      </c>
      <c r="C11" s="132" t="s">
        <v>156</v>
      </c>
      <c r="D11" s="132" t="s">
        <v>157</v>
      </c>
      <c r="E11" s="132" t="s">
        <v>158</v>
      </c>
    </row>
    <row r="12" spans="2:5" x14ac:dyDescent="0.25">
      <c r="B12" s="153" t="s">
        <v>159</v>
      </c>
      <c r="C12" s="133" t="s">
        <v>162</v>
      </c>
      <c r="D12" s="133" t="s">
        <v>159</v>
      </c>
      <c r="E12" s="134" t="s">
        <v>230</v>
      </c>
    </row>
    <row r="13" spans="2:5" x14ac:dyDescent="0.25">
      <c r="B13" s="153" t="s">
        <v>160</v>
      </c>
      <c r="C13" s="133" t="s">
        <v>163</v>
      </c>
      <c r="D13" s="133" t="s">
        <v>160</v>
      </c>
      <c r="E13" s="134" t="s">
        <v>231</v>
      </c>
    </row>
    <row r="14" spans="2:5" x14ac:dyDescent="0.25">
      <c r="B14" s="153" t="s">
        <v>161</v>
      </c>
      <c r="C14" s="133" t="s">
        <v>164</v>
      </c>
      <c r="D14" s="133" t="s">
        <v>161</v>
      </c>
      <c r="E14" s="135" t="s">
        <v>232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165</v>
      </c>
      <c r="C17" s="138"/>
    </row>
    <row r="18" spans="2:3" x14ac:dyDescent="0.25">
      <c r="B18" s="130" t="s">
        <v>176</v>
      </c>
      <c r="C18" s="138"/>
    </row>
    <row r="20" spans="2:3" x14ac:dyDescent="0.25">
      <c r="B20" s="130" t="s">
        <v>122</v>
      </c>
      <c r="C20" s="130" t="s">
        <v>166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170</v>
      </c>
    </row>
    <row r="25" spans="2:3" x14ac:dyDescent="0.25">
      <c r="B25"/>
      <c r="C25"/>
    </row>
    <row r="26" spans="2:3" x14ac:dyDescent="0.25">
      <c r="B26" s="208" t="s">
        <v>167</v>
      </c>
      <c r="C26" s="149" t="s">
        <v>149</v>
      </c>
    </row>
    <row r="27" spans="2:3" x14ac:dyDescent="0.25">
      <c r="B27" s="209"/>
      <c r="C27" s="142" t="s">
        <v>3</v>
      </c>
    </row>
    <row r="28" spans="2:3" x14ac:dyDescent="0.25">
      <c r="B28" s="209"/>
      <c r="C28" s="142" t="s">
        <v>130</v>
      </c>
    </row>
    <row r="29" spans="2:3" x14ac:dyDescent="0.25">
      <c r="B29" s="209"/>
      <c r="C29" s="142" t="s">
        <v>131</v>
      </c>
    </row>
    <row r="30" spans="2:3" x14ac:dyDescent="0.25">
      <c r="B30" s="209"/>
      <c r="C30" s="142" t="s">
        <v>17</v>
      </c>
    </row>
    <row r="31" spans="2:3" x14ac:dyDescent="0.25">
      <c r="B31" s="209"/>
      <c r="C31" s="142" t="s">
        <v>132</v>
      </c>
    </row>
    <row r="32" spans="2:3" x14ac:dyDescent="0.25">
      <c r="B32" s="209"/>
      <c r="C32" s="149" t="s">
        <v>146</v>
      </c>
    </row>
    <row r="33" spans="2:3" x14ac:dyDescent="0.25">
      <c r="B33" s="209"/>
      <c r="C33" s="142" t="s">
        <v>134</v>
      </c>
    </row>
    <row r="34" spans="2:3" x14ac:dyDescent="0.25">
      <c r="B34" s="209"/>
      <c r="C34" s="142" t="s">
        <v>135</v>
      </c>
    </row>
    <row r="35" spans="2:3" x14ac:dyDescent="0.25">
      <c r="B35" s="209"/>
      <c r="C35" s="142" t="s">
        <v>136</v>
      </c>
    </row>
    <row r="36" spans="2:3" x14ac:dyDescent="0.25">
      <c r="B36" s="209"/>
      <c r="C36" s="142" t="s">
        <v>137</v>
      </c>
    </row>
    <row r="37" spans="2:3" x14ac:dyDescent="0.25">
      <c r="B37" s="209"/>
      <c r="C37" s="149" t="s">
        <v>138</v>
      </c>
    </row>
    <row r="38" spans="2:3" x14ac:dyDescent="0.25">
      <c r="B38" s="209"/>
      <c r="C38" s="142" t="s">
        <v>8</v>
      </c>
    </row>
    <row r="39" spans="2:3" x14ac:dyDescent="0.25">
      <c r="B39" s="209"/>
      <c r="C39" s="142" t="s">
        <v>139</v>
      </c>
    </row>
    <row r="40" spans="2:3" x14ac:dyDescent="0.25">
      <c r="B40" s="209"/>
      <c r="C40" s="143" t="s">
        <v>169</v>
      </c>
    </row>
    <row r="41" spans="2:3" x14ac:dyDescent="0.25">
      <c r="B41" s="209"/>
      <c r="C41" s="142" t="s">
        <v>140</v>
      </c>
    </row>
    <row r="42" spans="2:3" x14ac:dyDescent="0.25">
      <c r="B42" s="209"/>
      <c r="C42" s="142" t="s">
        <v>141</v>
      </c>
    </row>
    <row r="43" spans="2:3" x14ac:dyDescent="0.25">
      <c r="B43" s="209"/>
      <c r="C43" s="142" t="s">
        <v>142</v>
      </c>
    </row>
    <row r="44" spans="2:3" x14ac:dyDescent="0.25">
      <c r="B44" s="209"/>
      <c r="C44" s="142" t="s">
        <v>151</v>
      </c>
    </row>
    <row r="45" spans="2:3" x14ac:dyDescent="0.25">
      <c r="B45" s="210"/>
      <c r="C45" s="142" t="s">
        <v>152</v>
      </c>
    </row>
    <row r="46" spans="2:3" x14ac:dyDescent="0.25">
      <c r="B46" s="211" t="s">
        <v>168</v>
      </c>
      <c r="C46" s="143" t="s">
        <v>144</v>
      </c>
    </row>
    <row r="47" spans="2:3" x14ac:dyDescent="0.25">
      <c r="B47" s="212"/>
      <c r="C47" s="142" t="s">
        <v>145</v>
      </c>
    </row>
    <row r="48" spans="2:3" x14ac:dyDescent="0.25">
      <c r="B48" s="212"/>
      <c r="C48" s="142" t="s">
        <v>17</v>
      </c>
    </row>
    <row r="49" spans="2:3" x14ac:dyDescent="0.25">
      <c r="B49" s="212"/>
      <c r="C49" s="143" t="s">
        <v>146</v>
      </c>
    </row>
    <row r="50" spans="2:3" x14ac:dyDescent="0.25">
      <c r="B50" s="212"/>
      <c r="C50" s="142" t="s">
        <v>134</v>
      </c>
    </row>
    <row r="51" spans="2:3" x14ac:dyDescent="0.25">
      <c r="B51" s="212"/>
      <c r="C51" s="142" t="s">
        <v>147</v>
      </c>
    </row>
    <row r="52" spans="2:3" x14ac:dyDescent="0.25">
      <c r="B52" s="212"/>
      <c r="C52" s="142" t="s">
        <v>150</v>
      </c>
    </row>
    <row r="53" spans="2:3" x14ac:dyDescent="0.25">
      <c r="B53" s="213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A193"/>
  <sheetViews>
    <sheetView tabSelected="1" workbookViewId="0">
      <pane xSplit="1" ySplit="5" topLeftCell="EW6" activePane="bottomRight" state="frozen"/>
      <selection pane="topRight" activeCell="B1" sqref="B1"/>
      <selection pane="bottomLeft" activeCell="A6" sqref="A6"/>
      <selection pane="bottomRight" activeCell="FC13" sqref="FC13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57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57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</row>
    <row r="3" spans="1:157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</row>
    <row r="4" spans="1:157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</row>
    <row r="5" spans="1:157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7">
        <v>43770</v>
      </c>
      <c r="DE5" s="197">
        <v>43800</v>
      </c>
      <c r="DF5" s="197">
        <v>43831</v>
      </c>
      <c r="DG5" s="197">
        <v>43862</v>
      </c>
      <c r="DH5" s="197">
        <v>43891</v>
      </c>
      <c r="DI5" s="197">
        <v>43922</v>
      </c>
      <c r="DJ5" s="197">
        <v>43952</v>
      </c>
      <c r="DK5" s="197">
        <v>43983</v>
      </c>
      <c r="DL5" s="197">
        <v>44013</v>
      </c>
      <c r="DM5" s="197">
        <v>44044</v>
      </c>
      <c r="DN5" s="197">
        <v>44075</v>
      </c>
      <c r="DO5" s="197">
        <v>44105</v>
      </c>
      <c r="DP5" s="197">
        <v>44136</v>
      </c>
      <c r="DQ5" s="197">
        <v>44166</v>
      </c>
      <c r="DR5" s="197">
        <v>44197</v>
      </c>
      <c r="DS5" s="197">
        <v>44228</v>
      </c>
      <c r="DT5" s="197">
        <v>44256</v>
      </c>
      <c r="DU5" s="197">
        <v>44287</v>
      </c>
      <c r="DV5" s="197">
        <v>44317</v>
      </c>
      <c r="DW5" s="197">
        <v>44348</v>
      </c>
      <c r="DX5" s="197">
        <v>44378</v>
      </c>
      <c r="DY5" s="197">
        <v>44409</v>
      </c>
      <c r="DZ5" s="197">
        <v>44440</v>
      </c>
      <c r="EA5" s="197">
        <v>44470</v>
      </c>
      <c r="EB5" s="197">
        <v>44501</v>
      </c>
      <c r="EC5" s="197">
        <v>44531</v>
      </c>
      <c r="ED5" s="197">
        <v>44562</v>
      </c>
      <c r="EE5" s="197">
        <v>44593</v>
      </c>
      <c r="EF5" s="197">
        <v>44621</v>
      </c>
      <c r="EG5" s="197">
        <v>44652</v>
      </c>
      <c r="EH5" s="197">
        <v>44682</v>
      </c>
      <c r="EI5" s="197">
        <v>44713</v>
      </c>
      <c r="EJ5" s="197">
        <v>44743</v>
      </c>
      <c r="EK5" s="197">
        <v>44774</v>
      </c>
      <c r="EL5" s="197">
        <v>44805</v>
      </c>
      <c r="EM5" s="197">
        <v>44835</v>
      </c>
      <c r="EN5" s="197">
        <v>44866</v>
      </c>
      <c r="EO5" s="197">
        <v>44896</v>
      </c>
      <c r="EP5" s="197">
        <v>44927</v>
      </c>
      <c r="EQ5" s="197">
        <v>44958</v>
      </c>
      <c r="ER5" s="197">
        <v>44986</v>
      </c>
      <c r="ES5" s="197">
        <v>45017</v>
      </c>
      <c r="ET5" s="197">
        <v>45047</v>
      </c>
      <c r="EU5" s="197">
        <v>45078</v>
      </c>
      <c r="EV5" s="197">
        <v>45108</v>
      </c>
      <c r="EW5" s="197">
        <v>45140</v>
      </c>
      <c r="EX5" s="197">
        <v>45172</v>
      </c>
      <c r="EY5" s="197">
        <v>45204</v>
      </c>
      <c r="EZ5" s="197">
        <v>45236</v>
      </c>
      <c r="FA5" s="197">
        <v>45261</v>
      </c>
    </row>
    <row r="6" spans="1:157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4">
        <v>939280.37144783116</v>
      </c>
      <c r="DE6" s="194">
        <v>946831.8396821178</v>
      </c>
      <c r="DF6" s="194">
        <v>956940.12303349725</v>
      </c>
      <c r="DG6" s="194">
        <v>958010.72697070159</v>
      </c>
      <c r="DH6" s="194">
        <v>963462.61962521088</v>
      </c>
      <c r="DI6" s="194">
        <v>963027.70724647411</v>
      </c>
      <c r="DJ6" s="194">
        <v>966850.92694284918</v>
      </c>
      <c r="DK6" s="194">
        <v>977682.75593176286</v>
      </c>
      <c r="DL6" s="194">
        <v>988972.80738844571</v>
      </c>
      <c r="DM6" s="194">
        <v>1002107.7648534109</v>
      </c>
      <c r="DN6" s="194">
        <v>1007398.966754872</v>
      </c>
      <c r="DO6" s="194">
        <v>1021451.6568861685</v>
      </c>
      <c r="DP6" s="194">
        <v>1032238.4992251723</v>
      </c>
      <c r="DQ6" s="194">
        <v>1045131.6238564268</v>
      </c>
      <c r="DR6" s="194">
        <v>1050881.0780592512</v>
      </c>
      <c r="DS6" s="194">
        <v>1054257.6035513533</v>
      </c>
      <c r="DT6" s="194">
        <v>1055869.9611235154</v>
      </c>
      <c r="DU6" s="194">
        <v>1059963.156453121</v>
      </c>
      <c r="DV6" s="194">
        <v>1070775.6859229656</v>
      </c>
      <c r="DW6" s="194">
        <v>1078279.6027222781</v>
      </c>
      <c r="DX6" s="194">
        <v>1072954.7827779579</v>
      </c>
      <c r="DY6" s="194">
        <v>1103617.2966680767</v>
      </c>
      <c r="DZ6" s="194">
        <v>1117343.8521147638</v>
      </c>
      <c r="EA6" s="194">
        <v>1277930.5914830524</v>
      </c>
      <c r="EB6" s="194">
        <v>1282261.9985676231</v>
      </c>
      <c r="EC6" s="194">
        <v>1288596.4810805165</v>
      </c>
      <c r="ED6" s="194">
        <v>1295683.9800187801</v>
      </c>
      <c r="EE6" s="194">
        <v>1325836.0434706085</v>
      </c>
      <c r="EF6" s="194">
        <v>1322737.1083025425</v>
      </c>
      <c r="EG6" s="194">
        <v>1318408.6393886949</v>
      </c>
      <c r="EH6" s="194">
        <v>1307036.160085978</v>
      </c>
      <c r="EI6" s="194">
        <v>1316301.6675308368</v>
      </c>
      <c r="EJ6" s="194">
        <v>1307223.0964013962</v>
      </c>
      <c r="EK6" s="194">
        <v>1311119.9637565813</v>
      </c>
      <c r="EL6" s="194">
        <v>1303666.020025145</v>
      </c>
      <c r="EM6" s="194">
        <v>1300377.0995524577</v>
      </c>
      <c r="EN6" s="194">
        <f>EN7+EN13+EN18+EN21</f>
        <v>1313162.715147858</v>
      </c>
      <c r="EO6" s="194">
        <f>EO7+EO13+EO18+EO21</f>
        <v>1333875.2763834479</v>
      </c>
      <c r="EP6" s="194">
        <v>1350167.8525757729</v>
      </c>
      <c r="EQ6" s="194">
        <v>1342926.0504414851</v>
      </c>
      <c r="ER6" s="194">
        <v>1330025.4887800233</v>
      </c>
      <c r="ES6" s="194">
        <v>1336304.2417863747</v>
      </c>
      <c r="ET6" s="194">
        <v>1736112.3706986508</v>
      </c>
      <c r="EU6" s="194">
        <v>1811612.0730339279</v>
      </c>
      <c r="EV6" s="194">
        <v>1823140.3821602007</v>
      </c>
      <c r="EW6" s="194">
        <v>1811463.889712591</v>
      </c>
      <c r="EX6" s="194">
        <v>1805370.2753094479</v>
      </c>
      <c r="EY6" s="194">
        <v>1821086.0720193121</v>
      </c>
      <c r="EZ6" s="194">
        <v>1827498.4864455836</v>
      </c>
      <c r="FA6" s="194">
        <v>1832808.0760100726</v>
      </c>
    </row>
    <row r="7" spans="1:157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5">
        <v>453359.56379768561</v>
      </c>
      <c r="DE7" s="195">
        <v>456996.32614781626</v>
      </c>
      <c r="DF7" s="195">
        <v>461940.27156312577</v>
      </c>
      <c r="DG7" s="195">
        <v>462358.57057576318</v>
      </c>
      <c r="DH7" s="195">
        <v>464755.74153775163</v>
      </c>
      <c r="DI7" s="195">
        <v>467709.37449592579</v>
      </c>
      <c r="DJ7" s="195">
        <v>468396.47490408318</v>
      </c>
      <c r="DK7" s="195">
        <v>471776.29146034631</v>
      </c>
      <c r="DL7" s="195">
        <v>475342.35062166641</v>
      </c>
      <c r="DM7" s="195">
        <v>480705.49303219456</v>
      </c>
      <c r="DN7" s="195">
        <v>484156.00423690991</v>
      </c>
      <c r="DO7" s="195">
        <v>495624.11075653386</v>
      </c>
      <c r="DP7" s="195">
        <v>500274.04220938322</v>
      </c>
      <c r="DQ7" s="195">
        <v>505509.76773689635</v>
      </c>
      <c r="DR7" s="195">
        <v>508907.23293998477</v>
      </c>
      <c r="DS7" s="195">
        <v>507176.49183212616</v>
      </c>
      <c r="DT7" s="195">
        <v>509343.19488955347</v>
      </c>
      <c r="DU7" s="195">
        <v>512404.61454225017</v>
      </c>
      <c r="DV7" s="195">
        <v>515547.63082568458</v>
      </c>
      <c r="DW7" s="195">
        <v>519936.1067928992</v>
      </c>
      <c r="DX7" s="195">
        <v>518581.09969022108</v>
      </c>
      <c r="DY7" s="195">
        <v>522178.91578784672</v>
      </c>
      <c r="DZ7" s="195">
        <v>523480.64275999478</v>
      </c>
      <c r="EA7" s="195">
        <v>529401.39288478764</v>
      </c>
      <c r="EB7" s="195">
        <v>529286.61845718778</v>
      </c>
      <c r="EC7" s="195">
        <v>530949.9907571061</v>
      </c>
      <c r="ED7" s="195">
        <v>533780.54068341549</v>
      </c>
      <c r="EE7" s="195">
        <v>543661.21898120374</v>
      </c>
      <c r="EF7" s="195">
        <v>542546.23274029349</v>
      </c>
      <c r="EG7" s="195">
        <v>539658.19416790281</v>
      </c>
      <c r="EH7" s="195">
        <v>532148.63079707231</v>
      </c>
      <c r="EI7" s="195">
        <v>534234.52888820763</v>
      </c>
      <c r="EJ7" s="195">
        <v>531504.88378001249</v>
      </c>
      <c r="EK7" s="195">
        <v>532831.28920053586</v>
      </c>
      <c r="EL7" s="195">
        <v>529358.48306757514</v>
      </c>
      <c r="EM7" s="195">
        <v>527045.39300611208</v>
      </c>
      <c r="EN7" s="195">
        <f>EN8+EN11+EN12</f>
        <v>528707.95903334173</v>
      </c>
      <c r="EO7" s="195">
        <f>EO8+EO11+EO12</f>
        <v>536637.59413474752</v>
      </c>
      <c r="EP7" s="195">
        <v>546247.69660857599</v>
      </c>
      <c r="EQ7" s="195">
        <v>553441.43942719628</v>
      </c>
      <c r="ER7" s="195">
        <v>550193.87786895584</v>
      </c>
      <c r="ES7" s="195">
        <v>552502.12538870843</v>
      </c>
      <c r="ET7" s="195">
        <v>716581.95381935406</v>
      </c>
      <c r="EU7" s="195">
        <v>751858.77130720497</v>
      </c>
      <c r="EV7" s="195">
        <v>756590.75005107571</v>
      </c>
      <c r="EW7" s="195">
        <v>758746.78655124514</v>
      </c>
      <c r="EX7" s="195">
        <v>757501.53487641737</v>
      </c>
      <c r="EY7" s="195">
        <v>753630.3452581811</v>
      </c>
      <c r="EZ7" s="195">
        <v>755640.3377804067</v>
      </c>
      <c r="FA7" s="195">
        <v>756934.72244477808</v>
      </c>
    </row>
    <row r="8" spans="1:157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5">
        <v>337256.85893372115</v>
      </c>
      <c r="DE8" s="195">
        <v>339750.49180398008</v>
      </c>
      <c r="DF8" s="195">
        <v>343273.9960057711</v>
      </c>
      <c r="DG8" s="195">
        <v>344504.39432954759</v>
      </c>
      <c r="DH8" s="195">
        <v>346815.85963856051</v>
      </c>
      <c r="DI8" s="195">
        <v>350337.36046821944</v>
      </c>
      <c r="DJ8" s="195">
        <v>351091.47441211826</v>
      </c>
      <c r="DK8" s="195">
        <v>353384.42780810373</v>
      </c>
      <c r="DL8" s="195">
        <v>355447.0482475005</v>
      </c>
      <c r="DM8" s="195">
        <v>358907.77968795242</v>
      </c>
      <c r="DN8" s="195">
        <v>360941.19588205521</v>
      </c>
      <c r="DO8" s="195">
        <v>371130.78738313343</v>
      </c>
      <c r="DP8" s="195">
        <v>373737.49999748782</v>
      </c>
      <c r="DQ8" s="195">
        <v>377360.18185028899</v>
      </c>
      <c r="DR8" s="195">
        <v>379373.73733402928</v>
      </c>
      <c r="DS8" s="195">
        <v>377931.09744180582</v>
      </c>
      <c r="DT8" s="195">
        <v>380781.26092990628</v>
      </c>
      <c r="DU8" s="195">
        <v>383673.98560234573</v>
      </c>
      <c r="DV8" s="195">
        <v>384956.83305255906</v>
      </c>
      <c r="DW8" s="195">
        <v>389097.32178270328</v>
      </c>
      <c r="DX8" s="195">
        <v>388427.21964207152</v>
      </c>
      <c r="DY8" s="195">
        <v>391818.20352920156</v>
      </c>
      <c r="DZ8" s="195">
        <v>393214.02384211408</v>
      </c>
      <c r="EA8" s="195">
        <v>398588.68549551698</v>
      </c>
      <c r="EB8" s="195">
        <v>398033.06656303041</v>
      </c>
      <c r="EC8" s="195">
        <v>399238.62078453274</v>
      </c>
      <c r="ED8" s="195">
        <v>401487.4064209247</v>
      </c>
      <c r="EE8" s="195">
        <v>410925.56283318833</v>
      </c>
      <c r="EF8" s="195">
        <v>410727.26815366396</v>
      </c>
      <c r="EG8" s="195">
        <v>408947.35407455621</v>
      </c>
      <c r="EH8" s="195">
        <v>405748.60678564123</v>
      </c>
      <c r="EI8" s="195">
        <v>407559.43023670895</v>
      </c>
      <c r="EJ8" s="195">
        <v>405723.9924647478</v>
      </c>
      <c r="EK8" s="195">
        <v>407609.64710549032</v>
      </c>
      <c r="EL8" s="195">
        <v>407669.8789919932</v>
      </c>
      <c r="EM8" s="195">
        <v>407264.13951700326</v>
      </c>
      <c r="EN8" s="195">
        <f>EN9+EN10</f>
        <v>407809.81467982905</v>
      </c>
      <c r="EO8" s="195">
        <f>EO9+EO10</f>
        <v>412382.0894513189</v>
      </c>
      <c r="EP8" s="195">
        <v>418987.07043334463</v>
      </c>
      <c r="EQ8" s="195">
        <v>425411.82783942786</v>
      </c>
      <c r="ER8" s="195">
        <v>425192.79747436661</v>
      </c>
      <c r="ES8" s="195">
        <v>426653.38068075135</v>
      </c>
      <c r="ET8" s="195">
        <v>554311.32250492601</v>
      </c>
      <c r="EU8" s="195">
        <v>586301.7619567815</v>
      </c>
      <c r="EV8" s="195">
        <v>590371.52281937539</v>
      </c>
      <c r="EW8" s="195">
        <v>593507.74819366715</v>
      </c>
      <c r="EX8" s="195">
        <v>593227.50469241827</v>
      </c>
      <c r="EY8" s="195">
        <v>590481.82779786619</v>
      </c>
      <c r="EZ8" s="195">
        <v>591581.56705101661</v>
      </c>
      <c r="FA8" s="195">
        <v>590977.96558791434</v>
      </c>
    </row>
    <row r="9" spans="1:157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5">
        <v>337256.85893372115</v>
      </c>
      <c r="DE9" s="195">
        <v>339750.49180398008</v>
      </c>
      <c r="DF9" s="195">
        <v>343273.9960057711</v>
      </c>
      <c r="DG9" s="195">
        <v>344504.39432954759</v>
      </c>
      <c r="DH9" s="195">
        <v>346815.85963856051</v>
      </c>
      <c r="DI9" s="195">
        <v>350337.36046821944</v>
      </c>
      <c r="DJ9" s="195">
        <v>351091.47441211826</v>
      </c>
      <c r="DK9" s="195">
        <v>353384.42780810373</v>
      </c>
      <c r="DL9" s="195">
        <v>355447.0482475005</v>
      </c>
      <c r="DM9" s="195">
        <v>358907.77968795242</v>
      </c>
      <c r="DN9" s="195">
        <v>360941.19588205521</v>
      </c>
      <c r="DO9" s="195">
        <v>371130.78738313343</v>
      </c>
      <c r="DP9" s="195">
        <v>373737.49999748782</v>
      </c>
      <c r="DQ9" s="195">
        <v>377360.18185028899</v>
      </c>
      <c r="DR9" s="195">
        <v>379373.73733402928</v>
      </c>
      <c r="DS9" s="195">
        <v>377931.09744180582</v>
      </c>
      <c r="DT9" s="195">
        <v>380781.26092990628</v>
      </c>
      <c r="DU9" s="195">
        <v>383673.98560234573</v>
      </c>
      <c r="DV9" s="195">
        <v>384956.83305255906</v>
      </c>
      <c r="DW9" s="195">
        <v>389097.32178270328</v>
      </c>
      <c r="DX9" s="195">
        <v>388427.21964207152</v>
      </c>
      <c r="DY9" s="195">
        <v>391818.20352920156</v>
      </c>
      <c r="DZ9" s="195">
        <v>393214.02384211408</v>
      </c>
      <c r="EA9" s="195">
        <v>398588.68549551698</v>
      </c>
      <c r="EB9" s="195">
        <v>398033.06656303041</v>
      </c>
      <c r="EC9" s="195">
        <v>399238.62078453274</v>
      </c>
      <c r="ED9" s="195">
        <v>401487.4064209247</v>
      </c>
      <c r="EE9" s="195">
        <v>410925.56283318833</v>
      </c>
      <c r="EF9" s="195">
        <v>410727.26815366396</v>
      </c>
      <c r="EG9" s="195">
        <v>408947.35407455621</v>
      </c>
      <c r="EH9" s="195">
        <v>405748.60678564123</v>
      </c>
      <c r="EI9" s="195">
        <v>407559.43023670895</v>
      </c>
      <c r="EJ9" s="195">
        <v>405723.9924647478</v>
      </c>
      <c r="EK9" s="195">
        <v>407609.64710549032</v>
      </c>
      <c r="EL9" s="195">
        <v>407669.8789919932</v>
      </c>
      <c r="EM9" s="195">
        <v>407264.13951700326</v>
      </c>
      <c r="EN9" s="195">
        <v>407809.81467982905</v>
      </c>
      <c r="EO9" s="195">
        <v>412382.0894513189</v>
      </c>
      <c r="EP9" s="195">
        <v>418987.07043334463</v>
      </c>
      <c r="EQ9" s="195">
        <v>425411.82783942786</v>
      </c>
      <c r="ER9" s="195">
        <v>425192.79747436661</v>
      </c>
      <c r="ES9" s="195">
        <v>426653.38068075135</v>
      </c>
      <c r="ET9" s="195">
        <v>554311.32250492601</v>
      </c>
      <c r="EU9" s="195">
        <v>586301.7619567815</v>
      </c>
      <c r="EV9" s="195">
        <v>590371.52281937539</v>
      </c>
      <c r="EW9" s="195">
        <v>593507.74819366715</v>
      </c>
      <c r="EX9" s="195">
        <v>593227.50469241827</v>
      </c>
      <c r="EY9" s="195">
        <v>590481.82779786619</v>
      </c>
      <c r="EZ9" s="195">
        <v>591581.56705101661</v>
      </c>
      <c r="FA9" s="195">
        <v>590977.96558791434</v>
      </c>
    </row>
    <row r="10" spans="1:157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6">
        <v>0</v>
      </c>
      <c r="DE10" s="196">
        <v>0</v>
      </c>
      <c r="DF10" s="196">
        <v>0</v>
      </c>
      <c r="DG10" s="196">
        <v>0</v>
      </c>
      <c r="DH10" s="196">
        <v>0</v>
      </c>
      <c r="DI10" s="196">
        <v>0</v>
      </c>
      <c r="DJ10" s="196">
        <v>0</v>
      </c>
      <c r="DK10" s="196">
        <v>0</v>
      </c>
      <c r="DL10" s="196">
        <v>0</v>
      </c>
      <c r="DM10" s="196">
        <v>0</v>
      </c>
      <c r="DN10" s="196">
        <v>0</v>
      </c>
      <c r="DO10" s="196">
        <v>0</v>
      </c>
      <c r="DP10" s="196">
        <v>0</v>
      </c>
      <c r="DQ10" s="196">
        <v>0</v>
      </c>
      <c r="DR10" s="196">
        <v>0</v>
      </c>
      <c r="DS10" s="196">
        <v>0</v>
      </c>
      <c r="DT10" s="196">
        <v>0</v>
      </c>
      <c r="DU10" s="196">
        <v>0</v>
      </c>
      <c r="DV10" s="196">
        <v>0</v>
      </c>
      <c r="DW10" s="196">
        <v>0</v>
      </c>
      <c r="DX10" s="196">
        <v>0</v>
      </c>
      <c r="DY10" s="196">
        <v>0</v>
      </c>
      <c r="DZ10" s="196">
        <v>0</v>
      </c>
      <c r="EA10" s="196">
        <v>0</v>
      </c>
      <c r="EB10" s="196">
        <v>0</v>
      </c>
      <c r="EC10" s="196">
        <v>0</v>
      </c>
      <c r="ED10" s="196">
        <v>0</v>
      </c>
      <c r="EE10" s="196">
        <v>0</v>
      </c>
      <c r="EF10" s="196">
        <v>0</v>
      </c>
      <c r="EG10" s="196">
        <v>0</v>
      </c>
      <c r="EH10" s="196">
        <v>0</v>
      </c>
      <c r="EI10" s="196">
        <v>0</v>
      </c>
      <c r="EJ10" s="196">
        <v>0</v>
      </c>
      <c r="EK10" s="196">
        <v>0</v>
      </c>
      <c r="EL10" s="196">
        <v>0</v>
      </c>
      <c r="EM10" s="196">
        <v>0</v>
      </c>
      <c r="EN10" s="196">
        <v>0</v>
      </c>
      <c r="EO10" s="196">
        <v>0</v>
      </c>
      <c r="EP10" s="196">
        <v>0</v>
      </c>
      <c r="EQ10" s="196">
        <v>0</v>
      </c>
      <c r="ER10" s="196">
        <v>0</v>
      </c>
      <c r="ES10" s="196">
        <v>0</v>
      </c>
      <c r="ET10" s="196">
        <v>0</v>
      </c>
      <c r="EU10" s="196">
        <v>0</v>
      </c>
      <c r="EV10" s="196">
        <v>0</v>
      </c>
      <c r="EW10" s="187">
        <v>0</v>
      </c>
      <c r="EX10" s="187">
        <v>0</v>
      </c>
      <c r="EY10" s="187">
        <v>0</v>
      </c>
      <c r="EZ10" s="196">
        <v>0</v>
      </c>
      <c r="FA10" s="196">
        <v>0</v>
      </c>
    </row>
    <row r="11" spans="1:157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5">
        <v>44947.133596884712</v>
      </c>
      <c r="DE11" s="195">
        <v>45206.262572849533</v>
      </c>
      <c r="DF11" s="195">
        <v>45402.114983984131</v>
      </c>
      <c r="DG11" s="195">
        <v>45170.3132938446</v>
      </c>
      <c r="DH11" s="195">
        <v>45182.640603428765</v>
      </c>
      <c r="DI11" s="195">
        <v>44994.607864597187</v>
      </c>
      <c r="DJ11" s="195">
        <v>45089.104570859578</v>
      </c>
      <c r="DK11" s="195">
        <v>45762.185784711321</v>
      </c>
      <c r="DL11" s="195">
        <v>46218.510866598757</v>
      </c>
      <c r="DM11" s="195">
        <v>47104.249818871489</v>
      </c>
      <c r="DN11" s="195">
        <v>46987.501264828898</v>
      </c>
      <c r="DO11" s="195">
        <v>47138.477161603427</v>
      </c>
      <c r="DP11" s="195">
        <v>47507.937403525706</v>
      </c>
      <c r="DQ11" s="195">
        <v>48185.780270222938</v>
      </c>
      <c r="DR11" s="195">
        <v>48463.860696388983</v>
      </c>
      <c r="DS11" s="195">
        <v>47858.940624201772</v>
      </c>
      <c r="DT11" s="195">
        <v>47586.23747730186</v>
      </c>
      <c r="DU11" s="195">
        <v>47709.410280572054</v>
      </c>
      <c r="DV11" s="195">
        <v>48225.682976814911</v>
      </c>
      <c r="DW11" s="195">
        <v>48210.762968601957</v>
      </c>
      <c r="DX11" s="195">
        <v>47901.696726289236</v>
      </c>
      <c r="DY11" s="195">
        <v>47943.955526008867</v>
      </c>
      <c r="DZ11" s="195">
        <v>47389.867398289098</v>
      </c>
      <c r="EA11" s="195">
        <v>47271.896299864602</v>
      </c>
      <c r="EB11" s="195">
        <v>47083.653262360807</v>
      </c>
      <c r="EC11" s="195">
        <v>47037.621921989412</v>
      </c>
      <c r="ED11" s="195">
        <v>47232.323910711086</v>
      </c>
      <c r="EE11" s="195">
        <v>47358.521523357173</v>
      </c>
      <c r="EF11" s="195">
        <v>46224.387887367637</v>
      </c>
      <c r="EG11" s="195">
        <v>45764.001026713035</v>
      </c>
      <c r="EH11" s="195">
        <v>44996.821340741866</v>
      </c>
      <c r="EI11" s="195">
        <v>45021.895250564594</v>
      </c>
      <c r="EJ11" s="195">
        <v>44416.761048629865</v>
      </c>
      <c r="EK11" s="195">
        <v>44478.652006175405</v>
      </c>
      <c r="EL11" s="195">
        <v>43239.698326062891</v>
      </c>
      <c r="EM11" s="195">
        <v>42989.503807532303</v>
      </c>
      <c r="EN11" s="195">
        <v>43735.965261466212</v>
      </c>
      <c r="EO11" s="195">
        <v>44783.948579448901</v>
      </c>
      <c r="EP11" s="195">
        <v>45404.944336884284</v>
      </c>
      <c r="EQ11" s="195">
        <v>45336.780569031776</v>
      </c>
      <c r="ER11" s="195">
        <v>44838.005040245524</v>
      </c>
      <c r="ES11" s="195">
        <v>45381.81886754834</v>
      </c>
      <c r="ET11" s="195">
        <v>58874.525673007687</v>
      </c>
      <c r="EU11" s="195">
        <v>60924.716148012958</v>
      </c>
      <c r="EV11" s="195">
        <v>61440.672625612089</v>
      </c>
      <c r="EW11" s="195">
        <v>61121.320069891015</v>
      </c>
      <c r="EX11" s="195">
        <v>60629.096392848267</v>
      </c>
      <c r="EY11" s="195">
        <v>59487.041409408754</v>
      </c>
      <c r="EZ11" s="195">
        <v>60156.58105954701</v>
      </c>
      <c r="FA11" s="195">
        <v>60753.64087078179</v>
      </c>
    </row>
    <row r="12" spans="1:157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5">
        <v>71155.571267079737</v>
      </c>
      <c r="DE12" s="195">
        <v>72039.571770986629</v>
      </c>
      <c r="DF12" s="195">
        <v>73264.160573370551</v>
      </c>
      <c r="DG12" s="195">
        <v>72683.862952370997</v>
      </c>
      <c r="DH12" s="195">
        <v>72757.241295762389</v>
      </c>
      <c r="DI12" s="195">
        <v>72377.406163109175</v>
      </c>
      <c r="DJ12" s="195">
        <v>72215.895921105373</v>
      </c>
      <c r="DK12" s="195">
        <v>72629.677867531267</v>
      </c>
      <c r="DL12" s="195">
        <v>73676.791507567148</v>
      </c>
      <c r="DM12" s="195">
        <v>74693.463525370622</v>
      </c>
      <c r="DN12" s="195">
        <v>76227.307090025832</v>
      </c>
      <c r="DO12" s="195">
        <v>77354.846211797034</v>
      </c>
      <c r="DP12" s="195">
        <v>79028.604808369739</v>
      </c>
      <c r="DQ12" s="195">
        <v>79963.80561638443</v>
      </c>
      <c r="DR12" s="195">
        <v>81069.634909566463</v>
      </c>
      <c r="DS12" s="195">
        <v>81386.453766118531</v>
      </c>
      <c r="DT12" s="195">
        <v>80975.696482345316</v>
      </c>
      <c r="DU12" s="195">
        <v>81021.218659332342</v>
      </c>
      <c r="DV12" s="195">
        <v>82365.11479631062</v>
      </c>
      <c r="DW12" s="195">
        <v>82628.022041593984</v>
      </c>
      <c r="DX12" s="195">
        <v>82252.183321860328</v>
      </c>
      <c r="DY12" s="195">
        <v>82416.756732636306</v>
      </c>
      <c r="DZ12" s="195">
        <v>82876.751519591591</v>
      </c>
      <c r="EA12" s="195">
        <v>83540.811089406081</v>
      </c>
      <c r="EB12" s="195">
        <v>84169.898631796561</v>
      </c>
      <c r="EC12" s="195">
        <v>84673.748050583948</v>
      </c>
      <c r="ED12" s="195">
        <v>85060.810351779699</v>
      </c>
      <c r="EE12" s="195">
        <v>85377.134624658225</v>
      </c>
      <c r="EF12" s="195">
        <v>85594.576699261903</v>
      </c>
      <c r="EG12" s="195">
        <v>84946.839066633504</v>
      </c>
      <c r="EH12" s="195">
        <v>81403.202670689163</v>
      </c>
      <c r="EI12" s="195">
        <v>81653.203400934028</v>
      </c>
      <c r="EJ12" s="195">
        <v>81364.13026663482</v>
      </c>
      <c r="EK12" s="195">
        <v>80742.990088870094</v>
      </c>
      <c r="EL12" s="195">
        <v>78448.905749519021</v>
      </c>
      <c r="EM12" s="195">
        <v>76791.749681576533</v>
      </c>
      <c r="EN12" s="195">
        <v>77162.179092046485</v>
      </c>
      <c r="EO12" s="195">
        <v>79471.556103979703</v>
      </c>
      <c r="EP12" s="195">
        <v>81855.681838347053</v>
      </c>
      <c r="EQ12" s="195">
        <v>82692.831018736702</v>
      </c>
      <c r="ER12" s="195">
        <v>80163.075354343659</v>
      </c>
      <c r="ES12" s="195">
        <v>80466.925840408774</v>
      </c>
      <c r="ET12" s="195">
        <v>103396.10564142039</v>
      </c>
      <c r="EU12" s="195">
        <v>104632.29320241054</v>
      </c>
      <c r="EV12" s="195">
        <v>104778.5546060882</v>
      </c>
      <c r="EW12" s="195">
        <v>104117.7182876869</v>
      </c>
      <c r="EX12" s="195">
        <v>103644.93379115086</v>
      </c>
      <c r="EY12" s="195">
        <v>103661.47605090607</v>
      </c>
      <c r="EZ12" s="195">
        <v>103902.18966984301</v>
      </c>
      <c r="FA12" s="195">
        <v>105203.11598608196</v>
      </c>
    </row>
    <row r="13" spans="1:157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5">
        <v>212883.01683625748</v>
      </c>
      <c r="DE13" s="195">
        <v>215392.78213688766</v>
      </c>
      <c r="DF13" s="195">
        <v>220535.86852655583</v>
      </c>
      <c r="DG13" s="195">
        <v>222615.67797030407</v>
      </c>
      <c r="DH13" s="195">
        <v>224260.62697325076</v>
      </c>
      <c r="DI13" s="195">
        <v>223096.4756032181</v>
      </c>
      <c r="DJ13" s="195">
        <v>226004.03223673609</v>
      </c>
      <c r="DK13" s="195">
        <v>230163.14263269104</v>
      </c>
      <c r="DL13" s="195">
        <v>234630.06569974381</v>
      </c>
      <c r="DM13" s="195">
        <v>239116.72321619687</v>
      </c>
      <c r="DN13" s="195">
        <v>241684.05904684338</v>
      </c>
      <c r="DO13" s="195">
        <v>244137.12034862785</v>
      </c>
      <c r="DP13" s="195">
        <v>248386.7883109157</v>
      </c>
      <c r="DQ13" s="195">
        <v>252735.26722016514</v>
      </c>
      <c r="DR13" s="195">
        <v>253636.31246129406</v>
      </c>
      <c r="DS13" s="195">
        <v>254808.48169502988</v>
      </c>
      <c r="DT13" s="195">
        <v>255922.17683344401</v>
      </c>
      <c r="DU13" s="195">
        <v>256595.91584085708</v>
      </c>
      <c r="DV13" s="195">
        <v>261926.79986497504</v>
      </c>
      <c r="DW13" s="195">
        <v>264931.99576671323</v>
      </c>
      <c r="DX13" s="195">
        <v>263997.69185044686</v>
      </c>
      <c r="DY13" s="195">
        <v>290694.92053299292</v>
      </c>
      <c r="DZ13" s="195">
        <v>304189.79028423439</v>
      </c>
      <c r="EA13" s="195">
        <v>304891.0380904933</v>
      </c>
      <c r="EB13" s="195">
        <v>310001.07565303287</v>
      </c>
      <c r="EC13" s="195">
        <v>314572.62342495308</v>
      </c>
      <c r="ED13" s="195">
        <v>318443.04243448772</v>
      </c>
      <c r="EE13" s="195">
        <v>338331.55553748924</v>
      </c>
      <c r="EF13" s="195">
        <v>339903.19549890811</v>
      </c>
      <c r="EG13" s="195">
        <v>341756.3442271236</v>
      </c>
      <c r="EH13" s="195">
        <v>341083.50415048609</v>
      </c>
      <c r="EI13" s="195">
        <v>348584.2461731467</v>
      </c>
      <c r="EJ13" s="195">
        <v>345735.29872222035</v>
      </c>
      <c r="EK13" s="195">
        <v>348537.87717818079</v>
      </c>
      <c r="EL13" s="195">
        <v>348456.97623043845</v>
      </c>
      <c r="EM13" s="195">
        <v>349670.00377870951</v>
      </c>
      <c r="EN13" s="195">
        <f>EN14+EN15+EN16+EN17</f>
        <v>357379.28891797614</v>
      </c>
      <c r="EO13" s="195">
        <f t="shared" ref="EO13" si="27">EO14+EO15+EO16+EO17</f>
        <v>365589.14932224934</v>
      </c>
      <c r="EP13" s="195">
        <v>370467.32630283735</v>
      </c>
      <c r="EQ13" s="195">
        <v>355840.76628512668</v>
      </c>
      <c r="ER13" s="195">
        <v>347621.05318612151</v>
      </c>
      <c r="ES13" s="195">
        <v>349611.39057771978</v>
      </c>
      <c r="ET13" s="195">
        <v>454722.02285447938</v>
      </c>
      <c r="EU13" s="195">
        <v>474038.84029813326</v>
      </c>
      <c r="EV13" s="195">
        <v>478189.25504186837</v>
      </c>
      <c r="EW13" s="195">
        <v>468374.02333962393</v>
      </c>
      <c r="EX13" s="195">
        <v>466149.38322818943</v>
      </c>
      <c r="EY13" s="195">
        <v>487456.1678107091</v>
      </c>
      <c r="EZ13" s="195">
        <v>492548.44234918221</v>
      </c>
      <c r="FA13" s="195">
        <v>493280.5049498505</v>
      </c>
    </row>
    <row r="14" spans="1:157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5">
        <v>113610.31278738982</v>
      </c>
      <c r="DE14" s="195">
        <v>114327.4481196225</v>
      </c>
      <c r="DF14" s="195">
        <v>116150.13132824989</v>
      </c>
      <c r="DG14" s="195">
        <v>115850.22268038678</v>
      </c>
      <c r="DH14" s="195">
        <v>116456.08846311568</v>
      </c>
      <c r="DI14" s="195">
        <v>115524.43326062933</v>
      </c>
      <c r="DJ14" s="195">
        <v>116640.54155624767</v>
      </c>
      <c r="DK14" s="195">
        <v>117241.77973456905</v>
      </c>
      <c r="DL14" s="195">
        <v>118873.44510429262</v>
      </c>
      <c r="DM14" s="195">
        <v>121093.2698453671</v>
      </c>
      <c r="DN14" s="195">
        <v>120736.62488599354</v>
      </c>
      <c r="DO14" s="195">
        <v>120221.42908574888</v>
      </c>
      <c r="DP14" s="195">
        <v>123054.38794811883</v>
      </c>
      <c r="DQ14" s="195">
        <v>124842.55158763386</v>
      </c>
      <c r="DR14" s="195">
        <v>125409.6126110964</v>
      </c>
      <c r="DS14" s="195">
        <v>125571.14979179915</v>
      </c>
      <c r="DT14" s="195">
        <v>124448.59912251405</v>
      </c>
      <c r="DU14" s="195">
        <v>124570.77378091359</v>
      </c>
      <c r="DV14" s="195">
        <v>124873.12963733439</v>
      </c>
      <c r="DW14" s="195">
        <v>125156.88598132432</v>
      </c>
      <c r="DX14" s="195">
        <v>124740.63604932389</v>
      </c>
      <c r="DY14" s="195">
        <v>125418.85186450435</v>
      </c>
      <c r="DZ14" s="195">
        <v>134392.64710472728</v>
      </c>
      <c r="EA14" s="195">
        <v>133357.17577919649</v>
      </c>
      <c r="EB14" s="195">
        <v>133096.22033319177</v>
      </c>
      <c r="EC14" s="195">
        <v>133703.63073670061</v>
      </c>
      <c r="ED14" s="195">
        <v>136779.16416931234</v>
      </c>
      <c r="EE14" s="195">
        <v>138643.76276706994</v>
      </c>
      <c r="EF14" s="195">
        <v>137534.1252518268</v>
      </c>
      <c r="EG14" s="195">
        <v>135897.14900150502</v>
      </c>
      <c r="EH14" s="195">
        <v>133597.09946534724</v>
      </c>
      <c r="EI14" s="195">
        <v>138750.19133134274</v>
      </c>
      <c r="EJ14" s="195">
        <v>137876.42542502476</v>
      </c>
      <c r="EK14" s="195">
        <v>138133.3572954897</v>
      </c>
      <c r="EL14" s="195">
        <v>136559.6680721615</v>
      </c>
      <c r="EM14" s="195">
        <v>137925.87211380404</v>
      </c>
      <c r="EN14" s="195">
        <f>139209.057404682+1027.88214285714</f>
        <v>140236.93954753916</v>
      </c>
      <c r="EO14" s="195">
        <f>144163.301259278+1030.45295454468</f>
        <v>145193.75421382269</v>
      </c>
      <c r="EP14" s="195">
        <v>146260.15960492968</v>
      </c>
      <c r="EQ14" s="195">
        <v>138830.62726799905</v>
      </c>
      <c r="ER14" s="195">
        <v>137413.86351355651</v>
      </c>
      <c r="ES14" s="195">
        <v>137588.17915157508</v>
      </c>
      <c r="ET14" s="195">
        <v>178973.2301186859</v>
      </c>
      <c r="EU14" s="195">
        <v>185713.42156533524</v>
      </c>
      <c r="EV14" s="195">
        <v>186659.56991213147</v>
      </c>
      <c r="EW14" s="195">
        <v>185327.45437037075</v>
      </c>
      <c r="EX14" s="195">
        <v>184531.36292689023</v>
      </c>
      <c r="EY14" s="195">
        <v>183970.81662563214</v>
      </c>
      <c r="EZ14" s="195">
        <v>182461.60823493492</v>
      </c>
      <c r="FA14" s="195">
        <v>181594.40921693042</v>
      </c>
    </row>
    <row r="15" spans="1:157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6">
        <v>0</v>
      </c>
      <c r="DE15" s="196">
        <v>0</v>
      </c>
      <c r="DF15" s="196">
        <v>0</v>
      </c>
      <c r="DG15" s="196">
        <v>0</v>
      </c>
      <c r="DH15" s="196">
        <v>0</v>
      </c>
      <c r="DI15" s="196">
        <v>0</v>
      </c>
      <c r="DJ15" s="196">
        <v>0</v>
      </c>
      <c r="DK15" s="196">
        <v>0</v>
      </c>
      <c r="DL15" s="196">
        <v>0</v>
      </c>
      <c r="DM15" s="196">
        <v>0</v>
      </c>
      <c r="DN15" s="196">
        <v>0</v>
      </c>
      <c r="DO15" s="196">
        <v>0</v>
      </c>
      <c r="DP15" s="196">
        <v>0</v>
      </c>
      <c r="DQ15" s="196">
        <v>0</v>
      </c>
      <c r="DR15" s="196">
        <v>0</v>
      </c>
      <c r="DS15" s="196">
        <v>0</v>
      </c>
      <c r="DT15" s="196">
        <v>0</v>
      </c>
      <c r="DU15" s="196">
        <v>0</v>
      </c>
      <c r="DV15" s="196">
        <v>0</v>
      </c>
      <c r="DW15" s="196">
        <v>0</v>
      </c>
      <c r="DX15" s="196">
        <v>0</v>
      </c>
      <c r="DY15" s="196">
        <v>0</v>
      </c>
      <c r="DZ15" s="196">
        <v>0</v>
      </c>
      <c r="EA15" s="196">
        <v>0</v>
      </c>
      <c r="EB15" s="196">
        <v>0</v>
      </c>
      <c r="EC15" s="196">
        <v>0</v>
      </c>
      <c r="ED15" s="196">
        <v>0</v>
      </c>
      <c r="EE15" s="196">
        <v>0</v>
      </c>
      <c r="EF15" s="196">
        <v>0</v>
      </c>
      <c r="EG15" s="196">
        <v>0</v>
      </c>
      <c r="EH15" s="196">
        <v>0</v>
      </c>
      <c r="EI15" s="196">
        <v>0</v>
      </c>
      <c r="EJ15" s="196">
        <v>0</v>
      </c>
      <c r="EK15" s="196">
        <v>0</v>
      </c>
      <c r="EL15" s="196">
        <v>0</v>
      </c>
      <c r="EM15" s="196">
        <v>0</v>
      </c>
      <c r="EN15" s="196">
        <v>0</v>
      </c>
      <c r="EO15" s="196">
        <v>0</v>
      </c>
      <c r="EP15" s="196">
        <v>0</v>
      </c>
      <c r="EQ15" s="196">
        <v>0</v>
      </c>
      <c r="ER15" s="196">
        <v>0</v>
      </c>
      <c r="ES15" s="196">
        <v>0</v>
      </c>
      <c r="ET15" s="196">
        <v>0</v>
      </c>
      <c r="EU15" s="196">
        <v>0</v>
      </c>
      <c r="EV15" s="196">
        <v>0</v>
      </c>
      <c r="EW15" s="187">
        <v>0</v>
      </c>
      <c r="EX15" s="187">
        <v>0</v>
      </c>
      <c r="EY15" s="187">
        <v>0</v>
      </c>
      <c r="EZ15" s="196">
        <v>0</v>
      </c>
      <c r="FA15" s="196">
        <v>0</v>
      </c>
    </row>
    <row r="16" spans="1:157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6">
        <v>0</v>
      </c>
      <c r="DE16" s="196">
        <v>0</v>
      </c>
      <c r="DF16" s="196">
        <v>0</v>
      </c>
      <c r="DG16" s="196">
        <v>0</v>
      </c>
      <c r="DH16" s="196">
        <v>0</v>
      </c>
      <c r="DI16" s="196">
        <v>0</v>
      </c>
      <c r="DJ16" s="196">
        <v>0</v>
      </c>
      <c r="DK16" s="196">
        <v>0</v>
      </c>
      <c r="DL16" s="196">
        <v>0</v>
      </c>
      <c r="DM16" s="196">
        <v>0</v>
      </c>
      <c r="DN16" s="196">
        <v>0</v>
      </c>
      <c r="DO16" s="196">
        <v>0</v>
      </c>
      <c r="DP16" s="196">
        <v>0</v>
      </c>
      <c r="DQ16" s="196">
        <v>0</v>
      </c>
      <c r="DR16" s="196">
        <v>0</v>
      </c>
      <c r="DS16" s="196">
        <v>0</v>
      </c>
      <c r="DT16" s="196">
        <v>0</v>
      </c>
      <c r="DU16" s="196">
        <v>0</v>
      </c>
      <c r="DV16" s="196">
        <v>0</v>
      </c>
      <c r="DW16" s="196">
        <v>0</v>
      </c>
      <c r="DX16" s="196">
        <v>0</v>
      </c>
      <c r="DY16" s="196">
        <v>0</v>
      </c>
      <c r="DZ16" s="196">
        <v>0</v>
      </c>
      <c r="EA16" s="196">
        <v>0</v>
      </c>
      <c r="EB16" s="196">
        <v>0</v>
      </c>
      <c r="EC16" s="196">
        <v>0</v>
      </c>
      <c r="ED16" s="196">
        <v>0</v>
      </c>
      <c r="EE16" s="196">
        <v>0</v>
      </c>
      <c r="EF16" s="196">
        <v>0</v>
      </c>
      <c r="EG16" s="196">
        <v>0</v>
      </c>
      <c r="EH16" s="196">
        <v>0</v>
      </c>
      <c r="EI16" s="196">
        <v>0</v>
      </c>
      <c r="EJ16" s="196">
        <v>0</v>
      </c>
      <c r="EK16" s="196">
        <v>0</v>
      </c>
      <c r="EL16" s="196">
        <v>0</v>
      </c>
      <c r="EM16" s="196">
        <v>0</v>
      </c>
      <c r="EN16" s="196">
        <v>0</v>
      </c>
      <c r="EO16" s="196">
        <v>0</v>
      </c>
      <c r="EP16" s="196">
        <v>0</v>
      </c>
      <c r="EQ16" s="196">
        <v>0</v>
      </c>
      <c r="ER16" s="196">
        <v>0</v>
      </c>
      <c r="ES16" s="196">
        <v>0</v>
      </c>
      <c r="ET16" s="196">
        <v>0</v>
      </c>
      <c r="EU16" s="196">
        <v>0</v>
      </c>
      <c r="EV16" s="196">
        <v>0</v>
      </c>
      <c r="EW16" s="187">
        <v>0</v>
      </c>
      <c r="EX16" s="187">
        <v>0</v>
      </c>
      <c r="EY16" s="187">
        <v>0</v>
      </c>
      <c r="EZ16" s="196">
        <v>0</v>
      </c>
      <c r="FA16" s="196">
        <v>0</v>
      </c>
    </row>
    <row r="17" spans="1:157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5">
        <v>99272.704048867672</v>
      </c>
      <c r="DE17" s="195">
        <v>101065.33401726515</v>
      </c>
      <c r="DF17" s="195">
        <v>104385.73719830596</v>
      </c>
      <c r="DG17" s="195">
        <v>106765.45528991728</v>
      </c>
      <c r="DH17" s="195">
        <v>107804.5385101351</v>
      </c>
      <c r="DI17" s="195">
        <v>107572.04234258877</v>
      </c>
      <c r="DJ17" s="195">
        <v>109363.49068048841</v>
      </c>
      <c r="DK17" s="195">
        <v>112921.362898122</v>
      </c>
      <c r="DL17" s="195">
        <v>115756.62059545117</v>
      </c>
      <c r="DM17" s="195">
        <v>118023.45337082977</v>
      </c>
      <c r="DN17" s="195">
        <v>120947.43416084982</v>
      </c>
      <c r="DO17" s="195">
        <v>123915.69126287899</v>
      </c>
      <c r="DP17" s="195">
        <v>125332.40036279685</v>
      </c>
      <c r="DQ17" s="195">
        <v>127892.71563253128</v>
      </c>
      <c r="DR17" s="195">
        <v>128226.69985019765</v>
      </c>
      <c r="DS17" s="195">
        <v>129237.33190323075</v>
      </c>
      <c r="DT17" s="195">
        <v>131473.57771092997</v>
      </c>
      <c r="DU17" s="195">
        <v>132025.14205994349</v>
      </c>
      <c r="DV17" s="195">
        <v>137053.67022764063</v>
      </c>
      <c r="DW17" s="195">
        <v>139775.10978538892</v>
      </c>
      <c r="DX17" s="195">
        <v>139257.055801123</v>
      </c>
      <c r="DY17" s="195">
        <v>165276.06866848856</v>
      </c>
      <c r="DZ17" s="195">
        <v>169797.14317950711</v>
      </c>
      <c r="EA17" s="195">
        <v>171533.86231129678</v>
      </c>
      <c r="EB17" s="195">
        <v>176904.85531984107</v>
      </c>
      <c r="EC17" s="195">
        <v>180868.99268825247</v>
      </c>
      <c r="ED17" s="195">
        <v>181663.87826517539</v>
      </c>
      <c r="EE17" s="195">
        <v>199687.7927704193</v>
      </c>
      <c r="EF17" s="195">
        <v>202369.07024708131</v>
      </c>
      <c r="EG17" s="195">
        <v>205859.19522561858</v>
      </c>
      <c r="EH17" s="195">
        <v>207486.40468513884</v>
      </c>
      <c r="EI17" s="195">
        <v>209834.05484180397</v>
      </c>
      <c r="EJ17" s="195">
        <v>207858.87329719556</v>
      </c>
      <c r="EK17" s="195">
        <v>210404.51988269109</v>
      </c>
      <c r="EL17" s="195">
        <v>211897.30815827695</v>
      </c>
      <c r="EM17" s="195">
        <v>211744.13166490546</v>
      </c>
      <c r="EN17" s="195">
        <v>217142.34937043698</v>
      </c>
      <c r="EO17" s="195">
        <v>220395.39510842663</v>
      </c>
      <c r="EP17" s="195">
        <v>224207.16669790764</v>
      </c>
      <c r="EQ17" s="195">
        <v>217010.13901712763</v>
      </c>
      <c r="ER17" s="195">
        <v>210207.18967256497</v>
      </c>
      <c r="ES17" s="195">
        <v>212023.2114261447</v>
      </c>
      <c r="ET17" s="195">
        <v>275748.79273579351</v>
      </c>
      <c r="EU17" s="195">
        <v>288325.41873279802</v>
      </c>
      <c r="EV17" s="195">
        <v>291529.6851297369</v>
      </c>
      <c r="EW17" s="195">
        <v>283046.56896925316</v>
      </c>
      <c r="EX17" s="195">
        <v>281618.02030129923</v>
      </c>
      <c r="EY17" s="195">
        <v>303485.35118507699</v>
      </c>
      <c r="EZ17" s="195">
        <v>310086.83411424729</v>
      </c>
      <c r="FA17" s="195">
        <v>311686.09573292005</v>
      </c>
    </row>
    <row r="18" spans="1:157" x14ac:dyDescent="0.25">
      <c r="A18" s="90" t="s">
        <v>138</v>
      </c>
      <c r="B18" s="92">
        <f t="shared" ref="B18:S18" si="28">SUM(B19:B20)</f>
        <v>47805.78048763697</v>
      </c>
      <c r="C18" s="92">
        <f t="shared" si="28"/>
        <v>48366.982594603855</v>
      </c>
      <c r="D18" s="92">
        <f t="shared" si="28"/>
        <v>48955.705742607861</v>
      </c>
      <c r="E18" s="92">
        <f t="shared" si="28"/>
        <v>49575.177132857214</v>
      </c>
      <c r="F18" s="92">
        <f t="shared" si="28"/>
        <v>49636.26898737326</v>
      </c>
      <c r="G18" s="92">
        <f t="shared" si="28"/>
        <v>49773.286771789717</v>
      </c>
      <c r="H18" s="92">
        <f t="shared" si="28"/>
        <v>49840.693933079827</v>
      </c>
      <c r="I18" s="92">
        <f t="shared" si="28"/>
        <v>50497.407064070394</v>
      </c>
      <c r="J18" s="92">
        <f t="shared" si="28"/>
        <v>49160.973490185497</v>
      </c>
      <c r="K18" s="92">
        <f t="shared" si="28"/>
        <v>50411.939345179431</v>
      </c>
      <c r="L18" s="92">
        <f t="shared" si="28"/>
        <v>51612.824727155996</v>
      </c>
      <c r="M18" s="92">
        <f t="shared" si="28"/>
        <v>52306.745385256312</v>
      </c>
      <c r="N18" s="92">
        <f t="shared" si="28"/>
        <v>52940.369808703443</v>
      </c>
      <c r="O18" s="92">
        <f t="shared" si="28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8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9">SUM(X19:X20)</f>
        <v>56995.483668547706</v>
      </c>
      <c r="Y18" s="92">
        <f t="shared" si="29"/>
        <v>59145.012308531092</v>
      </c>
      <c r="Z18" s="92">
        <f t="shared" si="29"/>
        <v>61418.531240798591</v>
      </c>
      <c r="AA18" s="92">
        <f t="shared" si="29"/>
        <v>58423.54393023868</v>
      </c>
      <c r="AB18" s="92">
        <f t="shared" si="29"/>
        <v>57858.220473376714</v>
      </c>
      <c r="AC18" s="92">
        <f t="shared" si="29"/>
        <v>57047.089103291932</v>
      </c>
      <c r="AD18" s="92">
        <f t="shared" si="29"/>
        <v>57288.753626662961</v>
      </c>
      <c r="AE18" s="92">
        <f>SUM(AE19:AE20)</f>
        <v>57021.148518128044</v>
      </c>
      <c r="AF18" s="92">
        <f t="shared" ref="AF18:AK18" si="30">SUM(AF19:AF20)</f>
        <v>57015.374675537518</v>
      </c>
      <c r="AG18" s="92">
        <f t="shared" si="30"/>
        <v>57137.445729903149</v>
      </c>
      <c r="AH18" s="92">
        <f t="shared" si="30"/>
        <v>57812.156237643678</v>
      </c>
      <c r="AI18" s="92">
        <f t="shared" si="30"/>
        <v>57508.698439951717</v>
      </c>
      <c r="AJ18" s="92">
        <f t="shared" si="30"/>
        <v>57812.423358596927</v>
      </c>
      <c r="AK18" s="92">
        <f t="shared" si="30"/>
        <v>57323.964247443233</v>
      </c>
      <c r="AL18" s="92">
        <f>SUM(AL19:AL20)</f>
        <v>57508.479660860161</v>
      </c>
      <c r="AM18" s="92">
        <f t="shared" ref="AM18:BU18" si="31">SUM(AM19:AM20)</f>
        <v>57858.220473376714</v>
      </c>
      <c r="AN18" s="92">
        <f t="shared" si="31"/>
        <v>57824.769643502819</v>
      </c>
      <c r="AO18" s="92">
        <f t="shared" si="31"/>
        <v>56775.458378728581</v>
      </c>
      <c r="AP18" s="92">
        <f t="shared" si="31"/>
        <v>57864.843555090789</v>
      </c>
      <c r="AQ18" s="92">
        <f t="shared" si="31"/>
        <v>57755.506521844378</v>
      </c>
      <c r="AR18" s="92">
        <f t="shared" si="31"/>
        <v>57232.535785144777</v>
      </c>
      <c r="AS18" s="92">
        <f t="shared" si="31"/>
        <v>56674.146663222731</v>
      </c>
      <c r="AT18" s="92">
        <f t="shared" si="31"/>
        <v>55811.47668113852</v>
      </c>
      <c r="AU18" s="92">
        <f t="shared" si="31"/>
        <v>55223.844370972627</v>
      </c>
      <c r="AV18" s="92">
        <f t="shared" si="31"/>
        <v>54543.6511483145</v>
      </c>
      <c r="AW18" s="92">
        <f t="shared" si="31"/>
        <v>54218.043285457323</v>
      </c>
      <c r="AX18" s="92">
        <f t="shared" si="31"/>
        <v>52600.705808971499</v>
      </c>
      <c r="AY18" s="92">
        <f t="shared" si="31"/>
        <v>52230.301958226766</v>
      </c>
      <c r="AZ18" s="92">
        <f t="shared" si="31"/>
        <v>51296.70580634108</v>
      </c>
      <c r="BA18" s="92">
        <f t="shared" si="31"/>
        <v>51171.748989122476</v>
      </c>
      <c r="BB18" s="92">
        <f t="shared" si="31"/>
        <v>52044.719101343406</v>
      </c>
      <c r="BC18" s="92">
        <f t="shared" si="31"/>
        <v>52199.491207784493</v>
      </c>
      <c r="BD18" s="92">
        <f t="shared" si="31"/>
        <v>51578.972310256097</v>
      </c>
      <c r="BE18" s="92">
        <f t="shared" si="31"/>
        <v>52031.758688122653</v>
      </c>
      <c r="BF18" s="92">
        <f t="shared" si="31"/>
        <v>52365.077148315999</v>
      </c>
      <c r="BG18" s="92">
        <f t="shared" si="31"/>
        <v>52474.607137364619</v>
      </c>
      <c r="BH18" s="92">
        <f t="shared" si="31"/>
        <v>52077.197069476257</v>
      </c>
      <c r="BI18" s="92">
        <f t="shared" si="31"/>
        <v>52726.154836860078</v>
      </c>
      <c r="BJ18" s="92">
        <f t="shared" si="31"/>
        <v>52381.837629130365</v>
      </c>
      <c r="BK18" s="92">
        <f t="shared" si="31"/>
        <v>53030.869972169297</v>
      </c>
      <c r="BL18" s="92">
        <f t="shared" si="31"/>
        <v>53255.899484306028</v>
      </c>
      <c r="BM18" s="92">
        <f t="shared" si="31"/>
        <v>53991.158975791543</v>
      </c>
      <c r="BN18" s="92">
        <f t="shared" si="31"/>
        <v>54259.210300307561</v>
      </c>
      <c r="BO18" s="92">
        <f t="shared" si="31"/>
        <v>54272.587348129615</v>
      </c>
      <c r="BP18" s="92">
        <f t="shared" si="31"/>
        <v>53321.618021230723</v>
      </c>
      <c r="BQ18" s="92">
        <f t="shared" si="31"/>
        <v>53841.892829930017</v>
      </c>
      <c r="BR18" s="92">
        <f t="shared" si="31"/>
        <v>54090.848661462769</v>
      </c>
      <c r="BS18" s="92">
        <f t="shared" si="31"/>
        <v>53578.73825736087</v>
      </c>
      <c r="BT18" s="92">
        <f t="shared" si="31"/>
        <v>53135.631938916653</v>
      </c>
      <c r="BU18" s="92">
        <f t="shared" si="31"/>
        <v>52571.955029237826</v>
      </c>
      <c r="BV18" s="92">
        <f t="shared" ref="BV18:CG18" si="32">SUM(BV19:BV20)</f>
        <v>52846.810844808708</v>
      </c>
      <c r="BW18" s="92">
        <f t="shared" si="32"/>
        <v>53013.625039640647</v>
      </c>
      <c r="BX18" s="92">
        <f t="shared" si="32"/>
        <v>50650.633018436449</v>
      </c>
      <c r="BY18" s="92">
        <f t="shared" si="32"/>
        <v>54199.146666577559</v>
      </c>
      <c r="BZ18" s="92">
        <f t="shared" si="32"/>
        <v>54783.665699240781</v>
      </c>
      <c r="CA18" s="92">
        <f t="shared" si="32"/>
        <v>54954.535981572437</v>
      </c>
      <c r="CB18" s="92">
        <f t="shared" si="32"/>
        <v>55841.060044911741</v>
      </c>
      <c r="CC18" s="92">
        <f t="shared" si="32"/>
        <v>56454.828230336556</v>
      </c>
      <c r="CD18" s="92">
        <f t="shared" si="32"/>
        <v>56248.919710641763</v>
      </c>
      <c r="CE18" s="92">
        <f t="shared" si="32"/>
        <v>56366.815330406709</v>
      </c>
      <c r="CF18" s="92">
        <f t="shared" si="32"/>
        <v>56793.204147403674</v>
      </c>
      <c r="CG18" s="92">
        <f t="shared" si="32"/>
        <v>57352.721324521401</v>
      </c>
      <c r="CH18" s="92">
        <f t="shared" ref="CH18:CK18" si="33">SUM(CH19:CH20)</f>
        <v>57352.721324521401</v>
      </c>
      <c r="CI18" s="92">
        <v>58054.813934279497</v>
      </c>
      <c r="CJ18" s="92">
        <v>58173.537318892304</v>
      </c>
      <c r="CK18" s="92">
        <f t="shared" si="33"/>
        <v>58201.009006108841</v>
      </c>
      <c r="CL18" s="92">
        <f>SUM(CL19:CL20)</f>
        <v>57164.925882158546</v>
      </c>
      <c r="CM18" s="92">
        <f t="shared" ref="CM18:CQ18" si="34">SUM(CM19:CM20)</f>
        <v>56278.561073922145</v>
      </c>
      <c r="CN18" s="92">
        <f t="shared" si="34"/>
        <v>55978.944818106393</v>
      </c>
      <c r="CO18" s="33">
        <f t="shared" si="34"/>
        <v>55683.019418667325</v>
      </c>
      <c r="CP18" s="33">
        <f t="shared" si="34"/>
        <v>55987.234517351812</v>
      </c>
      <c r="CQ18" s="33">
        <f t="shared" si="34"/>
        <v>55812.386889382899</v>
      </c>
      <c r="CR18" s="33">
        <v>55741.996884049047</v>
      </c>
      <c r="CS18" s="33">
        <v>55941.68949070244</v>
      </c>
      <c r="CT18" s="33">
        <f t="shared" ref="CT18" si="35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5">
        <v>56522.610066917674</v>
      </c>
      <c r="DE18" s="195">
        <v>56848.47391836725</v>
      </c>
      <c r="DF18" s="195">
        <v>56448.672882559971</v>
      </c>
      <c r="DG18" s="195">
        <v>56160.472701028186</v>
      </c>
      <c r="DH18" s="195">
        <v>56515.943143782213</v>
      </c>
      <c r="DI18" s="195">
        <v>56280.745567123333</v>
      </c>
      <c r="DJ18" s="195">
        <v>56398.945176687441</v>
      </c>
      <c r="DK18" s="195">
        <v>57240.857448860086</v>
      </c>
      <c r="DL18" s="195">
        <v>57811.643973034035</v>
      </c>
      <c r="DM18" s="195">
        <v>58339.159354646901</v>
      </c>
      <c r="DN18" s="195">
        <v>58541.087290807402</v>
      </c>
      <c r="DO18" s="195">
        <v>58729.186102490778</v>
      </c>
      <c r="DP18" s="195">
        <v>59189.491581408518</v>
      </c>
      <c r="DQ18" s="195">
        <v>60034.006768652085</v>
      </c>
      <c r="DR18" s="195">
        <v>60380.463380811561</v>
      </c>
      <c r="DS18" s="195">
        <v>65814.549491408339</v>
      </c>
      <c r="DT18" s="195">
        <v>65488.721014619965</v>
      </c>
      <c r="DU18" s="195">
        <v>65658.260954167126</v>
      </c>
      <c r="DV18" s="195">
        <v>66319.822565158101</v>
      </c>
      <c r="DW18" s="195">
        <v>66316.520381201321</v>
      </c>
      <c r="DX18" s="195">
        <v>65363.864427492539</v>
      </c>
      <c r="DY18" s="195">
        <v>65431.241512776636</v>
      </c>
      <c r="DZ18" s="195">
        <v>65536.52163364616</v>
      </c>
      <c r="EA18" s="195">
        <v>65402.745832840723</v>
      </c>
      <c r="EB18" s="195">
        <v>65180.728847896993</v>
      </c>
      <c r="EC18" s="195">
        <v>65138.372277867777</v>
      </c>
      <c r="ED18" s="195">
        <v>64708.097662663138</v>
      </c>
      <c r="EE18" s="195">
        <v>64866.568803215152</v>
      </c>
      <c r="EF18" s="195">
        <v>64258.512530384709</v>
      </c>
      <c r="EG18" s="195">
        <v>63692.656778611425</v>
      </c>
      <c r="EH18" s="195">
        <v>62739.615077016533</v>
      </c>
      <c r="EI18" s="195">
        <v>62784.461281203032</v>
      </c>
      <c r="EJ18" s="195">
        <v>62036.436242180578</v>
      </c>
      <c r="EK18" s="195">
        <v>61079.903373672023</v>
      </c>
      <c r="EL18" s="195">
        <v>60236.122699023268</v>
      </c>
      <c r="EM18" s="195">
        <v>59937.591353107448</v>
      </c>
      <c r="EN18" s="195">
        <f>EN19+EN20</f>
        <v>60885.687664001365</v>
      </c>
      <c r="EO18" s="195">
        <f t="shared" ref="EO18" si="36">EO19+EO20</f>
        <v>62212.251456318176</v>
      </c>
      <c r="EP18" s="195">
        <v>61911.462253693106</v>
      </c>
      <c r="EQ18" s="195">
        <v>61830.467131103091</v>
      </c>
      <c r="ER18" s="195">
        <v>61979.539545759799</v>
      </c>
      <c r="ES18" s="195">
        <v>62670.216183918565</v>
      </c>
      <c r="ET18" s="195">
        <v>81347.517182334719</v>
      </c>
      <c r="EU18" s="195">
        <v>84227.501681148133</v>
      </c>
      <c r="EV18" s="195">
        <v>84967.039879257223</v>
      </c>
      <c r="EW18" s="195">
        <v>83106.953379601211</v>
      </c>
      <c r="EX18" s="195">
        <v>82507.607732696735</v>
      </c>
      <c r="EY18" s="195">
        <v>82123.708462795941</v>
      </c>
      <c r="EZ18" s="195">
        <v>82108.678198618698</v>
      </c>
      <c r="FA18" s="195">
        <v>82857.291942921773</v>
      </c>
    </row>
    <row r="19" spans="1:157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6">
        <v>0</v>
      </c>
      <c r="DE19" s="196">
        <v>0</v>
      </c>
      <c r="DF19" s="196">
        <v>0</v>
      </c>
      <c r="DG19" s="196">
        <v>0</v>
      </c>
      <c r="DH19" s="196">
        <v>0</v>
      </c>
      <c r="DI19" s="196">
        <v>0</v>
      </c>
      <c r="DJ19" s="196">
        <v>0</v>
      </c>
      <c r="DK19" s="196">
        <v>0</v>
      </c>
      <c r="DL19" s="196">
        <v>0</v>
      </c>
      <c r="DM19" s="196">
        <v>0</v>
      </c>
      <c r="DN19" s="196">
        <v>0</v>
      </c>
      <c r="DO19" s="196">
        <v>0</v>
      </c>
      <c r="DP19" s="196">
        <v>0</v>
      </c>
      <c r="DQ19" s="196">
        <v>0</v>
      </c>
      <c r="DR19" s="196">
        <v>0</v>
      </c>
      <c r="DS19" s="196">
        <v>0</v>
      </c>
      <c r="DT19" s="196">
        <v>0</v>
      </c>
      <c r="DU19" s="196">
        <v>0</v>
      </c>
      <c r="DV19" s="196">
        <v>0</v>
      </c>
      <c r="DW19" s="196">
        <v>0</v>
      </c>
      <c r="DX19" s="196">
        <v>0</v>
      </c>
      <c r="DY19" s="196">
        <v>0</v>
      </c>
      <c r="DZ19" s="196">
        <v>0</v>
      </c>
      <c r="EA19" s="196">
        <v>0</v>
      </c>
      <c r="EB19" s="196">
        <v>0</v>
      </c>
      <c r="EC19" s="196">
        <v>0</v>
      </c>
      <c r="ED19" s="196">
        <v>0</v>
      </c>
      <c r="EE19" s="196">
        <v>0</v>
      </c>
      <c r="EF19" s="196">
        <v>0</v>
      </c>
      <c r="EG19" s="196">
        <v>0</v>
      </c>
      <c r="EH19" s="196">
        <v>0</v>
      </c>
      <c r="EI19" s="196">
        <v>0</v>
      </c>
      <c r="EJ19" s="196">
        <v>0</v>
      </c>
      <c r="EK19" s="196">
        <v>0</v>
      </c>
      <c r="EL19" s="196">
        <v>0</v>
      </c>
      <c r="EM19" s="196">
        <v>0</v>
      </c>
      <c r="EN19" s="196">
        <v>0</v>
      </c>
      <c r="EO19" s="196">
        <v>0</v>
      </c>
      <c r="EP19" s="196">
        <v>0</v>
      </c>
      <c r="EQ19" s="196">
        <v>0</v>
      </c>
      <c r="ER19" s="196">
        <v>100.33071184263912</v>
      </c>
      <c r="ES19" s="196">
        <v>100.67912722754556</v>
      </c>
      <c r="ET19" s="196">
        <v>131.34980814044997</v>
      </c>
      <c r="EU19" s="196">
        <v>136.65822044763237</v>
      </c>
      <c r="EV19" s="196">
        <v>221.40902689446008</v>
      </c>
      <c r="EW19" s="187">
        <v>221.82957414205015</v>
      </c>
      <c r="EX19" s="187">
        <v>222.25922746975917</v>
      </c>
      <c r="EY19" s="187">
        <v>222.61900110334017</v>
      </c>
      <c r="EZ19" s="196">
        <v>222.98910580338091</v>
      </c>
      <c r="FA19" s="196">
        <v>223.3248666028158</v>
      </c>
    </row>
    <row r="20" spans="1:157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5">
        <v>56522.610066917674</v>
      </c>
      <c r="DE20" s="195">
        <v>56848.47391836725</v>
      </c>
      <c r="DF20" s="195">
        <v>56448.672882559971</v>
      </c>
      <c r="DG20" s="195">
        <v>56160.472701028186</v>
      </c>
      <c r="DH20" s="195">
        <v>56515.943143782213</v>
      </c>
      <c r="DI20" s="195">
        <v>56280.745567123333</v>
      </c>
      <c r="DJ20" s="195">
        <v>56398.945176687441</v>
      </c>
      <c r="DK20" s="195">
        <v>57240.857448860086</v>
      </c>
      <c r="DL20" s="195">
        <v>57811.643973034035</v>
      </c>
      <c r="DM20" s="195">
        <v>58339.159354646901</v>
      </c>
      <c r="DN20" s="195">
        <v>58541.087290807402</v>
      </c>
      <c r="DO20" s="195">
        <v>58729.186102490778</v>
      </c>
      <c r="DP20" s="195">
        <v>59189.491581408518</v>
      </c>
      <c r="DQ20" s="195">
        <v>60034.006768652085</v>
      </c>
      <c r="DR20" s="195">
        <v>60380.463380811561</v>
      </c>
      <c r="DS20" s="195">
        <v>65814.549491408339</v>
      </c>
      <c r="DT20" s="195">
        <v>65488.721014619965</v>
      </c>
      <c r="DU20" s="195">
        <v>65658.260954167126</v>
      </c>
      <c r="DV20" s="195">
        <v>66319.822565158101</v>
      </c>
      <c r="DW20" s="195">
        <v>66316.520381201321</v>
      </c>
      <c r="DX20" s="195">
        <v>65363.864427492539</v>
      </c>
      <c r="DY20" s="195">
        <v>65431.241512776636</v>
      </c>
      <c r="DZ20" s="195">
        <v>65536.52163364616</v>
      </c>
      <c r="EA20" s="195">
        <v>65402.745832840723</v>
      </c>
      <c r="EB20" s="195">
        <v>65180.728847896993</v>
      </c>
      <c r="EC20" s="195">
        <v>65138.372277867777</v>
      </c>
      <c r="ED20" s="195">
        <v>64708.097662663138</v>
      </c>
      <c r="EE20" s="195">
        <v>64866.568803215152</v>
      </c>
      <c r="EF20" s="195">
        <v>64258.512530384709</v>
      </c>
      <c r="EG20" s="195">
        <v>63692.656778611425</v>
      </c>
      <c r="EH20" s="195">
        <v>62739.615077016533</v>
      </c>
      <c r="EI20" s="195">
        <v>62784.461281203032</v>
      </c>
      <c r="EJ20" s="195">
        <v>62036.436242180578</v>
      </c>
      <c r="EK20" s="195">
        <v>61079.903373672023</v>
      </c>
      <c r="EL20" s="195">
        <v>60236.122699023268</v>
      </c>
      <c r="EM20" s="195">
        <v>59937.591353107448</v>
      </c>
      <c r="EN20" s="195">
        <v>60885.687664001365</v>
      </c>
      <c r="EO20" s="195">
        <v>62212.251456318176</v>
      </c>
      <c r="EP20" s="195">
        <v>61911.462253693106</v>
      </c>
      <c r="EQ20" s="195">
        <v>61830.467131103091</v>
      </c>
      <c r="ER20" s="195">
        <v>61879.208833917161</v>
      </c>
      <c r="ES20" s="195">
        <v>62569.537056691021</v>
      </c>
      <c r="ET20" s="195">
        <v>81216.167374194265</v>
      </c>
      <c r="EU20" s="195">
        <v>84090.843460700504</v>
      </c>
      <c r="EV20" s="195">
        <v>84745.630852362767</v>
      </c>
      <c r="EW20" s="195">
        <v>82885.123805459167</v>
      </c>
      <c r="EX20" s="195">
        <v>82285.348505226983</v>
      </c>
      <c r="EY20" s="195">
        <v>81901.089461692594</v>
      </c>
      <c r="EZ20" s="195">
        <v>81885.689092815315</v>
      </c>
      <c r="FA20" s="195">
        <v>82633.96707631895</v>
      </c>
    </row>
    <row r="21" spans="1:157" x14ac:dyDescent="0.25">
      <c r="A21" s="90" t="s">
        <v>169</v>
      </c>
      <c r="B21" s="92">
        <f t="shared" ref="B21:S21" si="37">SUM(B22:B26)</f>
        <v>118842.61887713123</v>
      </c>
      <c r="C21" s="92">
        <f t="shared" si="37"/>
        <v>119799.0584686506</v>
      </c>
      <c r="D21" s="92">
        <f t="shared" si="37"/>
        <v>122960.50386715337</v>
      </c>
      <c r="E21" s="92">
        <f t="shared" si="37"/>
        <v>127426.05222640242</v>
      </c>
      <c r="F21" s="92">
        <f t="shared" si="37"/>
        <v>127930.60928791837</v>
      </c>
      <c r="G21" s="92">
        <f t="shared" si="37"/>
        <v>125779.05918655101</v>
      </c>
      <c r="H21" s="92">
        <f t="shared" si="37"/>
        <v>126131.87377482453</v>
      </c>
      <c r="I21" s="92">
        <f t="shared" si="37"/>
        <v>127459.46598377464</v>
      </c>
      <c r="J21" s="92">
        <f t="shared" si="37"/>
        <v>126589.63896374438</v>
      </c>
      <c r="K21" s="92">
        <f t="shared" si="37"/>
        <v>132659.59098490336</v>
      </c>
      <c r="L21" s="92">
        <f t="shared" si="37"/>
        <v>132668.56210977965</v>
      </c>
      <c r="M21" s="92">
        <f t="shared" si="37"/>
        <v>134528.6149796001</v>
      </c>
      <c r="N21" s="92">
        <f t="shared" si="37"/>
        <v>135974.78356504865</v>
      </c>
      <c r="O21" s="92">
        <f t="shared" si="37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7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8">SUM(X22:X26)</f>
        <v>184255.12640953858</v>
      </c>
      <c r="Y21" s="92">
        <f t="shared" si="38"/>
        <v>192620.81571035157</v>
      </c>
      <c r="Z21" s="92">
        <f t="shared" si="38"/>
        <v>200299.56230234395</v>
      </c>
      <c r="AA21" s="92">
        <f t="shared" si="38"/>
        <v>190779.70331888585</v>
      </c>
      <c r="AB21" s="92">
        <f t="shared" si="38"/>
        <v>188753.98779822467</v>
      </c>
      <c r="AC21" s="92">
        <f t="shared" si="38"/>
        <v>186267.34771809497</v>
      </c>
      <c r="AD21" s="92">
        <f t="shared" si="38"/>
        <v>186342.33661637091</v>
      </c>
      <c r="AE21" s="92">
        <f>SUM(AE22:AE26)</f>
        <v>188430.99401326294</v>
      </c>
      <c r="AF21" s="92">
        <f t="shared" ref="AF21:AK21" si="39">SUM(AF22:AF26)</f>
        <v>188746.56322234505</v>
      </c>
      <c r="AG21" s="92">
        <f t="shared" si="39"/>
        <v>188655.55059874686</v>
      </c>
      <c r="AH21" s="92">
        <f t="shared" si="39"/>
        <v>189157.4794742965</v>
      </c>
      <c r="AI21" s="92">
        <f t="shared" si="39"/>
        <v>188435.92240184429</v>
      </c>
      <c r="AJ21" s="92">
        <f t="shared" si="39"/>
        <v>188915.11944840217</v>
      </c>
      <c r="AK21" s="92">
        <f t="shared" si="39"/>
        <v>188978.98214174469</v>
      </c>
      <c r="AL21" s="92">
        <f>SUM(AL22:AL26)</f>
        <v>191923.67533115612</v>
      </c>
      <c r="AM21" s="92">
        <f t="shared" ref="AM21:BU21" si="40">SUM(AM22:AM26)</f>
        <v>188753.98779822467</v>
      </c>
      <c r="AN21" s="92">
        <f t="shared" si="40"/>
        <v>195148.40099132233</v>
      </c>
      <c r="AO21" s="92">
        <f t="shared" si="40"/>
        <v>191458.5338873654</v>
      </c>
      <c r="AP21" s="92">
        <f t="shared" si="40"/>
        <v>194564.47670877128</v>
      </c>
      <c r="AQ21" s="92">
        <f t="shared" si="40"/>
        <v>196032.59197743278</v>
      </c>
      <c r="AR21" s="92">
        <f t="shared" si="40"/>
        <v>196398.0905066226</v>
      </c>
      <c r="AS21" s="92">
        <f t="shared" si="40"/>
        <v>196972.78665095041</v>
      </c>
      <c r="AT21" s="92">
        <f t="shared" si="40"/>
        <v>194772.44358080992</v>
      </c>
      <c r="AU21" s="92">
        <f t="shared" si="40"/>
        <v>192521.54750604078</v>
      </c>
      <c r="AV21" s="92">
        <f t="shared" si="40"/>
        <v>190919.62508229111</v>
      </c>
      <c r="AW21" s="92">
        <f t="shared" si="40"/>
        <v>190127.17497379379</v>
      </c>
      <c r="AX21" s="92">
        <f t="shared" si="40"/>
        <v>186763.97305641606</v>
      </c>
      <c r="AY21" s="92">
        <f t="shared" si="40"/>
        <v>185755.83084299241</v>
      </c>
      <c r="AZ21" s="92">
        <f t="shared" si="40"/>
        <v>182839.19788743556</v>
      </c>
      <c r="BA21" s="92">
        <f t="shared" si="40"/>
        <v>182262.37652518289</v>
      </c>
      <c r="BB21" s="92">
        <f t="shared" si="40"/>
        <v>184064.40361752629</v>
      </c>
      <c r="BC21" s="92">
        <f t="shared" si="40"/>
        <v>184492.7269046898</v>
      </c>
      <c r="BD21" s="92">
        <f t="shared" si="40"/>
        <v>184148.32750985504</v>
      </c>
      <c r="BE21" s="92">
        <f t="shared" si="40"/>
        <v>185261.95223458105</v>
      </c>
      <c r="BF21" s="92">
        <f t="shared" si="40"/>
        <v>186131.45019118214</v>
      </c>
      <c r="BG21" s="92">
        <f t="shared" si="40"/>
        <v>185753.17600274942</v>
      </c>
      <c r="BH21" s="92">
        <f t="shared" si="40"/>
        <v>184944.10891826474</v>
      </c>
      <c r="BI21" s="92">
        <f t="shared" si="40"/>
        <v>187128.4997273951</v>
      </c>
      <c r="BJ21" s="92">
        <f t="shared" si="40"/>
        <v>187348.35723692266</v>
      </c>
      <c r="BK21" s="92">
        <f t="shared" si="40"/>
        <v>189283.46983438951</v>
      </c>
      <c r="BL21" s="92">
        <f t="shared" si="40"/>
        <v>208437.74685074753</v>
      </c>
      <c r="BM21" s="92">
        <f t="shared" si="40"/>
        <v>210638.84539022722</v>
      </c>
      <c r="BN21" s="92">
        <f t="shared" si="40"/>
        <v>210417.71503361844</v>
      </c>
      <c r="BO21" s="92">
        <f t="shared" si="40"/>
        <v>210645.87091385611</v>
      </c>
      <c r="BP21" s="92">
        <f t="shared" si="40"/>
        <v>209226.58518675866</v>
      </c>
      <c r="BQ21" s="92">
        <f t="shared" si="40"/>
        <v>210886.00264481248</v>
      </c>
      <c r="BR21" s="92">
        <f t="shared" si="40"/>
        <v>211144.17253690297</v>
      </c>
      <c r="BS21" s="92">
        <f t="shared" si="40"/>
        <v>208855.61961245892</v>
      </c>
      <c r="BT21" s="92">
        <f t="shared" si="40"/>
        <v>207896.69261294286</v>
      </c>
      <c r="BU21" s="92">
        <f t="shared" si="40"/>
        <v>206641.76776979509</v>
      </c>
      <c r="BV21" s="92">
        <f t="shared" ref="BV21:CG21" si="41">SUM(BV22:BV26)</f>
        <v>208332.03461122565</v>
      </c>
      <c r="BW21" s="92">
        <f t="shared" si="41"/>
        <v>208229.74195039368</v>
      </c>
      <c r="BX21" s="92">
        <f t="shared" si="41"/>
        <v>201245.86810838839</v>
      </c>
      <c r="BY21" s="92">
        <f t="shared" si="41"/>
        <v>210854.39503724832</v>
      </c>
      <c r="BZ21" s="92">
        <f t="shared" si="41"/>
        <v>212456.39410430338</v>
      </c>
      <c r="CA21" s="92">
        <f t="shared" si="41"/>
        <v>214061.22684233831</v>
      </c>
      <c r="CB21" s="92">
        <f t="shared" si="41"/>
        <v>216630.37572469996</v>
      </c>
      <c r="CC21" s="92">
        <f t="shared" si="41"/>
        <v>218008.88520619014</v>
      </c>
      <c r="CD21" s="92">
        <f t="shared" si="41"/>
        <v>216358.77227957029</v>
      </c>
      <c r="CE21" s="92">
        <f t="shared" si="41"/>
        <v>216900.19433342238</v>
      </c>
      <c r="CF21" s="92">
        <f t="shared" si="41"/>
        <v>218229.78029886843</v>
      </c>
      <c r="CG21" s="92">
        <f t="shared" si="41"/>
        <v>220527.32380458835</v>
      </c>
      <c r="CH21" s="92">
        <f t="shared" ref="CH21:CK21" si="42">SUM(CH22:CH26)</f>
        <v>220527.32380458835</v>
      </c>
      <c r="CI21" s="92">
        <v>222287.93793101914</v>
      </c>
      <c r="CJ21" s="92">
        <v>221988.70984496825</v>
      </c>
      <c r="CK21" s="92">
        <f t="shared" si="42"/>
        <v>221115.34046614278</v>
      </c>
      <c r="CL21" s="92">
        <f>SUM(CL22:CL26)</f>
        <v>218180.80969006647</v>
      </c>
      <c r="CM21" s="92">
        <f t="shared" ref="CM21:CQ21" si="43">SUM(CM22:CM26)</f>
        <v>216786.70949375929</v>
      </c>
      <c r="CN21" s="92">
        <f t="shared" si="43"/>
        <v>216045.98406042415</v>
      </c>
      <c r="CO21" s="33">
        <f t="shared" si="43"/>
        <v>215304.24321723764</v>
      </c>
      <c r="CP21" s="33">
        <f t="shared" si="43"/>
        <v>215031.81182229173</v>
      </c>
      <c r="CQ21" s="33">
        <f t="shared" si="43"/>
        <v>214751.0100810992</v>
      </c>
      <c r="CR21" s="33">
        <v>214804.56079212416</v>
      </c>
      <c r="CS21" s="33">
        <v>215547.13722689881</v>
      </c>
      <c r="CT21" s="33">
        <f t="shared" ref="CT21" si="44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5">
        <v>216515.18074697029</v>
      </c>
      <c r="DE21" s="195">
        <v>217594.25747904656</v>
      </c>
      <c r="DF21" s="195">
        <v>218015.31006125573</v>
      </c>
      <c r="DG21" s="195">
        <v>216876.0057236061</v>
      </c>
      <c r="DH21" s="195">
        <v>217930.30797042628</v>
      </c>
      <c r="DI21" s="195">
        <v>215941.11158020693</v>
      </c>
      <c r="DJ21" s="195">
        <v>216051.47462534253</v>
      </c>
      <c r="DK21" s="195">
        <v>218502.46438986537</v>
      </c>
      <c r="DL21" s="195">
        <v>221188.74709400148</v>
      </c>
      <c r="DM21" s="195">
        <v>223946.38925037254</v>
      </c>
      <c r="DN21" s="195">
        <v>223017.81618031126</v>
      </c>
      <c r="DO21" s="195">
        <v>222961.23967851605</v>
      </c>
      <c r="DP21" s="195">
        <v>224388.17712346485</v>
      </c>
      <c r="DQ21" s="195">
        <v>226852.58213071316</v>
      </c>
      <c r="DR21" s="195">
        <v>227957.06927716077</v>
      </c>
      <c r="DS21" s="195">
        <v>226458.08053278908</v>
      </c>
      <c r="DT21" s="195">
        <v>225115.86838589795</v>
      </c>
      <c r="DU21" s="195">
        <v>225304.36511584651</v>
      </c>
      <c r="DV21" s="195">
        <v>226981.43266714778</v>
      </c>
      <c r="DW21" s="195">
        <v>227094.9797814645</v>
      </c>
      <c r="DX21" s="195">
        <v>225012.12680979742</v>
      </c>
      <c r="DY21" s="195">
        <v>225312.21883446051</v>
      </c>
      <c r="DZ21" s="195">
        <v>224136.89743688834</v>
      </c>
      <c r="EA21" s="195">
        <v>378235.4146749308</v>
      </c>
      <c r="EB21" s="195">
        <v>377793.57560950547</v>
      </c>
      <c r="EC21" s="195">
        <v>377935.49462058954</v>
      </c>
      <c r="ED21" s="195">
        <v>378752.29923821386</v>
      </c>
      <c r="EE21" s="195">
        <v>378976.70014870045</v>
      </c>
      <c r="EF21" s="195">
        <v>376029.16753295599</v>
      </c>
      <c r="EG21" s="195">
        <v>373301.44421505695</v>
      </c>
      <c r="EH21" s="195">
        <v>371064.41006140312</v>
      </c>
      <c r="EI21" s="195">
        <v>370698.43118827941</v>
      </c>
      <c r="EJ21" s="195">
        <v>367946.47765698272</v>
      </c>
      <c r="EK21" s="195">
        <v>368670.89400419267</v>
      </c>
      <c r="EL21" s="195">
        <v>365614.43802810827</v>
      </c>
      <c r="EM21" s="195">
        <v>363724.11141452863</v>
      </c>
      <c r="EN21" s="195">
        <f>EN22+EN23+EN24+EN25+EN26</f>
        <v>366189.7795325389</v>
      </c>
      <c r="EO21" s="195">
        <f t="shared" ref="EO21" si="45">EO22+EO23+EO24+EO25+EO26</f>
        <v>369436.28147013299</v>
      </c>
      <c r="EP21" s="195">
        <v>371541.36741066631</v>
      </c>
      <c r="EQ21" s="195">
        <v>371813.37759805913</v>
      </c>
      <c r="ER21" s="195">
        <v>370231.01817918615</v>
      </c>
      <c r="ES21" s="195">
        <v>371520.50963602809</v>
      </c>
      <c r="ET21" s="195">
        <v>483460.87684248254</v>
      </c>
      <c r="EU21" s="195">
        <v>501486.95974744164</v>
      </c>
      <c r="EV21" s="195">
        <v>503393.33718799928</v>
      </c>
      <c r="EW21" s="195">
        <v>501236.1264421207</v>
      </c>
      <c r="EX21" s="195">
        <v>499211.74947214458</v>
      </c>
      <c r="EY21" s="195">
        <v>497875.85048762592</v>
      </c>
      <c r="EZ21" s="195">
        <v>497201.02811737609</v>
      </c>
      <c r="FA21" s="195">
        <v>499735.55667252245</v>
      </c>
    </row>
    <row r="22" spans="1:157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6">
        <v>0</v>
      </c>
      <c r="DE22" s="196">
        <v>0</v>
      </c>
      <c r="DF22" s="196">
        <v>0</v>
      </c>
      <c r="DG22" s="196">
        <v>0</v>
      </c>
      <c r="DH22" s="196">
        <v>0</v>
      </c>
      <c r="DI22" s="196">
        <v>0</v>
      </c>
      <c r="DJ22" s="196">
        <v>0</v>
      </c>
      <c r="DK22" s="196">
        <v>0</v>
      </c>
      <c r="DL22" s="196">
        <v>0</v>
      </c>
      <c r="DM22" s="196">
        <v>0</v>
      </c>
      <c r="DN22" s="196">
        <v>0</v>
      </c>
      <c r="DO22" s="196">
        <v>0</v>
      </c>
      <c r="DP22" s="196">
        <v>0</v>
      </c>
      <c r="DQ22" s="196">
        <v>0</v>
      </c>
      <c r="DR22" s="196">
        <v>0</v>
      </c>
      <c r="DS22" s="196">
        <v>0</v>
      </c>
      <c r="DT22" s="196">
        <v>0</v>
      </c>
      <c r="DU22" s="196">
        <v>0</v>
      </c>
      <c r="DV22" s="196">
        <v>0</v>
      </c>
      <c r="DW22" s="196">
        <v>0</v>
      </c>
      <c r="DX22" s="196">
        <v>0</v>
      </c>
      <c r="DY22" s="196">
        <v>0</v>
      </c>
      <c r="DZ22" s="196">
        <v>0</v>
      </c>
      <c r="EA22" s="196">
        <v>0</v>
      </c>
      <c r="EB22" s="196">
        <v>0</v>
      </c>
      <c r="EC22" s="196">
        <v>0</v>
      </c>
      <c r="ED22" s="196">
        <v>0</v>
      </c>
      <c r="EE22" s="196">
        <v>0</v>
      </c>
      <c r="EF22" s="196">
        <v>0</v>
      </c>
      <c r="EG22" s="196">
        <v>0</v>
      </c>
      <c r="EH22" s="196">
        <v>0</v>
      </c>
      <c r="EI22" s="196">
        <v>0</v>
      </c>
      <c r="EJ22" s="196">
        <v>0</v>
      </c>
      <c r="EK22" s="196">
        <v>0</v>
      </c>
      <c r="EL22" s="196">
        <v>0</v>
      </c>
      <c r="EM22" s="196">
        <v>0</v>
      </c>
      <c r="EN22" s="196">
        <v>0</v>
      </c>
      <c r="EO22" s="196">
        <v>0</v>
      </c>
      <c r="EP22" s="196">
        <v>0</v>
      </c>
      <c r="EQ22" s="196">
        <v>0</v>
      </c>
      <c r="ER22" s="196">
        <v>0</v>
      </c>
      <c r="ES22" s="196">
        <v>0</v>
      </c>
      <c r="ET22" s="196">
        <v>0</v>
      </c>
      <c r="EU22" s="196">
        <v>0</v>
      </c>
      <c r="EV22" s="196">
        <v>0</v>
      </c>
      <c r="EW22" s="196">
        <v>0</v>
      </c>
      <c r="EX22" s="187">
        <v>0</v>
      </c>
      <c r="EY22" s="187">
        <v>0</v>
      </c>
      <c r="EZ22" s="196">
        <v>0</v>
      </c>
      <c r="FA22" s="196">
        <v>0</v>
      </c>
    </row>
    <row r="23" spans="1:157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6">
        <v>0</v>
      </c>
      <c r="DE23" s="196">
        <v>0</v>
      </c>
      <c r="DF23" s="196">
        <v>0</v>
      </c>
      <c r="DG23" s="196">
        <v>0</v>
      </c>
      <c r="DH23" s="196">
        <v>0</v>
      </c>
      <c r="DI23" s="196">
        <v>0</v>
      </c>
      <c r="DJ23" s="196">
        <v>0</v>
      </c>
      <c r="DK23" s="196">
        <v>0</v>
      </c>
      <c r="DL23" s="196">
        <v>0</v>
      </c>
      <c r="DM23" s="196">
        <v>0</v>
      </c>
      <c r="DN23" s="196">
        <v>0</v>
      </c>
      <c r="DO23" s="196">
        <v>0</v>
      </c>
      <c r="DP23" s="196">
        <v>0</v>
      </c>
      <c r="DQ23" s="196">
        <v>0</v>
      </c>
      <c r="DR23" s="196">
        <v>0</v>
      </c>
      <c r="DS23" s="196">
        <v>0</v>
      </c>
      <c r="DT23" s="196">
        <v>0</v>
      </c>
      <c r="DU23" s="196">
        <v>0</v>
      </c>
      <c r="DV23" s="196">
        <v>0</v>
      </c>
      <c r="DW23" s="196">
        <v>0</v>
      </c>
      <c r="DX23" s="196">
        <v>0</v>
      </c>
      <c r="DY23" s="196">
        <v>0</v>
      </c>
      <c r="DZ23" s="196">
        <v>0</v>
      </c>
      <c r="EA23" s="196">
        <v>0</v>
      </c>
      <c r="EB23" s="196">
        <v>0</v>
      </c>
      <c r="EC23" s="196">
        <v>0</v>
      </c>
      <c r="ED23" s="196">
        <v>0</v>
      </c>
      <c r="EE23" s="196">
        <v>0</v>
      </c>
      <c r="EF23" s="196">
        <v>0</v>
      </c>
      <c r="EG23" s="196">
        <v>0</v>
      </c>
      <c r="EH23" s="196">
        <v>0</v>
      </c>
      <c r="EI23" s="196">
        <v>0</v>
      </c>
      <c r="EJ23" s="196">
        <v>0</v>
      </c>
      <c r="EK23" s="196">
        <v>0</v>
      </c>
      <c r="EL23" s="196">
        <v>0</v>
      </c>
      <c r="EM23" s="196">
        <v>0</v>
      </c>
      <c r="EN23" s="196">
        <v>0</v>
      </c>
      <c r="EO23" s="196">
        <v>0</v>
      </c>
      <c r="EP23" s="196">
        <v>0</v>
      </c>
      <c r="EQ23" s="196">
        <v>0</v>
      </c>
      <c r="ER23" s="196">
        <v>0</v>
      </c>
      <c r="ES23" s="196">
        <v>0</v>
      </c>
      <c r="ET23" s="196">
        <v>0</v>
      </c>
      <c r="EU23" s="196">
        <v>0</v>
      </c>
      <c r="EV23" s="196">
        <v>0</v>
      </c>
      <c r="EW23" s="196">
        <v>0</v>
      </c>
      <c r="EX23" s="187">
        <v>0</v>
      </c>
      <c r="EY23" s="187">
        <v>0</v>
      </c>
      <c r="EZ23" s="196">
        <v>0</v>
      </c>
      <c r="FA23" s="196">
        <v>0</v>
      </c>
    </row>
    <row r="24" spans="1:157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6">
        <v>0</v>
      </c>
      <c r="DE24" s="196">
        <v>0</v>
      </c>
      <c r="DF24" s="196">
        <v>0</v>
      </c>
      <c r="DG24" s="196">
        <v>0</v>
      </c>
      <c r="DH24" s="196">
        <v>0</v>
      </c>
      <c r="DI24" s="196">
        <v>0</v>
      </c>
      <c r="DJ24" s="196">
        <v>0</v>
      </c>
      <c r="DK24" s="196">
        <v>0</v>
      </c>
      <c r="DL24" s="196">
        <v>0</v>
      </c>
      <c r="DM24" s="196">
        <v>0</v>
      </c>
      <c r="DN24" s="196">
        <v>0</v>
      </c>
      <c r="DO24" s="196">
        <v>0</v>
      </c>
      <c r="DP24" s="196">
        <v>0</v>
      </c>
      <c r="DQ24" s="196">
        <v>0</v>
      </c>
      <c r="DR24" s="196">
        <v>0</v>
      </c>
      <c r="DS24" s="196">
        <v>0</v>
      </c>
      <c r="DT24" s="196">
        <v>0</v>
      </c>
      <c r="DU24" s="196">
        <v>0</v>
      </c>
      <c r="DV24" s="196">
        <v>0</v>
      </c>
      <c r="DW24" s="196">
        <v>0</v>
      </c>
      <c r="DX24" s="196">
        <v>0</v>
      </c>
      <c r="DY24" s="196">
        <v>0</v>
      </c>
      <c r="DZ24" s="196">
        <v>0</v>
      </c>
      <c r="EA24" s="196">
        <v>0</v>
      </c>
      <c r="EB24" s="196">
        <v>0</v>
      </c>
      <c r="EC24" s="196">
        <v>0</v>
      </c>
      <c r="ED24" s="196">
        <v>0</v>
      </c>
      <c r="EE24" s="196">
        <v>0</v>
      </c>
      <c r="EF24" s="196">
        <v>0</v>
      </c>
      <c r="EG24" s="196">
        <v>0</v>
      </c>
      <c r="EH24" s="196">
        <v>0</v>
      </c>
      <c r="EI24" s="196">
        <v>0</v>
      </c>
      <c r="EJ24" s="196">
        <v>0</v>
      </c>
      <c r="EK24" s="196">
        <v>0</v>
      </c>
      <c r="EL24" s="196">
        <v>0</v>
      </c>
      <c r="EM24" s="196">
        <v>0</v>
      </c>
      <c r="EN24" s="196">
        <v>0</v>
      </c>
      <c r="EO24" s="196">
        <v>0</v>
      </c>
      <c r="EP24" s="196">
        <v>0</v>
      </c>
      <c r="EQ24" s="196">
        <v>0</v>
      </c>
      <c r="ER24" s="196">
        <v>0</v>
      </c>
      <c r="ES24" s="196">
        <v>0</v>
      </c>
      <c r="ET24" s="196">
        <v>0</v>
      </c>
      <c r="EU24" s="196">
        <v>0</v>
      </c>
      <c r="EV24" s="196">
        <v>0</v>
      </c>
      <c r="EW24" s="196">
        <v>0</v>
      </c>
      <c r="EX24" s="187">
        <v>0</v>
      </c>
      <c r="EY24" s="187">
        <v>0</v>
      </c>
      <c r="EZ24" s="196">
        <v>0</v>
      </c>
      <c r="FA24" s="196">
        <v>0</v>
      </c>
    </row>
    <row r="25" spans="1:157" x14ac:dyDescent="0.25">
      <c r="A25" s="42" t="s">
        <v>151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5">
        <v>1581.4627577313486</v>
      </c>
      <c r="DE25" s="195">
        <v>1590.5801984254051</v>
      </c>
      <c r="DF25" s="195">
        <v>1597.4712561956101</v>
      </c>
      <c r="DG25" s="195">
        <v>1589.3153247535151</v>
      </c>
      <c r="DH25" s="195">
        <v>1599.7207254867753</v>
      </c>
      <c r="DI25" s="195">
        <v>1593.0633042878005</v>
      </c>
      <c r="DJ25" s="195">
        <v>1596.4090215252018</v>
      </c>
      <c r="DK25" s="195">
        <v>1620.2398989009855</v>
      </c>
      <c r="DL25" s="195">
        <v>1636.3963846952086</v>
      </c>
      <c r="DM25" s="195">
        <v>1667.7565473682621</v>
      </c>
      <c r="DN25" s="195">
        <v>1673.8858661143738</v>
      </c>
      <c r="DO25" s="195">
        <v>1679.2642414893589</v>
      </c>
      <c r="DP25" s="195">
        <v>1692.4259176882974</v>
      </c>
      <c r="DQ25" s="195">
        <v>1716.5734369959532</v>
      </c>
      <c r="DR25" s="195">
        <v>1726.4797925686603</v>
      </c>
      <c r="DS25" s="195">
        <v>1727.7873089138247</v>
      </c>
      <c r="DT25" s="195">
        <v>1717.94227201645</v>
      </c>
      <c r="DU25" s="195">
        <v>1722.3890149555523</v>
      </c>
      <c r="DV25" s="195">
        <v>1741.0273174518691</v>
      </c>
      <c r="DW25" s="195">
        <v>1740.4886803549543</v>
      </c>
      <c r="DX25" s="195">
        <v>1729.3308752694909</v>
      </c>
      <c r="DY25" s="195">
        <v>1730.8564881830494</v>
      </c>
      <c r="DZ25" s="195">
        <v>1733.2242263929411</v>
      </c>
      <c r="EA25" s="195">
        <v>1728.9095832629012</v>
      </c>
      <c r="EB25" s="195">
        <v>1722.0248331894466</v>
      </c>
      <c r="EC25" s="195">
        <v>1720.3412953640607</v>
      </c>
      <c r="ED25" s="195">
        <v>1727.4622733769988</v>
      </c>
      <c r="EE25" s="195">
        <v>1732.077790819005</v>
      </c>
      <c r="EF25" s="195">
        <v>1713.4694013906835</v>
      </c>
      <c r="EG25" s="195">
        <v>1696.4035442839079</v>
      </c>
      <c r="EH25" s="195">
        <v>1667.9653328254203</v>
      </c>
      <c r="EI25" s="195">
        <v>1668.8947854199937</v>
      </c>
      <c r="EJ25" s="195">
        <v>1646.4633593667893</v>
      </c>
      <c r="EK25" s="195">
        <v>1648.7575652356793</v>
      </c>
      <c r="EL25" s="195">
        <v>1622.9706168003261</v>
      </c>
      <c r="EM25" s="195">
        <v>1613.5797475810814</v>
      </c>
      <c r="EN25" s="195">
        <v>1641.597635152202</v>
      </c>
      <c r="EO25" s="195">
        <v>1680.9329265124029</v>
      </c>
      <c r="EP25" s="195">
        <v>1704.2415504504136</v>
      </c>
      <c r="EQ25" s="195">
        <v>1701.6830730179208</v>
      </c>
      <c r="ER25" s="195">
        <v>1702.7156390912785</v>
      </c>
      <c r="ES25" s="195">
        <v>1723.3668769791257</v>
      </c>
      <c r="ET25" s="195">
        <v>2235.7501302194923</v>
      </c>
      <c r="EU25" s="195">
        <v>2313.6057658967288</v>
      </c>
      <c r="EV25" s="195">
        <v>2333.1991256528095</v>
      </c>
      <c r="EW25" s="195">
        <v>2321.0717664957288</v>
      </c>
      <c r="EX25" s="195">
        <v>2302.3796558168656</v>
      </c>
      <c r="EY25" s="195">
        <v>2289.9526753571749</v>
      </c>
      <c r="EZ25" s="195">
        <v>2315.7265931175107</v>
      </c>
      <c r="FA25" s="195">
        <v>2338.710400677809</v>
      </c>
    </row>
    <row r="26" spans="1:157" x14ac:dyDescent="0.25">
      <c r="A26" s="42" t="s">
        <v>152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5">
        <v>214933.71798923894</v>
      </c>
      <c r="DE26" s="195">
        <v>216003.67728062117</v>
      </c>
      <c r="DF26" s="195">
        <v>216417.83880506014</v>
      </c>
      <c r="DG26" s="195">
        <v>215286.69039885257</v>
      </c>
      <c r="DH26" s="195">
        <v>216330.5872449395</v>
      </c>
      <c r="DI26" s="195">
        <v>214348.04827591914</v>
      </c>
      <c r="DJ26" s="195">
        <v>214455.06560381732</v>
      </c>
      <c r="DK26" s="195">
        <v>216882.22449096438</v>
      </c>
      <c r="DL26" s="195">
        <v>219552.35070930628</v>
      </c>
      <c r="DM26" s="195">
        <v>222278.63270300429</v>
      </c>
      <c r="DN26" s="195">
        <v>221343.93031419688</v>
      </c>
      <c r="DO26" s="195">
        <v>221281.9754370267</v>
      </c>
      <c r="DP26" s="195">
        <v>222695.75120577656</v>
      </c>
      <c r="DQ26" s="195">
        <v>225136.00869371722</v>
      </c>
      <c r="DR26" s="195">
        <v>226230.58948459211</v>
      </c>
      <c r="DS26" s="195">
        <v>224730.29322387525</v>
      </c>
      <c r="DT26" s="195">
        <v>223397.92611388149</v>
      </c>
      <c r="DU26" s="195">
        <v>223581.97610089096</v>
      </c>
      <c r="DV26" s="195">
        <v>225240.40534969591</v>
      </c>
      <c r="DW26" s="195">
        <v>225354.49110110954</v>
      </c>
      <c r="DX26" s="195">
        <v>223282.79593452794</v>
      </c>
      <c r="DY26" s="195">
        <v>223581.36234627746</v>
      </c>
      <c r="DZ26" s="195">
        <v>222403.67321049538</v>
      </c>
      <c r="EA26" s="195">
        <v>376506.50509166787</v>
      </c>
      <c r="EB26" s="195">
        <v>376071.55077631603</v>
      </c>
      <c r="EC26" s="195">
        <v>376215.15332522546</v>
      </c>
      <c r="ED26" s="195">
        <v>377024.83696483687</v>
      </c>
      <c r="EE26" s="195">
        <v>377244.62235788145</v>
      </c>
      <c r="EF26" s="195">
        <v>374315.6981315653</v>
      </c>
      <c r="EG26" s="195">
        <v>371605.04067077307</v>
      </c>
      <c r="EH26" s="195">
        <v>369396.44472857768</v>
      </c>
      <c r="EI26" s="195">
        <v>369029.53640285943</v>
      </c>
      <c r="EJ26" s="195">
        <v>366300.01429761591</v>
      </c>
      <c r="EK26" s="195">
        <v>367022.13643895701</v>
      </c>
      <c r="EL26" s="195">
        <v>363991.46741130797</v>
      </c>
      <c r="EM26" s="195">
        <v>362110.53166694753</v>
      </c>
      <c r="EN26" s="195">
        <v>364548.18189738668</v>
      </c>
      <c r="EO26" s="195">
        <v>367755.34854362061</v>
      </c>
      <c r="EP26" s="195">
        <v>369837.12586021592</v>
      </c>
      <c r="EQ26" s="195">
        <v>370111.69452504121</v>
      </c>
      <c r="ER26" s="195">
        <v>368528.30254009488</v>
      </c>
      <c r="ES26" s="195">
        <v>369797.14275904896</v>
      </c>
      <c r="ET26" s="195">
        <v>481225.12671226304</v>
      </c>
      <c r="EU26" s="195">
        <v>499173.3539815449</v>
      </c>
      <c r="EV26" s="195">
        <v>501060.13806234649</v>
      </c>
      <c r="EW26" s="195">
        <v>498915.054675625</v>
      </c>
      <c r="EX26" s="195">
        <v>496909.3698163277</v>
      </c>
      <c r="EY26" s="195">
        <v>495585.89781226875</v>
      </c>
      <c r="EZ26" s="195">
        <v>494885.30152425857</v>
      </c>
      <c r="FA26" s="195">
        <v>497396.84627184464</v>
      </c>
    </row>
    <row r="27" spans="1:157" x14ac:dyDescent="0.25">
      <c r="A27" s="90" t="s">
        <v>143</v>
      </c>
      <c r="B27" s="92">
        <f t="shared" ref="B27:K27" si="46">SUM(B28,B31)</f>
        <v>7530.9890793379027</v>
      </c>
      <c r="C27" s="92">
        <f t="shared" si="46"/>
        <v>7558.0518059323967</v>
      </c>
      <c r="D27" s="92">
        <f t="shared" si="46"/>
        <v>7647.4563357156949</v>
      </c>
      <c r="E27" s="92">
        <f t="shared" si="46"/>
        <v>7789.6511250329841</v>
      </c>
      <c r="F27" s="92">
        <f t="shared" si="46"/>
        <v>7754.1355842425837</v>
      </c>
      <c r="G27" s="92">
        <f t="shared" si="46"/>
        <v>7284.0993413754277</v>
      </c>
      <c r="H27" s="92">
        <f t="shared" si="46"/>
        <v>7291.1063565741506</v>
      </c>
      <c r="I27" s="92">
        <f t="shared" si="46"/>
        <v>7373.3480702665202</v>
      </c>
      <c r="J27" s="92">
        <f t="shared" si="46"/>
        <v>7036.5163454638623</v>
      </c>
      <c r="K27" s="92">
        <f t="shared" si="46"/>
        <v>7077.4191954871503</v>
      </c>
      <c r="L27" s="92">
        <f t="shared" ref="L27:AQ27" si="47">SUM(L28,L31)</f>
        <v>7199.8188273334999</v>
      </c>
      <c r="M27" s="92">
        <f t="shared" si="47"/>
        <v>6625.9288156554903</v>
      </c>
      <c r="N27" s="92">
        <f t="shared" si="47"/>
        <v>4107.16356887662</v>
      </c>
      <c r="O27" s="92">
        <f t="shared" si="47"/>
        <v>4242.0148214240799</v>
      </c>
      <c r="P27" s="92">
        <f t="shared" si="47"/>
        <v>4207.5020430168697</v>
      </c>
      <c r="Q27" s="92">
        <f t="shared" si="47"/>
        <v>4178.9714615093553</v>
      </c>
      <c r="R27" s="92">
        <f t="shared" si="47"/>
        <v>4098.3327792827431</v>
      </c>
      <c r="S27" s="92">
        <f t="shared" si="47"/>
        <v>4085.6391338425101</v>
      </c>
      <c r="T27" s="92">
        <f t="shared" si="47"/>
        <v>4242.91998139104</v>
      </c>
      <c r="U27" s="92">
        <f t="shared" si="47"/>
        <v>3509.5497460269303</v>
      </c>
      <c r="V27" s="92">
        <f t="shared" si="47"/>
        <v>3580.0273860649204</v>
      </c>
      <c r="W27" s="92">
        <f t="shared" si="47"/>
        <v>3642.9937038212806</v>
      </c>
      <c r="X27" s="92">
        <f t="shared" si="47"/>
        <v>3474.6560119339701</v>
      </c>
      <c r="Y27" s="92">
        <f t="shared" si="47"/>
        <v>2683.6497599999998</v>
      </c>
      <c r="Z27" s="92">
        <f t="shared" si="47"/>
        <v>2908.774242</v>
      </c>
      <c r="AA27" s="92">
        <f t="shared" si="47"/>
        <v>2813.1800400000002</v>
      </c>
      <c r="AB27" s="92">
        <f t="shared" si="47"/>
        <v>2860.5967326019813</v>
      </c>
      <c r="AC27" s="92">
        <f t="shared" si="47"/>
        <v>2767.413</v>
      </c>
      <c r="AD27" s="92">
        <f t="shared" si="47"/>
        <v>2767.413</v>
      </c>
      <c r="AE27" s="92">
        <f t="shared" si="47"/>
        <v>2804.5218309811967</v>
      </c>
      <c r="AF27" s="92">
        <f t="shared" si="47"/>
        <v>2778.2290800000001</v>
      </c>
      <c r="AG27" s="92">
        <f t="shared" si="47"/>
        <v>2765.0627399999998</v>
      </c>
      <c r="AH27" s="92">
        <f t="shared" si="47"/>
        <v>2798.74188</v>
      </c>
      <c r="AI27" s="92">
        <f t="shared" si="47"/>
        <v>2547.1094199999998</v>
      </c>
      <c r="AJ27" s="92">
        <f t="shared" si="47"/>
        <v>2591.3391225999999</v>
      </c>
      <c r="AK27" s="92">
        <f t="shared" si="47"/>
        <v>2582.6</v>
      </c>
      <c r="AL27" s="92">
        <f t="shared" si="47"/>
        <v>2610.9378000000002</v>
      </c>
      <c r="AM27" s="92">
        <f t="shared" si="47"/>
        <v>2860.5967326019813</v>
      </c>
      <c r="AN27" s="92">
        <f t="shared" si="47"/>
        <v>2617.1378</v>
      </c>
      <c r="AO27" s="92">
        <f t="shared" si="47"/>
        <v>2617.1378</v>
      </c>
      <c r="AP27" s="92">
        <f t="shared" si="47"/>
        <v>2422.7277840199999</v>
      </c>
      <c r="AQ27" s="92">
        <f t="shared" si="47"/>
        <v>2434.39744028</v>
      </c>
      <c r="AR27" s="92">
        <f t="shared" ref="AR27:BU27" si="48">SUM(AR28,AR31)</f>
        <v>2435.548992</v>
      </c>
      <c r="AS27" s="92">
        <f t="shared" si="48"/>
        <v>2427.1594109000002</v>
      </c>
      <c r="AT27" s="92">
        <f t="shared" si="48"/>
        <v>2395.3965954</v>
      </c>
      <c r="AU27" s="92">
        <f t="shared" si="48"/>
        <v>2444.6568654000002</v>
      </c>
      <c r="AV27" s="92">
        <f t="shared" si="48"/>
        <v>2395.7470720000001</v>
      </c>
      <c r="AW27" s="92">
        <f t="shared" si="48"/>
        <v>2410.068722</v>
      </c>
      <c r="AX27" s="92">
        <f t="shared" si="48"/>
        <v>2342.4523800000002</v>
      </c>
      <c r="AY27" s="92">
        <f t="shared" si="48"/>
        <v>2468.86229482</v>
      </c>
      <c r="AZ27" s="92">
        <f t="shared" si="48"/>
        <v>2345.3326542000004</v>
      </c>
      <c r="BA27" s="92">
        <f t="shared" si="48"/>
        <v>2265.548846668999</v>
      </c>
      <c r="BB27" s="92">
        <f t="shared" si="48"/>
        <v>2323.0824148870715</v>
      </c>
      <c r="BC27" s="92">
        <f t="shared" si="48"/>
        <v>2371.609815716331</v>
      </c>
      <c r="BD27" s="92">
        <f t="shared" si="48"/>
        <v>2281.5639114004757</v>
      </c>
      <c r="BE27" s="92">
        <f t="shared" si="48"/>
        <v>2332.9519266778157</v>
      </c>
      <c r="BF27" s="92">
        <f t="shared" si="48"/>
        <v>2328.0063868999964</v>
      </c>
      <c r="BG27" s="92">
        <f t="shared" si="48"/>
        <v>2215.9158048519575</v>
      </c>
      <c r="BH27" s="92">
        <f t="shared" si="48"/>
        <v>2110.9023478497425</v>
      </c>
      <c r="BI27" s="92">
        <f t="shared" si="48"/>
        <v>2249.396514027892</v>
      </c>
      <c r="BJ27" s="92">
        <f t="shared" si="48"/>
        <v>2198.7298614625593</v>
      </c>
      <c r="BK27" s="92">
        <f t="shared" si="48"/>
        <v>2261.793069491689</v>
      </c>
      <c r="BL27" s="92">
        <f t="shared" si="48"/>
        <v>2238.9706506480006</v>
      </c>
      <c r="BM27" s="92">
        <f t="shared" si="48"/>
        <v>2261.1427227291206</v>
      </c>
      <c r="BN27" s="92">
        <f t="shared" si="48"/>
        <v>2178.678356707233</v>
      </c>
      <c r="BO27" s="92">
        <f t="shared" si="48"/>
        <v>2175.3172851725767</v>
      </c>
      <c r="BP27" s="92">
        <f t="shared" si="48"/>
        <v>2181.0846818688756</v>
      </c>
      <c r="BQ27" s="92">
        <f t="shared" si="48"/>
        <v>2181.0846818688756</v>
      </c>
      <c r="BR27" s="92">
        <f t="shared" si="48"/>
        <v>2229.2904508427027</v>
      </c>
      <c r="BS27" s="92">
        <f t="shared" si="48"/>
        <v>2173.7218421160924</v>
      </c>
      <c r="BT27" s="92">
        <f t="shared" si="48"/>
        <v>2142.7942502956985</v>
      </c>
      <c r="BU27" s="92">
        <f t="shared" si="48"/>
        <v>2209.8389910430747</v>
      </c>
      <c r="BV27" s="92">
        <f t="shared" ref="BV27:CK27" si="49">SUM(BV28,BV31)</f>
        <v>2160.0068589623584</v>
      </c>
      <c r="BW27" s="92">
        <f t="shared" si="49"/>
        <v>2012.8571225016144</v>
      </c>
      <c r="BX27" s="92">
        <f t="shared" si="49"/>
        <v>2131.1966431293254</v>
      </c>
      <c r="BY27" s="92">
        <f t="shared" si="49"/>
        <v>2178.4095421560796</v>
      </c>
      <c r="BZ27" s="92">
        <f t="shared" si="49"/>
        <v>2165.7698824788304</v>
      </c>
      <c r="CA27" s="92">
        <f t="shared" si="49"/>
        <v>2193.6805703008613</v>
      </c>
      <c r="CB27" s="92">
        <f t="shared" si="49"/>
        <v>2202.4262575267908</v>
      </c>
      <c r="CC27" s="92">
        <f t="shared" si="49"/>
        <v>2163.471848577507</v>
      </c>
      <c r="CD27" s="92">
        <f t="shared" si="49"/>
        <v>2004.6870370746203</v>
      </c>
      <c r="CE27" s="92">
        <f t="shared" si="49"/>
        <v>2034.6617855205982</v>
      </c>
      <c r="CF27" s="92">
        <f t="shared" si="49"/>
        <v>2007.9502077917025</v>
      </c>
      <c r="CG27" s="92">
        <f t="shared" si="49"/>
        <v>2066.9674665502985</v>
      </c>
      <c r="CH27" s="92">
        <f t="shared" si="49"/>
        <v>2066.9674665502985</v>
      </c>
      <c r="CI27" s="92">
        <v>2020.2040008196866</v>
      </c>
      <c r="CJ27" s="92">
        <v>2020.8569614304711</v>
      </c>
      <c r="CK27" s="92">
        <f t="shared" si="49"/>
        <v>1943.3008387469213</v>
      </c>
      <c r="CL27" s="92">
        <f>SUM(CL28,CL31)</f>
        <v>1914.1053571040591</v>
      </c>
      <c r="CM27" s="92">
        <f t="shared" ref="CM27:CQ27" si="50">SUM(CM28,CM31)</f>
        <v>1983.1995604344468</v>
      </c>
      <c r="CN27" s="92">
        <f t="shared" si="50"/>
        <v>1980.5601251120445</v>
      </c>
      <c r="CO27" s="33">
        <f t="shared" si="50"/>
        <v>1951.7059854698389</v>
      </c>
      <c r="CP27" s="33">
        <f t="shared" si="50"/>
        <v>1951.7059854698389</v>
      </c>
      <c r="CQ27" s="33">
        <f t="shared" si="50"/>
        <v>1808.9174383064133</v>
      </c>
      <c r="CR27" s="33">
        <v>1852.9471567426974</v>
      </c>
      <c r="CS27" s="33">
        <v>1867.63656922429</v>
      </c>
      <c r="CT27" s="33">
        <f t="shared" ref="CT27" si="51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5">
        <v>1592.5122074290844</v>
      </c>
      <c r="DE27" s="195">
        <v>1597.6052383278363</v>
      </c>
      <c r="DF27" s="195">
        <v>1602.4611399913197</v>
      </c>
      <c r="DG27" s="195">
        <v>1607.4873491260801</v>
      </c>
      <c r="DH27" s="195">
        <v>1612.226521086244</v>
      </c>
      <c r="DI27" s="195">
        <v>1617.3624053748654</v>
      </c>
      <c r="DJ27" s="195">
        <v>1621.7024237589214</v>
      </c>
      <c r="DK27" s="195">
        <v>1626.2037383747108</v>
      </c>
      <c r="DL27" s="195">
        <v>1631.0290112523762</v>
      </c>
      <c r="DM27" s="195">
        <v>1635.6496342306029</v>
      </c>
      <c r="DN27" s="195">
        <v>1640.5430076308037</v>
      </c>
      <c r="DO27" s="195">
        <v>1434.0648548066765</v>
      </c>
      <c r="DP27" s="195">
        <v>1437.7236120460682</v>
      </c>
      <c r="DQ27" s="195">
        <v>1441.3681749938828</v>
      </c>
      <c r="DR27" s="195">
        <v>1444.8887388550174</v>
      </c>
      <c r="DS27" s="195">
        <v>1448.1198439648811</v>
      </c>
      <c r="DT27" s="195">
        <v>1451.9373891526966</v>
      </c>
      <c r="DU27" s="195">
        <v>1451.2492187309335</v>
      </c>
      <c r="DV27" s="195">
        <v>1460.8727996208099</v>
      </c>
      <c r="DW27" s="195">
        <v>1468.3350235814348</v>
      </c>
      <c r="DX27" s="195">
        <v>1471.2073653869345</v>
      </c>
      <c r="DY27" s="195">
        <v>1471.8721928712387</v>
      </c>
      <c r="DZ27" s="195">
        <v>1475.9872680721262</v>
      </c>
      <c r="EA27" s="195">
        <v>1478.5078239089901</v>
      </c>
      <c r="EB27" s="195">
        <v>1478.9580168243003</v>
      </c>
      <c r="EC27" s="195">
        <v>1482.0458059856574</v>
      </c>
      <c r="ED27" s="195">
        <v>1485.0390407142077</v>
      </c>
      <c r="EE27" s="195">
        <v>1489.2738335405254</v>
      </c>
      <c r="EF27" s="195">
        <v>1501.1841245530904</v>
      </c>
      <c r="EG27" s="195">
        <v>1507.7666627650462</v>
      </c>
      <c r="EH27" s="195">
        <v>1288.5348619955032</v>
      </c>
      <c r="EI27" s="195">
        <v>1295.7224132472418</v>
      </c>
      <c r="EJ27" s="195">
        <v>1302.2622112784245</v>
      </c>
      <c r="EK27" s="195">
        <v>1299.6196838554335</v>
      </c>
      <c r="EL27" s="195">
        <v>1300.9520626926876</v>
      </c>
      <c r="EM27" s="195">
        <v>1303.0103244125501</v>
      </c>
      <c r="EN27" s="195">
        <f>EN28+EN31</f>
        <v>1305.1011202555151</v>
      </c>
      <c r="EO27" s="195">
        <f t="shared" ref="EO27" si="52">EO28+EO31</f>
        <v>1307.8991271790619</v>
      </c>
      <c r="EP27" s="195">
        <v>1309.679680559731</v>
      </c>
      <c r="EQ27" s="195">
        <v>1310.1547392498719</v>
      </c>
      <c r="ER27" s="195">
        <v>1313.3940277751067</v>
      </c>
      <c r="ES27" s="195">
        <v>1316.7648655174455</v>
      </c>
      <c r="ET27" s="195">
        <v>1717.5746637869854</v>
      </c>
      <c r="EU27" s="195">
        <v>1786.9002759688444</v>
      </c>
      <c r="EV27" s="195">
        <v>1789.9174303705047</v>
      </c>
      <c r="EW27" s="195">
        <v>1793.3467332130604</v>
      </c>
      <c r="EX27" s="195">
        <v>1796.6511397264421</v>
      </c>
      <c r="EY27" s="195">
        <v>1797.8118429070103</v>
      </c>
      <c r="EZ27" s="195">
        <v>1802.5237047247049</v>
      </c>
      <c r="FA27" s="195">
        <v>1805.4965327793384</v>
      </c>
    </row>
    <row r="28" spans="1:157" ht="18" x14ac:dyDescent="0.25">
      <c r="A28" s="90" t="s">
        <v>144</v>
      </c>
      <c r="B28" s="163">
        <f t="shared" ref="B28:Z28" si="53">SUM(B29,B30)</f>
        <v>0</v>
      </c>
      <c r="C28" s="163">
        <f t="shared" si="53"/>
        <v>0</v>
      </c>
      <c r="D28" s="163">
        <f t="shared" si="53"/>
        <v>0</v>
      </c>
      <c r="E28" s="163">
        <f t="shared" si="53"/>
        <v>0</v>
      </c>
      <c r="F28" s="163">
        <f t="shared" si="53"/>
        <v>0</v>
      </c>
      <c r="G28" s="163">
        <f t="shared" si="53"/>
        <v>0</v>
      </c>
      <c r="H28" s="163">
        <f t="shared" si="53"/>
        <v>0</v>
      </c>
      <c r="I28" s="163">
        <f t="shared" si="53"/>
        <v>0</v>
      </c>
      <c r="J28" s="163">
        <f t="shared" si="53"/>
        <v>0</v>
      </c>
      <c r="K28" s="163">
        <f t="shared" si="53"/>
        <v>0</v>
      </c>
      <c r="L28" s="163">
        <f t="shared" si="53"/>
        <v>0</v>
      </c>
      <c r="M28" s="163">
        <f t="shared" si="53"/>
        <v>0</v>
      </c>
      <c r="N28" s="165">
        <f t="shared" si="53"/>
        <v>0</v>
      </c>
      <c r="O28" s="165">
        <f t="shared" si="53"/>
        <v>0</v>
      </c>
      <c r="P28" s="165">
        <f t="shared" si="53"/>
        <v>0</v>
      </c>
      <c r="Q28" s="165">
        <f t="shared" si="53"/>
        <v>0</v>
      </c>
      <c r="R28" s="165">
        <f t="shared" si="53"/>
        <v>0</v>
      </c>
      <c r="S28" s="165">
        <f t="shared" si="53"/>
        <v>0</v>
      </c>
      <c r="T28" s="165">
        <f t="shared" si="53"/>
        <v>0</v>
      </c>
      <c r="U28" s="165">
        <f t="shared" si="53"/>
        <v>0</v>
      </c>
      <c r="V28" s="165">
        <f t="shared" si="53"/>
        <v>0</v>
      </c>
      <c r="W28" s="165">
        <f t="shared" si="53"/>
        <v>0</v>
      </c>
      <c r="X28" s="165">
        <f>SUM(X29,X30)</f>
        <v>0</v>
      </c>
      <c r="Y28" s="165">
        <f t="shared" si="53"/>
        <v>0</v>
      </c>
      <c r="Z28" s="165">
        <f t="shared" si="53"/>
        <v>0</v>
      </c>
      <c r="AA28" s="165">
        <f t="shared" ref="AA28:AK28" si="54">SUM(AA29,AA30)</f>
        <v>0</v>
      </c>
      <c r="AB28" s="165">
        <f t="shared" si="54"/>
        <v>0</v>
      </c>
      <c r="AC28" s="165">
        <f t="shared" si="54"/>
        <v>0</v>
      </c>
      <c r="AD28" s="165">
        <f t="shared" si="54"/>
        <v>0</v>
      </c>
      <c r="AE28" s="165">
        <f t="shared" si="54"/>
        <v>0</v>
      </c>
      <c r="AF28" s="165">
        <f t="shared" si="54"/>
        <v>0</v>
      </c>
      <c r="AG28" s="165">
        <f t="shared" si="54"/>
        <v>0</v>
      </c>
      <c r="AH28" s="165">
        <f t="shared" si="54"/>
        <v>0</v>
      </c>
      <c r="AI28" s="165">
        <f t="shared" si="54"/>
        <v>0</v>
      </c>
      <c r="AJ28" s="165">
        <f t="shared" si="54"/>
        <v>0</v>
      </c>
      <c r="AK28" s="165">
        <f t="shared" si="54"/>
        <v>0</v>
      </c>
      <c r="AL28" s="165">
        <f>SUM(AL29,AL30)</f>
        <v>0</v>
      </c>
      <c r="AM28" s="165">
        <f t="shared" ref="AM28:CQ28" si="55">SUM(AM29,AM30)</f>
        <v>0</v>
      </c>
      <c r="AN28" s="165">
        <f t="shared" si="55"/>
        <v>0</v>
      </c>
      <c r="AO28" s="165">
        <f t="shared" si="55"/>
        <v>0</v>
      </c>
      <c r="AP28" s="165">
        <f t="shared" si="55"/>
        <v>0</v>
      </c>
      <c r="AQ28" s="165">
        <f t="shared" si="55"/>
        <v>0</v>
      </c>
      <c r="AR28" s="165">
        <f t="shared" si="55"/>
        <v>0</v>
      </c>
      <c r="AS28" s="165">
        <f t="shared" si="55"/>
        <v>0</v>
      </c>
      <c r="AT28" s="165">
        <f t="shared" si="55"/>
        <v>0</v>
      </c>
      <c r="AU28" s="165">
        <f t="shared" si="55"/>
        <v>0</v>
      </c>
      <c r="AV28" s="165">
        <f t="shared" si="55"/>
        <v>0</v>
      </c>
      <c r="AW28" s="165">
        <f t="shared" si="55"/>
        <v>0</v>
      </c>
      <c r="AX28" s="165">
        <f t="shared" si="55"/>
        <v>0</v>
      </c>
      <c r="AY28" s="165">
        <f t="shared" si="55"/>
        <v>0</v>
      </c>
      <c r="AZ28" s="165">
        <f t="shared" si="55"/>
        <v>0</v>
      </c>
      <c r="BA28" s="165">
        <f t="shared" si="55"/>
        <v>0</v>
      </c>
      <c r="BB28" s="165">
        <f t="shared" si="55"/>
        <v>0</v>
      </c>
      <c r="BC28" s="165">
        <f t="shared" si="55"/>
        <v>0</v>
      </c>
      <c r="BD28" s="165">
        <f t="shared" si="55"/>
        <v>0</v>
      </c>
      <c r="BE28" s="165">
        <f t="shared" si="55"/>
        <v>0</v>
      </c>
      <c r="BF28" s="165">
        <f t="shared" si="55"/>
        <v>0</v>
      </c>
      <c r="BG28" s="165">
        <f t="shared" si="55"/>
        <v>0</v>
      </c>
      <c r="BH28" s="165">
        <f t="shared" si="55"/>
        <v>0</v>
      </c>
      <c r="BI28" s="165">
        <f t="shared" si="55"/>
        <v>0</v>
      </c>
      <c r="BJ28" s="165">
        <f t="shared" si="55"/>
        <v>0</v>
      </c>
      <c r="BK28" s="165">
        <f t="shared" si="55"/>
        <v>0</v>
      </c>
      <c r="BL28" s="165">
        <f t="shared" si="55"/>
        <v>0</v>
      </c>
      <c r="BM28" s="165">
        <f t="shared" si="55"/>
        <v>0</v>
      </c>
      <c r="BN28" s="165">
        <f t="shared" si="55"/>
        <v>0</v>
      </c>
      <c r="BO28" s="165">
        <f t="shared" si="55"/>
        <v>0</v>
      </c>
      <c r="BP28" s="165">
        <f t="shared" si="55"/>
        <v>0</v>
      </c>
      <c r="BQ28" s="165">
        <f t="shared" si="55"/>
        <v>0</v>
      </c>
      <c r="BR28" s="165">
        <f t="shared" si="55"/>
        <v>0</v>
      </c>
      <c r="BS28" s="165">
        <f t="shared" si="55"/>
        <v>0</v>
      </c>
      <c r="BT28" s="165">
        <f t="shared" si="55"/>
        <v>0</v>
      </c>
      <c r="BU28" s="165">
        <f t="shared" si="55"/>
        <v>0</v>
      </c>
      <c r="BV28" s="165">
        <f t="shared" si="55"/>
        <v>0</v>
      </c>
      <c r="BW28" s="165">
        <f t="shared" si="55"/>
        <v>0</v>
      </c>
      <c r="BX28" s="165">
        <f t="shared" si="55"/>
        <v>0</v>
      </c>
      <c r="BY28" s="165">
        <f t="shared" si="55"/>
        <v>0</v>
      </c>
      <c r="BZ28" s="165">
        <f t="shared" si="55"/>
        <v>0</v>
      </c>
      <c r="CA28" s="165">
        <f t="shared" si="55"/>
        <v>0</v>
      </c>
      <c r="CB28" s="165">
        <f t="shared" si="55"/>
        <v>0</v>
      </c>
      <c r="CC28" s="165">
        <f t="shared" si="55"/>
        <v>0</v>
      </c>
      <c r="CD28" s="165">
        <f t="shared" si="55"/>
        <v>0</v>
      </c>
      <c r="CE28" s="165">
        <f t="shared" si="55"/>
        <v>0</v>
      </c>
      <c r="CF28" s="165">
        <f t="shared" si="55"/>
        <v>0</v>
      </c>
      <c r="CG28" s="165">
        <f t="shared" si="55"/>
        <v>0</v>
      </c>
      <c r="CH28" s="165">
        <f t="shared" si="55"/>
        <v>0</v>
      </c>
      <c r="CI28" s="165">
        <v>0</v>
      </c>
      <c r="CJ28" s="165">
        <v>0</v>
      </c>
      <c r="CK28" s="165">
        <f t="shared" si="55"/>
        <v>0</v>
      </c>
      <c r="CL28" s="165">
        <f t="shared" si="55"/>
        <v>0</v>
      </c>
      <c r="CM28" s="165">
        <f t="shared" si="55"/>
        <v>0</v>
      </c>
      <c r="CN28" s="165">
        <f t="shared" si="55"/>
        <v>0</v>
      </c>
      <c r="CO28" s="165">
        <f t="shared" si="55"/>
        <v>0</v>
      </c>
      <c r="CP28" s="165">
        <f t="shared" si="55"/>
        <v>0</v>
      </c>
      <c r="CQ28" s="165">
        <f t="shared" si="55"/>
        <v>0</v>
      </c>
      <c r="CR28" s="165">
        <v>0</v>
      </c>
      <c r="CS28" s="165">
        <v>0</v>
      </c>
      <c r="CT28" s="165">
        <f t="shared" ref="CT28" si="56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6">
        <v>0</v>
      </c>
      <c r="DE28" s="196">
        <v>0</v>
      </c>
      <c r="DF28" s="196">
        <v>0</v>
      </c>
      <c r="DG28" s="196">
        <v>0</v>
      </c>
      <c r="DH28" s="196">
        <v>0</v>
      </c>
      <c r="DI28" s="196">
        <v>0</v>
      </c>
      <c r="DJ28" s="196">
        <v>0</v>
      </c>
      <c r="DK28" s="196">
        <v>0</v>
      </c>
      <c r="DL28" s="196">
        <v>0</v>
      </c>
      <c r="DM28" s="196">
        <v>0</v>
      </c>
      <c r="DN28" s="196">
        <v>0</v>
      </c>
      <c r="DO28" s="196">
        <v>0</v>
      </c>
      <c r="DP28" s="196">
        <v>0</v>
      </c>
      <c r="DQ28" s="196">
        <v>0</v>
      </c>
      <c r="DR28" s="196">
        <v>0</v>
      </c>
      <c r="DS28" s="196">
        <v>0</v>
      </c>
      <c r="DT28" s="196">
        <v>0</v>
      </c>
      <c r="DU28" s="196">
        <v>0</v>
      </c>
      <c r="DV28" s="196">
        <v>0</v>
      </c>
      <c r="DW28" s="196">
        <v>0</v>
      </c>
      <c r="DX28" s="196">
        <v>0</v>
      </c>
      <c r="DY28" s="196">
        <v>0</v>
      </c>
      <c r="DZ28" s="196">
        <v>0</v>
      </c>
      <c r="EA28" s="196">
        <v>0</v>
      </c>
      <c r="EB28" s="196">
        <v>0</v>
      </c>
      <c r="EC28" s="196">
        <v>0</v>
      </c>
      <c r="ED28" s="196">
        <v>0</v>
      </c>
      <c r="EE28" s="196">
        <v>0</v>
      </c>
      <c r="EF28" s="196">
        <v>0</v>
      </c>
      <c r="EG28" s="196">
        <v>0</v>
      </c>
      <c r="EH28" s="196">
        <v>0</v>
      </c>
      <c r="EI28" s="196">
        <v>0</v>
      </c>
      <c r="EJ28" s="196">
        <v>0</v>
      </c>
      <c r="EK28" s="196">
        <v>0</v>
      </c>
      <c r="EL28" s="196">
        <v>0</v>
      </c>
      <c r="EM28" s="196">
        <v>0</v>
      </c>
      <c r="EN28" s="196">
        <f>EN29+EN30</f>
        <v>0</v>
      </c>
      <c r="EO28" s="196">
        <f t="shared" ref="EO28" si="57">EO29+EO30</f>
        <v>0</v>
      </c>
      <c r="EP28" s="196">
        <v>0</v>
      </c>
      <c r="EQ28" s="196">
        <v>0</v>
      </c>
      <c r="ER28" s="196">
        <v>0</v>
      </c>
      <c r="ES28" s="196">
        <v>0</v>
      </c>
      <c r="ET28" s="196">
        <v>0</v>
      </c>
      <c r="EU28" s="196">
        <v>0</v>
      </c>
      <c r="EV28" s="196">
        <v>0</v>
      </c>
      <c r="EW28" s="196">
        <v>0</v>
      </c>
      <c r="EX28" s="187">
        <v>0</v>
      </c>
      <c r="EY28" s="187">
        <v>0</v>
      </c>
      <c r="EZ28" s="196">
        <v>0</v>
      </c>
      <c r="FA28" s="196">
        <v>0</v>
      </c>
    </row>
    <row r="29" spans="1:157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6">
        <v>0</v>
      </c>
      <c r="DE29" s="196">
        <v>0</v>
      </c>
      <c r="DF29" s="196">
        <v>0</v>
      </c>
      <c r="DG29" s="196">
        <v>0</v>
      </c>
      <c r="DH29" s="196">
        <v>0</v>
      </c>
      <c r="DI29" s="196">
        <v>0</v>
      </c>
      <c r="DJ29" s="196">
        <v>0</v>
      </c>
      <c r="DK29" s="196">
        <v>0</v>
      </c>
      <c r="DL29" s="196">
        <v>0</v>
      </c>
      <c r="DM29" s="196">
        <v>0</v>
      </c>
      <c r="DN29" s="196">
        <v>0</v>
      </c>
      <c r="DO29" s="196">
        <v>0</v>
      </c>
      <c r="DP29" s="196">
        <v>0</v>
      </c>
      <c r="DQ29" s="196">
        <v>0</v>
      </c>
      <c r="DR29" s="196">
        <v>0</v>
      </c>
      <c r="DS29" s="196">
        <v>0</v>
      </c>
      <c r="DT29" s="196">
        <v>0</v>
      </c>
      <c r="DU29" s="196">
        <v>0</v>
      </c>
      <c r="DV29" s="196">
        <v>0</v>
      </c>
      <c r="DW29" s="196">
        <v>0</v>
      </c>
      <c r="DX29" s="196">
        <v>0</v>
      </c>
      <c r="DY29" s="196">
        <v>0</v>
      </c>
      <c r="DZ29" s="196">
        <v>0</v>
      </c>
      <c r="EA29" s="196">
        <v>0</v>
      </c>
      <c r="EB29" s="196">
        <v>0</v>
      </c>
      <c r="EC29" s="196">
        <v>0</v>
      </c>
      <c r="ED29" s="196">
        <v>0</v>
      </c>
      <c r="EE29" s="196">
        <v>0</v>
      </c>
      <c r="EF29" s="196">
        <v>0</v>
      </c>
      <c r="EG29" s="196">
        <v>0</v>
      </c>
      <c r="EH29" s="196">
        <v>0</v>
      </c>
      <c r="EI29" s="196">
        <v>0</v>
      </c>
      <c r="EJ29" s="196">
        <v>0</v>
      </c>
      <c r="EK29" s="196">
        <v>0</v>
      </c>
      <c r="EL29" s="196">
        <v>0</v>
      </c>
      <c r="EM29" s="196">
        <v>0</v>
      </c>
      <c r="EN29" s="196">
        <v>0</v>
      </c>
      <c r="EO29" s="196">
        <v>0</v>
      </c>
      <c r="EP29" s="196">
        <v>0</v>
      </c>
      <c r="EQ29" s="196">
        <v>0</v>
      </c>
      <c r="ER29" s="196">
        <v>0</v>
      </c>
      <c r="ES29" s="196">
        <v>0</v>
      </c>
      <c r="ET29" s="196">
        <v>0</v>
      </c>
      <c r="EU29" s="196">
        <v>0</v>
      </c>
      <c r="EV29" s="196">
        <v>0</v>
      </c>
      <c r="EW29" s="196">
        <v>0</v>
      </c>
      <c r="EX29" s="187">
        <v>0</v>
      </c>
      <c r="EY29" s="187">
        <v>0</v>
      </c>
      <c r="EZ29" s="196">
        <v>0</v>
      </c>
      <c r="FA29" s="196">
        <v>0</v>
      </c>
    </row>
    <row r="30" spans="1:157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6">
        <v>0</v>
      </c>
      <c r="DE30" s="196">
        <v>0</v>
      </c>
      <c r="DF30" s="196">
        <v>0</v>
      </c>
      <c r="DG30" s="196">
        <v>0</v>
      </c>
      <c r="DH30" s="196">
        <v>0</v>
      </c>
      <c r="DI30" s="196">
        <v>0</v>
      </c>
      <c r="DJ30" s="196">
        <v>0</v>
      </c>
      <c r="DK30" s="196">
        <v>0</v>
      </c>
      <c r="DL30" s="196">
        <v>0</v>
      </c>
      <c r="DM30" s="196">
        <v>0</v>
      </c>
      <c r="DN30" s="196">
        <v>0</v>
      </c>
      <c r="DO30" s="196">
        <v>0</v>
      </c>
      <c r="DP30" s="196">
        <v>0</v>
      </c>
      <c r="DQ30" s="196">
        <v>0</v>
      </c>
      <c r="DR30" s="196">
        <v>0</v>
      </c>
      <c r="DS30" s="196">
        <v>0</v>
      </c>
      <c r="DT30" s="196">
        <v>0</v>
      </c>
      <c r="DU30" s="196">
        <v>0</v>
      </c>
      <c r="DV30" s="196">
        <v>0</v>
      </c>
      <c r="DW30" s="196">
        <v>0</v>
      </c>
      <c r="DX30" s="196">
        <v>0</v>
      </c>
      <c r="DY30" s="196">
        <v>0</v>
      </c>
      <c r="DZ30" s="196">
        <v>0</v>
      </c>
      <c r="EA30" s="196">
        <v>0</v>
      </c>
      <c r="EB30" s="196">
        <v>0</v>
      </c>
      <c r="EC30" s="196">
        <v>0</v>
      </c>
      <c r="ED30" s="196">
        <v>0</v>
      </c>
      <c r="EE30" s="196">
        <v>0</v>
      </c>
      <c r="EF30" s="196">
        <v>0</v>
      </c>
      <c r="EG30" s="196">
        <v>0</v>
      </c>
      <c r="EH30" s="196">
        <v>0</v>
      </c>
      <c r="EI30" s="196">
        <v>0</v>
      </c>
      <c r="EJ30" s="196">
        <v>0</v>
      </c>
      <c r="EK30" s="196">
        <v>0</v>
      </c>
      <c r="EL30" s="196">
        <v>0</v>
      </c>
      <c r="EM30" s="196">
        <v>0</v>
      </c>
      <c r="EN30" s="196">
        <v>0</v>
      </c>
      <c r="EO30" s="196">
        <v>0</v>
      </c>
      <c r="EP30" s="196">
        <v>0</v>
      </c>
      <c r="EQ30" s="196">
        <v>0</v>
      </c>
      <c r="ER30" s="196">
        <v>0</v>
      </c>
      <c r="ES30" s="196">
        <v>0</v>
      </c>
      <c r="ET30" s="196">
        <v>0</v>
      </c>
      <c r="EU30" s="196">
        <v>0</v>
      </c>
      <c r="EV30" s="196">
        <v>0</v>
      </c>
      <c r="EW30" s="196">
        <v>0</v>
      </c>
      <c r="EX30" s="187">
        <v>0</v>
      </c>
      <c r="EY30" s="187">
        <v>0</v>
      </c>
      <c r="EZ30" s="196">
        <v>0</v>
      </c>
      <c r="FA30" s="196">
        <v>0</v>
      </c>
    </row>
    <row r="31" spans="1:157" x14ac:dyDescent="0.25">
      <c r="A31" s="90" t="s">
        <v>146</v>
      </c>
      <c r="B31" s="92">
        <f t="shared" ref="B31:S31" si="58">SUM(B32:B35)</f>
        <v>7530.9890793379027</v>
      </c>
      <c r="C31" s="92">
        <f t="shared" si="58"/>
        <v>7558.0518059323967</v>
      </c>
      <c r="D31" s="92">
        <f t="shared" si="58"/>
        <v>7647.4563357156949</v>
      </c>
      <c r="E31" s="92">
        <f t="shared" si="58"/>
        <v>7789.6511250329841</v>
      </c>
      <c r="F31" s="92">
        <f t="shared" si="58"/>
        <v>7754.1355842425837</v>
      </c>
      <c r="G31" s="92">
        <f t="shared" si="58"/>
        <v>7284.0993413754277</v>
      </c>
      <c r="H31" s="92">
        <f t="shared" si="58"/>
        <v>7291.1063565741506</v>
      </c>
      <c r="I31" s="92">
        <f t="shared" si="58"/>
        <v>7373.3480702665202</v>
      </c>
      <c r="J31" s="92">
        <f t="shared" si="58"/>
        <v>7036.5163454638623</v>
      </c>
      <c r="K31" s="92">
        <f t="shared" si="58"/>
        <v>7077.4191954871503</v>
      </c>
      <c r="L31" s="92">
        <f t="shared" si="58"/>
        <v>7199.8188273334999</v>
      </c>
      <c r="M31" s="92">
        <f t="shared" si="58"/>
        <v>6625.9288156554903</v>
      </c>
      <c r="N31" s="92">
        <f t="shared" si="58"/>
        <v>4107.16356887662</v>
      </c>
      <c r="O31" s="92">
        <f t="shared" si="58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8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9">SUM(X32:X35)</f>
        <v>3474.6560119339701</v>
      </c>
      <c r="Y31" s="92">
        <f t="shared" si="59"/>
        <v>2683.6497599999998</v>
      </c>
      <c r="Z31" s="92">
        <f t="shared" si="59"/>
        <v>2908.774242</v>
      </c>
      <c r="AA31" s="92">
        <f t="shared" si="59"/>
        <v>2813.1800400000002</v>
      </c>
      <c r="AB31" s="92">
        <f t="shared" si="59"/>
        <v>2860.5967326019813</v>
      </c>
      <c r="AC31" s="92">
        <f t="shared" si="59"/>
        <v>2767.413</v>
      </c>
      <c r="AD31" s="92">
        <f t="shared" si="59"/>
        <v>2767.413</v>
      </c>
      <c r="AE31" s="92">
        <f>SUM(AE32:AE35)</f>
        <v>2804.5218309811967</v>
      </c>
      <c r="AF31" s="92">
        <f t="shared" ref="AF31:AK31" si="60">SUM(AF32:AF35)</f>
        <v>2778.2290800000001</v>
      </c>
      <c r="AG31" s="92">
        <f t="shared" si="60"/>
        <v>2765.0627399999998</v>
      </c>
      <c r="AH31" s="92">
        <f t="shared" si="60"/>
        <v>2798.74188</v>
      </c>
      <c r="AI31" s="92">
        <f t="shared" si="60"/>
        <v>2547.1094199999998</v>
      </c>
      <c r="AJ31" s="92">
        <f t="shared" si="60"/>
        <v>2591.3391225999999</v>
      </c>
      <c r="AK31" s="92">
        <f t="shared" si="60"/>
        <v>2582.6</v>
      </c>
      <c r="AL31" s="92">
        <f>SUM(AL32:AL35)</f>
        <v>2610.9378000000002</v>
      </c>
      <c r="AM31" s="92">
        <f t="shared" ref="AM31:BU31" si="61">SUM(AM32:AM35)</f>
        <v>2860.5967326019813</v>
      </c>
      <c r="AN31" s="92">
        <f t="shared" si="61"/>
        <v>2617.1378</v>
      </c>
      <c r="AO31" s="92">
        <f t="shared" si="61"/>
        <v>2617.1378</v>
      </c>
      <c r="AP31" s="92">
        <f t="shared" si="61"/>
        <v>2422.7277840199999</v>
      </c>
      <c r="AQ31" s="92">
        <f t="shared" si="61"/>
        <v>2434.39744028</v>
      </c>
      <c r="AR31" s="92">
        <f t="shared" si="61"/>
        <v>2435.548992</v>
      </c>
      <c r="AS31" s="92">
        <f t="shared" si="61"/>
        <v>2427.1594109000002</v>
      </c>
      <c r="AT31" s="92">
        <f t="shared" si="61"/>
        <v>2395.3965954</v>
      </c>
      <c r="AU31" s="92">
        <f t="shared" si="61"/>
        <v>2444.6568654000002</v>
      </c>
      <c r="AV31" s="92">
        <f t="shared" si="61"/>
        <v>2395.7470720000001</v>
      </c>
      <c r="AW31" s="92">
        <f t="shared" si="61"/>
        <v>2410.068722</v>
      </c>
      <c r="AX31" s="92">
        <f t="shared" si="61"/>
        <v>2342.4523800000002</v>
      </c>
      <c r="AY31" s="92">
        <f t="shared" si="61"/>
        <v>2468.86229482</v>
      </c>
      <c r="AZ31" s="92">
        <f t="shared" si="61"/>
        <v>2345.3326542000004</v>
      </c>
      <c r="BA31" s="92">
        <f t="shared" si="61"/>
        <v>2265.548846668999</v>
      </c>
      <c r="BB31" s="92">
        <f t="shared" si="61"/>
        <v>2323.0824148870715</v>
      </c>
      <c r="BC31" s="92">
        <f t="shared" si="61"/>
        <v>2371.609815716331</v>
      </c>
      <c r="BD31" s="92">
        <f t="shared" si="61"/>
        <v>2281.5639114004757</v>
      </c>
      <c r="BE31" s="92">
        <f t="shared" si="61"/>
        <v>2332.9519266778157</v>
      </c>
      <c r="BF31" s="92">
        <f t="shared" si="61"/>
        <v>2328.0063868999964</v>
      </c>
      <c r="BG31" s="92">
        <f t="shared" si="61"/>
        <v>2215.9158048519575</v>
      </c>
      <c r="BH31" s="92">
        <f t="shared" si="61"/>
        <v>2110.9023478497425</v>
      </c>
      <c r="BI31" s="92">
        <f t="shared" si="61"/>
        <v>2249.396514027892</v>
      </c>
      <c r="BJ31" s="92">
        <f t="shared" si="61"/>
        <v>2198.7298614625593</v>
      </c>
      <c r="BK31" s="92">
        <f t="shared" si="61"/>
        <v>2261.793069491689</v>
      </c>
      <c r="BL31" s="92">
        <f t="shared" si="61"/>
        <v>2238.9706506480006</v>
      </c>
      <c r="BM31" s="92">
        <f t="shared" si="61"/>
        <v>2261.1427227291206</v>
      </c>
      <c r="BN31" s="92">
        <f t="shared" si="61"/>
        <v>2178.678356707233</v>
      </c>
      <c r="BO31" s="92">
        <f t="shared" si="61"/>
        <v>2175.3172851725767</v>
      </c>
      <c r="BP31" s="92">
        <f t="shared" si="61"/>
        <v>2181.0846818688756</v>
      </c>
      <c r="BQ31" s="92">
        <f t="shared" si="61"/>
        <v>2181.0846818688756</v>
      </c>
      <c r="BR31" s="92">
        <f t="shared" si="61"/>
        <v>2229.2904508427027</v>
      </c>
      <c r="BS31" s="92">
        <f t="shared" si="61"/>
        <v>2173.7218421160924</v>
      </c>
      <c r="BT31" s="92">
        <f t="shared" si="61"/>
        <v>2142.7942502956985</v>
      </c>
      <c r="BU31" s="92">
        <f t="shared" si="61"/>
        <v>2209.8389910430747</v>
      </c>
      <c r="BV31" s="92">
        <f t="shared" ref="BV31" si="62">SUM(BV32:BV35)</f>
        <v>2160.0068589623584</v>
      </c>
      <c r="BW31" s="92">
        <f t="shared" ref="BW31:CF31" si="63">SUM(BW32:BW35)</f>
        <v>2012.8571225016144</v>
      </c>
      <c r="BX31" s="92">
        <f t="shared" si="63"/>
        <v>2131.1966431293254</v>
      </c>
      <c r="BY31" s="92">
        <f t="shared" si="63"/>
        <v>2178.4095421560796</v>
      </c>
      <c r="BZ31" s="92">
        <f t="shared" si="63"/>
        <v>2165.7698824788304</v>
      </c>
      <c r="CA31" s="92">
        <f t="shared" si="63"/>
        <v>2193.6805703008613</v>
      </c>
      <c r="CB31" s="92">
        <f t="shared" si="63"/>
        <v>2202.4262575267908</v>
      </c>
      <c r="CC31" s="92">
        <f t="shared" si="63"/>
        <v>2163.471848577507</v>
      </c>
      <c r="CD31" s="92">
        <f t="shared" si="63"/>
        <v>2004.6870370746203</v>
      </c>
      <c r="CE31" s="92">
        <f t="shared" si="63"/>
        <v>2034.6617855205982</v>
      </c>
      <c r="CF31" s="92">
        <f t="shared" si="63"/>
        <v>2007.9502077917025</v>
      </c>
      <c r="CG31" s="92">
        <f t="shared" ref="CG31:CK31" si="64">SUM(CG32:CG35)</f>
        <v>2066.9674665502985</v>
      </c>
      <c r="CH31" s="92">
        <f t="shared" si="64"/>
        <v>2066.9674665502985</v>
      </c>
      <c r="CI31" s="92">
        <v>2020.2040008196866</v>
      </c>
      <c r="CJ31" s="92">
        <v>2020.8569614304711</v>
      </c>
      <c r="CK31" s="92">
        <f t="shared" si="64"/>
        <v>1943.3008387469213</v>
      </c>
      <c r="CL31" s="92">
        <f>SUM(CL32:CL35)</f>
        <v>1914.1053571040591</v>
      </c>
      <c r="CM31" s="92">
        <f t="shared" ref="CM31:CQ31" si="65">SUM(CM32:CM35)</f>
        <v>1983.1995604344468</v>
      </c>
      <c r="CN31" s="92">
        <f t="shared" si="65"/>
        <v>1980.5601251120445</v>
      </c>
      <c r="CO31" s="33">
        <f t="shared" si="65"/>
        <v>1951.7059854698389</v>
      </c>
      <c r="CP31" s="33">
        <f t="shared" si="65"/>
        <v>1951.7059854698389</v>
      </c>
      <c r="CQ31" s="33">
        <f t="shared" si="65"/>
        <v>1808.9174383064133</v>
      </c>
      <c r="CR31" s="33">
        <v>1852.9471567426974</v>
      </c>
      <c r="CS31" s="33">
        <v>1867.63656922429</v>
      </c>
      <c r="CT31" s="33">
        <f t="shared" ref="CT31" si="66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5">
        <v>1592.5122074290844</v>
      </c>
      <c r="DE31" s="195">
        <v>1597.6052383278363</v>
      </c>
      <c r="DF31" s="195">
        <v>1602.4611399913197</v>
      </c>
      <c r="DG31" s="195">
        <v>1607.4873491260801</v>
      </c>
      <c r="DH31" s="195">
        <v>1612.226521086244</v>
      </c>
      <c r="DI31" s="195">
        <v>1617.3624053748654</v>
      </c>
      <c r="DJ31" s="195">
        <v>1621.7024237589214</v>
      </c>
      <c r="DK31" s="195">
        <v>1626.2037383747108</v>
      </c>
      <c r="DL31" s="195">
        <v>1631.0290112523762</v>
      </c>
      <c r="DM31" s="195">
        <v>1635.6496342306029</v>
      </c>
      <c r="DN31" s="195">
        <v>1640.5430076308037</v>
      </c>
      <c r="DO31" s="195">
        <v>1434.0648548066765</v>
      </c>
      <c r="DP31" s="195">
        <v>1437.7236120460682</v>
      </c>
      <c r="DQ31" s="195">
        <v>1441.3681749938828</v>
      </c>
      <c r="DR31" s="195">
        <v>1444.8887388550174</v>
      </c>
      <c r="DS31" s="195">
        <v>1448.1198439648811</v>
      </c>
      <c r="DT31" s="195">
        <v>1451.9373891526966</v>
      </c>
      <c r="DU31" s="195">
        <v>1451.2492187309335</v>
      </c>
      <c r="DV31" s="195">
        <v>1460.8727996208099</v>
      </c>
      <c r="DW31" s="195">
        <v>1468.3350235814348</v>
      </c>
      <c r="DX31" s="195">
        <v>1471.2073653869345</v>
      </c>
      <c r="DY31" s="195">
        <v>1471.8721928712387</v>
      </c>
      <c r="DZ31" s="195">
        <v>1475.9872680721262</v>
      </c>
      <c r="EA31" s="195">
        <v>1478.5078239089901</v>
      </c>
      <c r="EB31" s="195">
        <v>1478.9580168243003</v>
      </c>
      <c r="EC31" s="195">
        <v>1482.0458059856574</v>
      </c>
      <c r="ED31" s="195">
        <v>1485.0390407142077</v>
      </c>
      <c r="EE31" s="195">
        <v>1489.2738335405254</v>
      </c>
      <c r="EF31" s="195">
        <v>1501.1841245530904</v>
      </c>
      <c r="EG31" s="195">
        <v>1507.7666627650462</v>
      </c>
      <c r="EH31" s="195">
        <v>1288.5348619955032</v>
      </c>
      <c r="EI31" s="195">
        <v>1295.7224132472418</v>
      </c>
      <c r="EJ31" s="195">
        <v>1302.2622112784245</v>
      </c>
      <c r="EK31" s="195">
        <v>1299.6196838554335</v>
      </c>
      <c r="EL31" s="195">
        <v>1300.9520626926876</v>
      </c>
      <c r="EM31" s="195">
        <v>1303.0103244125501</v>
      </c>
      <c r="EN31" s="195">
        <f>EN32+EN33+EN34+EN35</f>
        <v>1305.1011202555151</v>
      </c>
      <c r="EO31" s="195">
        <f t="shared" ref="EO31" si="67">EO32+EO33+EO34+EO35</f>
        <v>1307.8991271790619</v>
      </c>
      <c r="EP31" s="195">
        <v>1309.679680559731</v>
      </c>
      <c r="EQ31" s="195">
        <v>1310.1547392498719</v>
      </c>
      <c r="ER31" s="195">
        <v>1313.3940277751067</v>
      </c>
      <c r="ES31" s="195">
        <v>1316.7648655174455</v>
      </c>
      <c r="ET31" s="195">
        <v>1717.5746637869854</v>
      </c>
      <c r="EU31" s="195">
        <v>1786.9002759688444</v>
      </c>
      <c r="EV31" s="195">
        <v>1789.9174303705047</v>
      </c>
      <c r="EW31" s="195">
        <v>1793.3467332130604</v>
      </c>
      <c r="EX31" s="195">
        <v>1796.6511397264421</v>
      </c>
      <c r="EY31" s="195">
        <v>1797.8118429070103</v>
      </c>
      <c r="EZ31" s="195">
        <v>1802.5237047247049</v>
      </c>
      <c r="FA31" s="195">
        <v>1805.4965327793384</v>
      </c>
    </row>
    <row r="32" spans="1:157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6">
        <v>0</v>
      </c>
      <c r="DE32" s="196">
        <v>0</v>
      </c>
      <c r="DF32" s="196">
        <v>0</v>
      </c>
      <c r="DG32" s="196">
        <v>0</v>
      </c>
      <c r="DH32" s="196">
        <v>0</v>
      </c>
      <c r="DI32" s="196">
        <v>0</v>
      </c>
      <c r="DJ32" s="196">
        <v>0</v>
      </c>
      <c r="DK32" s="196">
        <v>0</v>
      </c>
      <c r="DL32" s="196">
        <v>0</v>
      </c>
      <c r="DM32" s="196">
        <v>0</v>
      </c>
      <c r="DN32" s="196">
        <v>0</v>
      </c>
      <c r="DO32" s="196">
        <v>0</v>
      </c>
      <c r="DP32" s="196">
        <v>0</v>
      </c>
      <c r="DQ32" s="196">
        <v>0</v>
      </c>
      <c r="DR32" s="196">
        <v>0</v>
      </c>
      <c r="DS32" s="196">
        <v>0</v>
      </c>
      <c r="DT32" s="196">
        <v>0</v>
      </c>
      <c r="DU32" s="196">
        <v>0</v>
      </c>
      <c r="DV32" s="196">
        <v>0</v>
      </c>
      <c r="DW32" s="196">
        <v>0</v>
      </c>
      <c r="DX32" s="196">
        <v>0</v>
      </c>
      <c r="DY32" s="196">
        <v>0</v>
      </c>
      <c r="DZ32" s="196">
        <v>0</v>
      </c>
      <c r="EA32" s="196">
        <v>0</v>
      </c>
      <c r="EB32" s="196">
        <v>0</v>
      </c>
      <c r="EC32" s="196">
        <v>0</v>
      </c>
      <c r="ED32" s="196">
        <v>0</v>
      </c>
      <c r="EE32" s="196">
        <v>0</v>
      </c>
      <c r="EF32" s="196">
        <v>0</v>
      </c>
      <c r="EG32" s="196">
        <v>0</v>
      </c>
      <c r="EH32" s="196">
        <v>0</v>
      </c>
      <c r="EI32" s="196">
        <v>0</v>
      </c>
      <c r="EJ32" s="196">
        <v>0</v>
      </c>
      <c r="EK32" s="196">
        <v>0</v>
      </c>
      <c r="EL32" s="196">
        <v>0</v>
      </c>
      <c r="EM32" s="196">
        <v>0</v>
      </c>
      <c r="EN32" s="196">
        <v>0</v>
      </c>
      <c r="EO32" s="196">
        <v>0</v>
      </c>
      <c r="EP32" s="196">
        <v>0</v>
      </c>
      <c r="EQ32" s="196">
        <v>0</v>
      </c>
      <c r="ER32" s="196">
        <v>0</v>
      </c>
      <c r="ES32" s="196">
        <v>0</v>
      </c>
      <c r="ET32" s="196">
        <v>0</v>
      </c>
      <c r="EU32" s="196">
        <v>0</v>
      </c>
      <c r="EV32" s="196">
        <v>0</v>
      </c>
      <c r="EW32" s="196">
        <v>0</v>
      </c>
      <c r="EX32" s="187">
        <v>0</v>
      </c>
      <c r="EY32" s="187">
        <v>0</v>
      </c>
      <c r="EZ32" s="196">
        <v>0</v>
      </c>
      <c r="FA32" s="196">
        <v>0</v>
      </c>
    </row>
    <row r="33" spans="1:157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6">
        <v>0</v>
      </c>
      <c r="DE33" s="196">
        <v>0</v>
      </c>
      <c r="DF33" s="196">
        <v>0</v>
      </c>
      <c r="DG33" s="196">
        <v>0</v>
      </c>
      <c r="DH33" s="196">
        <v>0</v>
      </c>
      <c r="DI33" s="196">
        <v>0</v>
      </c>
      <c r="DJ33" s="196">
        <v>0</v>
      </c>
      <c r="DK33" s="196">
        <v>0</v>
      </c>
      <c r="DL33" s="196">
        <v>0</v>
      </c>
      <c r="DM33" s="196">
        <v>0</v>
      </c>
      <c r="DN33" s="196">
        <v>0</v>
      </c>
      <c r="DO33" s="196">
        <v>0</v>
      </c>
      <c r="DP33" s="196">
        <v>0</v>
      </c>
      <c r="DQ33" s="196">
        <v>0</v>
      </c>
      <c r="DR33" s="196">
        <v>0</v>
      </c>
      <c r="DS33" s="196">
        <v>0</v>
      </c>
      <c r="DT33" s="196">
        <v>0</v>
      </c>
      <c r="DU33" s="196">
        <v>0</v>
      </c>
      <c r="DV33" s="196">
        <v>0</v>
      </c>
      <c r="DW33" s="196">
        <v>0</v>
      </c>
      <c r="DX33" s="196">
        <v>0</v>
      </c>
      <c r="DY33" s="196">
        <v>0</v>
      </c>
      <c r="DZ33" s="196">
        <v>0</v>
      </c>
      <c r="EA33" s="196">
        <v>0</v>
      </c>
      <c r="EB33" s="196">
        <v>0</v>
      </c>
      <c r="EC33" s="196">
        <v>0</v>
      </c>
      <c r="ED33" s="196">
        <v>0</v>
      </c>
      <c r="EE33" s="196">
        <v>0</v>
      </c>
      <c r="EF33" s="196">
        <v>0</v>
      </c>
      <c r="EG33" s="196">
        <v>0</v>
      </c>
      <c r="EH33" s="196">
        <v>0</v>
      </c>
      <c r="EI33" s="196">
        <v>0</v>
      </c>
      <c r="EJ33" s="196">
        <v>0</v>
      </c>
      <c r="EK33" s="196">
        <v>0</v>
      </c>
      <c r="EL33" s="196">
        <v>0</v>
      </c>
      <c r="EM33" s="196">
        <v>0</v>
      </c>
      <c r="EN33" s="196">
        <v>0</v>
      </c>
      <c r="EO33" s="196">
        <v>0</v>
      </c>
      <c r="EP33" s="196">
        <v>0</v>
      </c>
      <c r="EQ33" s="196">
        <v>0</v>
      </c>
      <c r="ER33" s="196">
        <v>0</v>
      </c>
      <c r="ES33" s="196">
        <v>0</v>
      </c>
      <c r="ET33" s="196">
        <v>0</v>
      </c>
      <c r="EU33" s="196">
        <v>0</v>
      </c>
      <c r="EV33" s="196">
        <v>0</v>
      </c>
      <c r="EW33" s="196">
        <v>0</v>
      </c>
      <c r="EX33" s="187">
        <v>0</v>
      </c>
      <c r="EY33" s="187">
        <v>0</v>
      </c>
      <c r="EZ33" s="196">
        <v>0</v>
      </c>
      <c r="FA33" s="196">
        <v>0</v>
      </c>
    </row>
    <row r="34" spans="1:157" x14ac:dyDescent="0.25">
      <c r="A34" s="42" t="s">
        <v>150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5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  <c r="DR34" s="39">
        <v>1444.8887388550174</v>
      </c>
      <c r="DS34" s="39">
        <v>1448.1198439648811</v>
      </c>
      <c r="DT34" s="39">
        <v>1451.9373891526966</v>
      </c>
      <c r="DU34" s="39">
        <v>1451.2492187309335</v>
      </c>
      <c r="DV34" s="39">
        <v>1460.8727996208099</v>
      </c>
      <c r="DW34" s="39">
        <v>1468.3350235814348</v>
      </c>
      <c r="DX34" s="39">
        <v>1471.2073653869345</v>
      </c>
      <c r="DY34" s="39">
        <v>1471.8721928712387</v>
      </c>
      <c r="DZ34" s="39">
        <v>1475.9872680721262</v>
      </c>
      <c r="EA34" s="39">
        <v>1478.5078239089901</v>
      </c>
      <c r="EB34" s="39">
        <v>1478.9580168243003</v>
      </c>
      <c r="EC34" s="39">
        <v>1482.0458059856574</v>
      </c>
      <c r="ED34" s="39">
        <v>1485.0390407142077</v>
      </c>
      <c r="EE34" s="39">
        <v>1489.2738335405254</v>
      </c>
      <c r="EF34" s="39">
        <v>1501.1841245530904</v>
      </c>
      <c r="EG34" s="39">
        <v>1507.7666627650462</v>
      </c>
      <c r="EH34" s="39">
        <v>1288.5348619955032</v>
      </c>
      <c r="EI34" s="39">
        <v>1295.7224132472418</v>
      </c>
      <c r="EJ34" s="39">
        <v>1302.2622112784245</v>
      </c>
      <c r="EK34" s="39">
        <v>1299.6196838554335</v>
      </c>
      <c r="EL34" s="39">
        <v>1300.9520626926876</v>
      </c>
      <c r="EM34" s="39">
        <v>1303.0103244125501</v>
      </c>
      <c r="EN34" s="39">
        <v>1305.1011202555151</v>
      </c>
      <c r="EO34" s="39">
        <v>1307.8991271790619</v>
      </c>
      <c r="EP34" s="39">
        <v>1309.679680559731</v>
      </c>
      <c r="EQ34" s="39">
        <v>1310.1547392498719</v>
      </c>
      <c r="ER34" s="39">
        <v>1313.3940277751067</v>
      </c>
      <c r="ES34" s="39">
        <v>1316.7648655174455</v>
      </c>
      <c r="ET34" s="39">
        <v>1717.5746637869854</v>
      </c>
      <c r="EU34" s="39">
        <v>1786.9002759688444</v>
      </c>
      <c r="EV34" s="39">
        <v>1789.9174303705047</v>
      </c>
      <c r="EW34" s="39">
        <v>1793.3467332130604</v>
      </c>
      <c r="EX34" s="39">
        <v>1796.6511397264421</v>
      </c>
      <c r="EY34" s="39">
        <v>1797.8118429070103</v>
      </c>
      <c r="EZ34" s="39">
        <v>1802.5237047247049</v>
      </c>
      <c r="FA34" s="39">
        <v>1805.4965327793384</v>
      </c>
    </row>
    <row r="35" spans="1:157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6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  <c r="DR35" s="187">
        <v>0</v>
      </c>
      <c r="DS35" s="187">
        <v>0</v>
      </c>
      <c r="DT35" s="187">
        <v>0</v>
      </c>
      <c r="DU35" s="187">
        <v>0</v>
      </c>
      <c r="DV35" s="187">
        <v>0</v>
      </c>
      <c r="DW35" s="187">
        <v>0</v>
      </c>
      <c r="DX35" s="187">
        <v>0</v>
      </c>
      <c r="DY35" s="187">
        <v>0</v>
      </c>
      <c r="DZ35" s="187">
        <v>0</v>
      </c>
      <c r="EA35" s="187">
        <v>0</v>
      </c>
      <c r="EB35" s="187">
        <v>0</v>
      </c>
      <c r="EC35" s="187">
        <v>0</v>
      </c>
      <c r="ED35" s="187">
        <v>0</v>
      </c>
      <c r="EE35" s="187">
        <v>0</v>
      </c>
      <c r="EF35" s="187">
        <v>0</v>
      </c>
      <c r="EG35" s="187">
        <v>0</v>
      </c>
      <c r="EH35" s="187">
        <v>0</v>
      </c>
      <c r="EI35" s="187">
        <v>0</v>
      </c>
      <c r="EJ35" s="187">
        <v>0</v>
      </c>
      <c r="EK35" s="187">
        <v>0</v>
      </c>
      <c r="EL35" s="187">
        <v>0</v>
      </c>
      <c r="EM35" s="187">
        <v>0</v>
      </c>
      <c r="EN35" s="187">
        <v>0</v>
      </c>
      <c r="EO35" s="187">
        <v>0</v>
      </c>
      <c r="EP35" s="187">
        <v>0</v>
      </c>
      <c r="EQ35" s="187">
        <v>0</v>
      </c>
      <c r="ER35" s="187">
        <v>0</v>
      </c>
      <c r="ES35" s="187">
        <v>0</v>
      </c>
      <c r="ET35" s="187">
        <v>0</v>
      </c>
      <c r="EU35" s="187">
        <v>0</v>
      </c>
      <c r="EV35" s="187">
        <v>0</v>
      </c>
      <c r="EW35" s="187">
        <v>0</v>
      </c>
      <c r="EX35" s="187">
        <v>0</v>
      </c>
      <c r="EY35" s="187">
        <v>0</v>
      </c>
      <c r="EZ35" s="187">
        <v>0</v>
      </c>
      <c r="FA35" s="187">
        <v>0</v>
      </c>
    </row>
    <row r="36" spans="1:157" x14ac:dyDescent="0.25">
      <c r="A36" s="90" t="s">
        <v>15</v>
      </c>
      <c r="B36" s="25">
        <f t="shared" ref="B36:X36" si="68">+B6+B27</f>
        <v>406958.13745115628</v>
      </c>
      <c r="C36" s="25">
        <f t="shared" si="68"/>
        <v>410279.01660122123</v>
      </c>
      <c r="D36" s="25">
        <f t="shared" si="68"/>
        <v>417583.70217965532</v>
      </c>
      <c r="E36" s="25">
        <f t="shared" si="68"/>
        <v>425714.57020256278</v>
      </c>
      <c r="F36" s="182">
        <f t="shared" si="68"/>
        <v>427468.36687306606</v>
      </c>
      <c r="G36" s="25">
        <f t="shared" si="68"/>
        <v>429637.12894237012</v>
      </c>
      <c r="H36" s="182">
        <f t="shared" si="68"/>
        <v>437471.48508853867</v>
      </c>
      <c r="I36" s="25">
        <f t="shared" si="68"/>
        <v>443451.75122183328</v>
      </c>
      <c r="J36" s="25">
        <f t="shared" si="68"/>
        <v>435546.41635478428</v>
      </c>
      <c r="K36" s="25">
        <f t="shared" si="68"/>
        <v>449344.34829327965</v>
      </c>
      <c r="L36" s="25">
        <f t="shared" si="68"/>
        <v>456455.62574760616</v>
      </c>
      <c r="M36" s="182">
        <f t="shared" si="68"/>
        <v>464105.38658820611</v>
      </c>
      <c r="N36" s="182">
        <f t="shared" si="68"/>
        <v>465978.7020499545</v>
      </c>
      <c r="O36" s="182">
        <f t="shared" si="68"/>
        <v>478179.06777820573</v>
      </c>
      <c r="P36" s="182">
        <f t="shared" si="68"/>
        <v>476788.25599499623</v>
      </c>
      <c r="Q36" s="182">
        <f t="shared" si="68"/>
        <v>506162.45990149921</v>
      </c>
      <c r="R36" s="182">
        <f t="shared" si="68"/>
        <v>474216.27725439571</v>
      </c>
      <c r="S36" s="182">
        <f t="shared" si="68"/>
        <v>512211.83063477714</v>
      </c>
      <c r="T36" s="182">
        <f t="shared" si="68"/>
        <v>501008.68425098143</v>
      </c>
      <c r="U36" s="182">
        <f t="shared" si="68"/>
        <v>507462.91763685161</v>
      </c>
      <c r="V36" s="182">
        <f t="shared" si="68"/>
        <v>546094.10485056322</v>
      </c>
      <c r="W36" s="182">
        <f t="shared" si="68"/>
        <v>553681.19520811411</v>
      </c>
      <c r="X36" s="182">
        <f t="shared" si="68"/>
        <v>593102.03578715853</v>
      </c>
      <c r="Y36" s="182">
        <f t="shared" ref="Y36:BD36" si="69">+Y6+Y27</f>
        <v>620765.61189447355</v>
      </c>
      <c r="Z36" s="182">
        <f t="shared" si="69"/>
        <v>645744.50442601368</v>
      </c>
      <c r="AA36" s="182">
        <f t="shared" si="69"/>
        <v>618342.55746077688</v>
      </c>
      <c r="AB36" s="182">
        <f t="shared" si="69"/>
        <v>613661.5429038218</v>
      </c>
      <c r="AC36" s="182">
        <f t="shared" si="69"/>
        <v>605620.29837760224</v>
      </c>
      <c r="AD36" s="25">
        <f t="shared" si="69"/>
        <v>607798.31701701286</v>
      </c>
      <c r="AE36" s="182">
        <f t="shared" si="69"/>
        <v>611673.01527175948</v>
      </c>
      <c r="AF36" s="182">
        <f t="shared" si="69"/>
        <v>610600.44730234635</v>
      </c>
      <c r="AG36" s="182">
        <f t="shared" si="69"/>
        <v>611618.3373945225</v>
      </c>
      <c r="AH36" s="182">
        <f t="shared" si="69"/>
        <v>616207.83307373489</v>
      </c>
      <c r="AI36" s="25">
        <f t="shared" si="69"/>
        <v>611969.48757207429</v>
      </c>
      <c r="AJ36" s="25">
        <f t="shared" si="69"/>
        <v>615707.61733694759</v>
      </c>
      <c r="AK36" s="182">
        <f t="shared" si="69"/>
        <v>627515.61400971946</v>
      </c>
      <c r="AL36" s="182">
        <f t="shared" si="69"/>
        <v>647292.81914363289</v>
      </c>
      <c r="AM36" s="182">
        <f t="shared" si="69"/>
        <v>613661.5429038218</v>
      </c>
      <c r="AN36" s="182">
        <f t="shared" si="69"/>
        <v>653048.55053063878</v>
      </c>
      <c r="AO36" s="182">
        <f t="shared" si="69"/>
        <v>648263.03097330313</v>
      </c>
      <c r="AP36" s="25">
        <f t="shared" si="69"/>
        <v>657204.58645774086</v>
      </c>
      <c r="AQ36" s="182">
        <f t="shared" si="69"/>
        <v>658888.65693997929</v>
      </c>
      <c r="AR36" s="25">
        <f t="shared" si="69"/>
        <v>658767.23835723859</v>
      </c>
      <c r="AS36" s="182">
        <f t="shared" si="69"/>
        <v>667910.24986607197</v>
      </c>
      <c r="AT36" s="182">
        <f t="shared" si="69"/>
        <v>660946.21407487371</v>
      </c>
      <c r="AU36" s="25">
        <f t="shared" si="69"/>
        <v>657139.72120056523</v>
      </c>
      <c r="AV36" s="182">
        <f t="shared" si="69"/>
        <v>655824.19064360927</v>
      </c>
      <c r="AW36" s="25">
        <f t="shared" si="69"/>
        <v>656563.66281398793</v>
      </c>
      <c r="AX36" s="25">
        <f t="shared" si="69"/>
        <v>645107.70631807286</v>
      </c>
      <c r="AY36" s="25">
        <f t="shared" si="69"/>
        <v>647955.80068811274</v>
      </c>
      <c r="AZ36" s="25">
        <f t="shared" si="69"/>
        <v>638075.7150277046</v>
      </c>
      <c r="BA36" s="25">
        <f t="shared" si="69"/>
        <v>640016.46937923215</v>
      </c>
      <c r="BB36" s="25">
        <f t="shared" si="69"/>
        <v>652359.80520661816</v>
      </c>
      <c r="BC36" s="25">
        <f t="shared" si="69"/>
        <v>662011.40019816021</v>
      </c>
      <c r="BD36" s="182">
        <f t="shared" si="69"/>
        <v>658307.65687380161</v>
      </c>
      <c r="BE36" s="182">
        <f t="shared" ref="BE36:BU36" si="70">+BE6+BE27</f>
        <v>663293.43827680417</v>
      </c>
      <c r="BF36" s="25">
        <f t="shared" si="70"/>
        <v>660662.68398931902</v>
      </c>
      <c r="BG36" s="182">
        <f t="shared" si="70"/>
        <v>661399.14934757992</v>
      </c>
      <c r="BH36" s="25">
        <f t="shared" si="70"/>
        <v>659207.12553212361</v>
      </c>
      <c r="BI36" s="182">
        <f t="shared" si="70"/>
        <v>691234.45454142021</v>
      </c>
      <c r="BJ36" s="25">
        <f t="shared" si="70"/>
        <v>676055.40379066847</v>
      </c>
      <c r="BK36" s="25">
        <f t="shared" si="70"/>
        <v>684253.48907342565</v>
      </c>
      <c r="BL36" s="25">
        <f t="shared" si="70"/>
        <v>707439.02892969328</v>
      </c>
      <c r="BM36" s="182">
        <f t="shared" si="70"/>
        <v>713110.92740692408</v>
      </c>
      <c r="BN36" s="25">
        <f t="shared" si="70"/>
        <v>732683.32531244785</v>
      </c>
      <c r="BO36" s="25">
        <f t="shared" si="70"/>
        <v>735345.70528382028</v>
      </c>
      <c r="BP36" s="25">
        <f t="shared" si="70"/>
        <v>714517.24673594406</v>
      </c>
      <c r="BQ36" s="25">
        <f t="shared" si="70"/>
        <v>738936.52854439721</v>
      </c>
      <c r="BR36" s="182">
        <f t="shared" si="70"/>
        <v>736092.36571901222</v>
      </c>
      <c r="BS36" s="25">
        <f t="shared" si="70"/>
        <v>728754.601402128</v>
      </c>
      <c r="BT36" s="25">
        <f t="shared" si="70"/>
        <v>726923.99016525201</v>
      </c>
      <c r="BU36" s="25">
        <f t="shared" si="70"/>
        <v>724329.74805113592</v>
      </c>
      <c r="BV36" s="25">
        <f t="shared" ref="BV36:CK36" si="71">+BV6+BV27</f>
        <v>734769.87157190102</v>
      </c>
      <c r="BW36" s="182">
        <f t="shared" si="71"/>
        <v>729097.85506495135</v>
      </c>
      <c r="BX36" s="25">
        <f t="shared" si="71"/>
        <v>718755.17895185295</v>
      </c>
      <c r="BY36" s="25">
        <f t="shared" si="71"/>
        <v>747209.86454755103</v>
      </c>
      <c r="BZ36" s="25">
        <f t="shared" si="71"/>
        <v>754428.35996076849</v>
      </c>
      <c r="CA36" s="25">
        <f t="shared" si="71"/>
        <v>760152.89563880116</v>
      </c>
      <c r="CB36" s="182">
        <f t="shared" si="71"/>
        <v>770343.83256347117</v>
      </c>
      <c r="CC36" s="25">
        <f t="shared" si="71"/>
        <v>774952.97605025594</v>
      </c>
      <c r="CD36" s="25">
        <f t="shared" si="71"/>
        <v>773687.44725482713</v>
      </c>
      <c r="CE36" s="25">
        <f t="shared" si="71"/>
        <v>775221.68180917925</v>
      </c>
      <c r="CF36" s="182">
        <f t="shared" si="71"/>
        <v>778292.42664076912</v>
      </c>
      <c r="CG36" s="182">
        <f t="shared" si="71"/>
        <v>788053.94488365867</v>
      </c>
      <c r="CH36" s="5">
        <f t="shared" si="71"/>
        <v>788053.94488365867</v>
      </c>
      <c r="CI36" s="5">
        <v>789859.25954695465</v>
      </c>
      <c r="CJ36" s="5">
        <v>795087.78754627879</v>
      </c>
      <c r="CK36" s="5">
        <f t="shared" si="71"/>
        <v>803785.96888843412</v>
      </c>
      <c r="CL36" s="5">
        <f>+CL6+CL27</f>
        <v>800922.2688051468</v>
      </c>
      <c r="CM36" s="5">
        <f t="shared" ref="CM36:CR36" si="72">+CM6+CM27</f>
        <v>801839.63967773796</v>
      </c>
      <c r="CN36" s="5">
        <f t="shared" si="72"/>
        <v>803941.01700657338</v>
      </c>
      <c r="CO36" s="182">
        <f t="shared" si="72"/>
        <v>802130.7049508678</v>
      </c>
      <c r="CP36" s="182">
        <f t="shared" si="72"/>
        <v>804250.53327156487</v>
      </c>
      <c r="CQ36" s="182">
        <f t="shared" si="72"/>
        <v>804808.27774727193</v>
      </c>
      <c r="CR36" s="182">
        <f t="shared" si="72"/>
        <v>810165.13868370058</v>
      </c>
      <c r="CS36" s="25">
        <v>815659.14886112569</v>
      </c>
      <c r="CT36" s="186">
        <f t="shared" ref="CT36" si="73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3">
        <v>929050.45887449244</v>
      </c>
      <c r="DA36" s="203">
        <v>932695.84224095137</v>
      </c>
      <c r="DB36" s="203">
        <v>927716.5444980443</v>
      </c>
      <c r="DC36" s="203">
        <v>937501.16203753103</v>
      </c>
      <c r="DD36" s="203">
        <v>940872.8836552602</v>
      </c>
      <c r="DE36" s="203">
        <v>948429.44492044568</v>
      </c>
      <c r="DF36" s="203">
        <v>958542.58417348855</v>
      </c>
      <c r="DG36" s="203">
        <v>959618.21431982762</v>
      </c>
      <c r="DH36" s="203">
        <v>965074.84614629718</v>
      </c>
      <c r="DI36" s="203">
        <v>964645.06965184899</v>
      </c>
      <c r="DJ36" s="203">
        <v>968472.6293666081</v>
      </c>
      <c r="DK36" s="203">
        <v>979308.95967013761</v>
      </c>
      <c r="DL36" s="203">
        <v>990603.83639969805</v>
      </c>
      <c r="DM36" s="203">
        <v>1003743.4144876415</v>
      </c>
      <c r="DN36" s="203">
        <v>1009039.5097625029</v>
      </c>
      <c r="DO36" s="203">
        <v>1022885.7217409752</v>
      </c>
      <c r="DP36" s="203">
        <v>1033676.2228372184</v>
      </c>
      <c r="DQ36" s="203">
        <v>1046572.9920314207</v>
      </c>
      <c r="DR36" s="203">
        <v>1052325.9667981062</v>
      </c>
      <c r="DS36" s="203">
        <v>1055705.7233953183</v>
      </c>
      <c r="DT36" s="203">
        <v>1057321.898512668</v>
      </c>
      <c r="DU36" s="203">
        <v>1061414.4056718519</v>
      </c>
      <c r="DV36" s="203">
        <v>1072236.5587225864</v>
      </c>
      <c r="DW36" s="203">
        <v>1079747.9377458596</v>
      </c>
      <c r="DX36" s="203">
        <v>1074425.9901433447</v>
      </c>
      <c r="DY36" s="203">
        <v>1105089.1688609479</v>
      </c>
      <c r="DZ36" s="203">
        <v>1118819.8393828359</v>
      </c>
      <c r="EA36" s="203">
        <v>1279409.0993069613</v>
      </c>
      <c r="EB36" s="203">
        <v>1283740.9565844473</v>
      </c>
      <c r="EC36" s="203">
        <v>1290078.526886502</v>
      </c>
      <c r="ED36" s="203">
        <v>1297169.0190594944</v>
      </c>
      <c r="EE36" s="203">
        <v>1327325.317304149</v>
      </c>
      <c r="EF36" s="203">
        <v>1324238.2924270956</v>
      </c>
      <c r="EG36" s="203">
        <v>1319916.40605146</v>
      </c>
      <c r="EH36" s="203">
        <v>1308324.6949479736</v>
      </c>
      <c r="EI36" s="203">
        <v>1317597.389944084</v>
      </c>
      <c r="EJ36" s="203">
        <v>1308525.3586126745</v>
      </c>
      <c r="EK36" s="203">
        <v>1312419.5834404367</v>
      </c>
      <c r="EL36" s="203">
        <v>1304966.9720878378</v>
      </c>
      <c r="EM36" s="203">
        <v>1301680.1098768702</v>
      </c>
      <c r="EN36" s="203">
        <f>EN27+EN6</f>
        <v>1314467.8162681134</v>
      </c>
      <c r="EO36" s="203">
        <f t="shared" ref="EO36" si="74">EO27+EO6</f>
        <v>1335183.175510627</v>
      </c>
      <c r="EP36" s="203">
        <v>1351477.5322563327</v>
      </c>
      <c r="EQ36" s="203">
        <v>1344236.2051807351</v>
      </c>
      <c r="ER36" s="203">
        <v>1331338.8828077985</v>
      </c>
      <c r="ES36" s="203">
        <v>1337621.0066518921</v>
      </c>
      <c r="ET36" s="203">
        <v>1737829.9453624377</v>
      </c>
      <c r="EU36" s="203">
        <v>1813398.9733098969</v>
      </c>
      <c r="EV36" s="203">
        <v>1824930.2995905713</v>
      </c>
      <c r="EW36" s="203">
        <v>1813257.2364458041</v>
      </c>
      <c r="EX36" s="203">
        <v>1807166.9264491743</v>
      </c>
      <c r="EY36" s="203">
        <v>1822883.8838622191</v>
      </c>
      <c r="EZ36" s="203">
        <v>1829301.0101503083</v>
      </c>
      <c r="FA36" s="203">
        <v>1834613.572542852</v>
      </c>
    </row>
    <row r="37" spans="1:157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8"/>
      <c r="DE37" s="198"/>
      <c r="DF37" s="198"/>
      <c r="DG37" s="198"/>
      <c r="DH37" s="198"/>
      <c r="DI37" s="198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</row>
    <row r="38" spans="1:157" x14ac:dyDescent="0.25">
      <c r="A38" s="89" t="s">
        <v>226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</row>
    <row r="39" spans="1:157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</row>
    <row r="40" spans="1:1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57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57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57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57" hidden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75">SUM(BV46:BV49)</f>
        <v>2160.0068589623584</v>
      </c>
      <c r="BW44" s="38">
        <f t="shared" si="75"/>
        <v>2219.1985109953625</v>
      </c>
      <c r="BX44" s="2">
        <f t="shared" si="75"/>
        <v>2164.6988258074521</v>
      </c>
      <c r="BY44" s="145">
        <f t="shared" si="75"/>
        <v>2172.5397747776724</v>
      </c>
      <c r="BZ44" s="145">
        <f t="shared" si="75"/>
        <v>2187.8276525033493</v>
      </c>
      <c r="CA44" s="145">
        <f t="shared" si="75"/>
        <v>2228.1649936132799</v>
      </c>
      <c r="CB44" s="145">
        <f t="shared" si="75"/>
        <v>2237.0481621045037</v>
      </c>
      <c r="CC44" s="145">
        <f t="shared" si="75"/>
        <v>2197.481394024051</v>
      </c>
      <c r="CD44" s="145">
        <f t="shared" si="75"/>
        <v>2230.6082525680445</v>
      </c>
      <c r="CE44" s="145">
        <f t="shared" si="75"/>
        <v>2263.9610502944261</v>
      </c>
      <c r="CF44" s="8">
        <f t="shared" si="75"/>
        <v>2234.2391712084341</v>
      </c>
      <c r="CG44" s="38">
        <f t="shared" si="75"/>
        <v>2066.9674665502985</v>
      </c>
      <c r="CH44" s="38">
        <f t="shared" ref="CH44" si="76">SUM(CH46:CH49)</f>
        <v>2020.8569614304711</v>
      </c>
      <c r="CI44" s="38">
        <f t="shared" si="75"/>
        <v>2020.8569614304711</v>
      </c>
      <c r="DB44" s="38"/>
      <c r="DC44" s="38"/>
    </row>
    <row r="45" spans="1:157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57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57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57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7">SUM(B53:B55)</f>
        <v>43.162834308408641</v>
      </c>
      <c r="C51" s="32">
        <f t="shared" si="77"/>
        <v>43.09004328755573</v>
      </c>
      <c r="D51" s="32">
        <f t="shared" si="77"/>
        <v>43.006464171832008</v>
      </c>
      <c r="E51" s="32">
        <f t="shared" si="77"/>
        <v>42.693938986791828</v>
      </c>
      <c r="F51" s="32">
        <f t="shared" si="77"/>
        <v>42.787968088987071</v>
      </c>
      <c r="G51" s="32">
        <f t="shared" si="77"/>
        <v>43.617046213551184</v>
      </c>
      <c r="H51" s="32">
        <f t="shared" si="77"/>
        <v>44.510543148173419</v>
      </c>
      <c r="I51" s="32">
        <f t="shared" si="77"/>
        <v>44.616748230831035</v>
      </c>
      <c r="J51" s="32">
        <f t="shared" si="77"/>
        <v>44.591213327824732</v>
      </c>
      <c r="K51" s="32">
        <f t="shared" si="77"/>
        <v>44.323322232724408</v>
      </c>
      <c r="L51" s="32">
        <f t="shared" si="77"/>
        <v>44.585446368528949</v>
      </c>
      <c r="M51" s="32">
        <f t="shared" si="77"/>
        <v>44.893622480387222</v>
      </c>
      <c r="N51" s="32">
        <f t="shared" si="77"/>
        <v>44.871944566258705</v>
      </c>
      <c r="O51" s="32">
        <f t="shared" si="77"/>
        <v>44.949376690672047</v>
      </c>
      <c r="P51" s="32">
        <f t="shared" si="77"/>
        <v>44.84202701176276</v>
      </c>
      <c r="Q51" s="32">
        <f t="shared" si="77"/>
        <v>43.357470858918504</v>
      </c>
      <c r="R51" s="32">
        <f t="shared" si="77"/>
        <v>44.471245944727578</v>
      </c>
      <c r="S51" s="32">
        <f t="shared" si="77"/>
        <v>43.179295255650068</v>
      </c>
      <c r="T51" s="32">
        <f t="shared" si="77"/>
        <v>44.716288734825675</v>
      </c>
      <c r="U51" s="32">
        <f t="shared" si="77"/>
        <v>45.016453965629125</v>
      </c>
      <c r="V51" s="32">
        <f t="shared" si="77"/>
        <v>43.664007855292319</v>
      </c>
      <c r="W51" s="32">
        <f t="shared" si="77"/>
        <v>43.741876883904631</v>
      </c>
      <c r="X51" s="32">
        <f t="shared" si="77"/>
        <v>41.124816904275065</v>
      </c>
      <c r="Y51" s="47">
        <f t="shared" si="77"/>
        <v>41.419937272577457</v>
      </c>
      <c r="Z51" s="77">
        <f t="shared" si="77"/>
        <v>41.360647429391705</v>
      </c>
      <c r="AA51" s="77">
        <f t="shared" si="77"/>
        <v>41.454530479055045</v>
      </c>
      <c r="AB51" s="77">
        <f t="shared" si="77"/>
        <v>41.595065782065731</v>
      </c>
      <c r="AC51" s="77">
        <f t="shared" si="77"/>
        <v>41.609892592809331</v>
      </c>
      <c r="AD51" s="77">
        <f t="shared" si="77"/>
        <v>41.759279485228973</v>
      </c>
      <c r="AE51" s="77">
        <f t="shared" si="77"/>
        <v>41.723963567961832</v>
      </c>
      <c r="AF51" s="77">
        <f t="shared" si="77"/>
        <v>41.575166966167984</v>
      </c>
      <c r="AG51" s="77">
        <f t="shared" si="77"/>
        <v>41.56599884839423</v>
      </c>
      <c r="AH51" s="77">
        <f t="shared" si="77"/>
        <v>41.57560271635198</v>
      </c>
      <c r="AI51" s="77">
        <f t="shared" si="77"/>
        <v>41.404371111408899</v>
      </c>
      <c r="AJ51" s="77">
        <f t="shared" si="77"/>
        <v>41.485159523666283</v>
      </c>
      <c r="AK51" s="77">
        <f t="shared" si="77"/>
        <v>42.61013852285005</v>
      </c>
      <c r="AL51" s="77">
        <f t="shared" si="77"/>
        <v>43.714317436205249</v>
      </c>
      <c r="AM51" s="77">
        <f t="shared" si="77"/>
        <v>41.595065782065731</v>
      </c>
      <c r="AN51" s="77">
        <f t="shared" si="77"/>
        <v>43.460675501122971</v>
      </c>
      <c r="AO51" s="77">
        <f t="shared" si="77"/>
        <v>43.994995248575378</v>
      </c>
      <c r="AP51" s="77">
        <f t="shared" si="77"/>
        <v>43.918250834535051</v>
      </c>
      <c r="AQ51" s="77">
        <f t="shared" si="77"/>
        <v>43.868601880924246</v>
      </c>
      <c r="AR51" s="77">
        <f t="shared" si="77"/>
        <v>43.826834669603137</v>
      </c>
      <c r="AS51" s="77">
        <f t="shared" si="77"/>
        <v>44.542156170683576</v>
      </c>
      <c r="AT51" s="77">
        <f t="shared" si="77"/>
        <v>44.506538028898376</v>
      </c>
      <c r="AU51" s="77">
        <f t="shared" si="77"/>
        <v>44.733646438684744</v>
      </c>
      <c r="AV51" s="77">
        <f t="shared" si="77"/>
        <v>44.848292796151583</v>
      </c>
      <c r="AW51" s="77">
        <f t="shared" si="77"/>
        <v>45.043535161362939</v>
      </c>
      <c r="AX51" s="77">
        <f t="shared" si="77"/>
        <v>45.01504858875176</v>
      </c>
      <c r="AY51" s="77">
        <f t="shared" si="77"/>
        <v>45.364600766493211</v>
      </c>
      <c r="AZ51" s="77">
        <f t="shared" si="77"/>
        <v>44.941131682575111</v>
      </c>
      <c r="BA51" s="77">
        <f t="shared" si="77"/>
        <v>45.252466179173098</v>
      </c>
      <c r="BB51" s="77">
        <f t="shared" si="77"/>
        <v>45.592873697447409</v>
      </c>
      <c r="BC51" s="77">
        <f t="shared" si="77"/>
        <v>46.236794103691309</v>
      </c>
      <c r="BD51" s="77">
        <f t="shared" si="77"/>
        <v>46.062598586721457</v>
      </c>
      <c r="BE51" s="32">
        <f t="shared" si="77"/>
        <v>46.046960295436996</v>
      </c>
      <c r="BF51" s="32">
        <f t="shared" si="77"/>
        <v>45.529064867862004</v>
      </c>
      <c r="BG51" s="77">
        <f t="shared" ref="BG51:BN51" si="78">SUM(BG53:BG55)</f>
        <v>45.607330698404638</v>
      </c>
      <c r="BH51" s="87">
        <f t="shared" si="78"/>
        <v>45.623710343716638</v>
      </c>
      <c r="BI51" s="32">
        <f t="shared" si="78"/>
        <v>44.570405525798343</v>
      </c>
      <c r="BJ51" s="77">
        <f t="shared" si="78"/>
        <v>45.962884940666726</v>
      </c>
      <c r="BK51" s="77">
        <f t="shared" si="78"/>
        <v>46.069609286274741</v>
      </c>
      <c r="BL51" s="77">
        <f t="shared" si="78"/>
        <v>44.713434704498624</v>
      </c>
      <c r="BM51" s="77">
        <f t="shared" si="78"/>
        <v>44.547154104604552</v>
      </c>
      <c r="BN51" s="77">
        <f t="shared" si="78"/>
        <v>43.433615329556062</v>
      </c>
      <c r="BO51" s="77">
        <f t="shared" ref="BO51:BU51" si="79">SUM(BO53:BO56)</f>
        <v>45.976052026889157</v>
      </c>
      <c r="BP51" s="77">
        <f t="shared" si="79"/>
        <v>44.78249098249421</v>
      </c>
      <c r="BQ51" s="48">
        <f t="shared" si="79"/>
        <v>45.84738692889821</v>
      </c>
      <c r="BR51" s="48">
        <f t="shared" si="79"/>
        <v>45.79650051964321</v>
      </c>
      <c r="BS51" s="48">
        <f t="shared" si="79"/>
        <v>45.794087115465587</v>
      </c>
      <c r="BT51" s="48">
        <f t="shared" si="79"/>
        <v>45.8876924631873</v>
      </c>
      <c r="BU51" s="48">
        <f t="shared" si="79"/>
        <v>46.002073434421327</v>
      </c>
      <c r="BV51" s="25">
        <f t="shared" ref="BV51:CI51" si="80">+BV6+BV37</f>
        <v>732609.86471293867</v>
      </c>
      <c r="BW51" s="82">
        <f t="shared" si="80"/>
        <v>727084.99794244976</v>
      </c>
      <c r="BX51" s="81">
        <f t="shared" si="80"/>
        <v>716623.98230872361</v>
      </c>
      <c r="BY51" s="147">
        <f t="shared" si="80"/>
        <v>745031.45500539499</v>
      </c>
      <c r="BZ51" s="147">
        <f t="shared" si="80"/>
        <v>752262.59007828962</v>
      </c>
      <c r="CA51" s="147">
        <f t="shared" si="80"/>
        <v>757959.21506850026</v>
      </c>
      <c r="CB51" s="147">
        <f t="shared" si="80"/>
        <v>768141.40630594443</v>
      </c>
      <c r="CC51" s="147">
        <f t="shared" si="80"/>
        <v>772789.50420167844</v>
      </c>
      <c r="CD51" s="147">
        <f t="shared" si="80"/>
        <v>771682.76021775254</v>
      </c>
      <c r="CE51" s="147">
        <f t="shared" si="80"/>
        <v>773187.02002365864</v>
      </c>
      <c r="CF51" s="26">
        <f t="shared" si="80"/>
        <v>776284.47643297736</v>
      </c>
      <c r="CG51" s="82">
        <f t="shared" si="80"/>
        <v>785986.97741710837</v>
      </c>
      <c r="CH51" s="82">
        <f t="shared" ref="CH51" si="81">+CH6+CH37</f>
        <v>785986.97741710837</v>
      </c>
      <c r="CI51" s="82">
        <f t="shared" si="80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82">B8/B36*100</f>
        <v>33.835997804045363</v>
      </c>
      <c r="C53" s="7">
        <f t="shared" si="82"/>
        <v>33.732008054191553</v>
      </c>
      <c r="D53" s="7">
        <f t="shared" si="82"/>
        <v>33.703432688319928</v>
      </c>
      <c r="E53" s="7">
        <f t="shared" si="82"/>
        <v>33.456511390643087</v>
      </c>
      <c r="F53" s="7">
        <f t="shared" si="82"/>
        <v>33.577039016257977</v>
      </c>
      <c r="G53" s="7">
        <f t="shared" si="82"/>
        <v>34.427642179091656</v>
      </c>
      <c r="H53" s="7">
        <f t="shared" si="82"/>
        <v>35.472257073067368</v>
      </c>
      <c r="I53" s="7">
        <f t="shared" si="82"/>
        <v>35.58394794241137</v>
      </c>
      <c r="J53" s="7">
        <f t="shared" si="82"/>
        <v>35.651683774280549</v>
      </c>
      <c r="K53" s="7">
        <f t="shared" si="82"/>
        <v>35.441740019500763</v>
      </c>
      <c r="L53" s="7">
        <f t="shared" ref="L53:AQ53" si="83">L8/L36*100</f>
        <v>35.633098648052041</v>
      </c>
      <c r="M53" s="7">
        <f t="shared" si="83"/>
        <v>35.966836300507495</v>
      </c>
      <c r="N53" s="7">
        <f t="shared" si="83"/>
        <v>36.165541073804455</v>
      </c>
      <c r="O53" s="7">
        <f t="shared" si="83"/>
        <v>36.250809938829178</v>
      </c>
      <c r="P53" s="7">
        <f t="shared" si="83"/>
        <v>36.115063929434115</v>
      </c>
      <c r="Q53" s="7">
        <f t="shared" si="83"/>
        <v>35.328135021259499</v>
      </c>
      <c r="R53" s="7">
        <f t="shared" si="83"/>
        <v>35.852317221214932</v>
      </c>
      <c r="S53" s="7">
        <f t="shared" si="83"/>
        <v>35.250559932770827</v>
      </c>
      <c r="T53" s="7">
        <f t="shared" si="83"/>
        <v>36.387408005975153</v>
      </c>
      <c r="U53" s="7">
        <f t="shared" si="83"/>
        <v>36.703344528713295</v>
      </c>
      <c r="V53" s="7">
        <f t="shared" si="83"/>
        <v>35.912263070870516</v>
      </c>
      <c r="W53" s="7">
        <f t="shared" si="83"/>
        <v>36.012354618630091</v>
      </c>
      <c r="X53" s="7">
        <f t="shared" si="83"/>
        <v>33.888525897097601</v>
      </c>
      <c r="Y53" s="8">
        <f t="shared" si="83"/>
        <v>34.18439399232755</v>
      </c>
      <c r="Z53" s="2">
        <f t="shared" si="83"/>
        <v>34.136882019023659</v>
      </c>
      <c r="AA53" s="2">
        <f t="shared" si="83"/>
        <v>34.278509729724888</v>
      </c>
      <c r="AB53" s="2">
        <f t="shared" si="83"/>
        <v>34.434273259289505</v>
      </c>
      <c r="AC53" s="2">
        <f t="shared" si="83"/>
        <v>34.455743406355602</v>
      </c>
      <c r="AD53" s="2">
        <f t="shared" si="83"/>
        <v>34.600568868340062</v>
      </c>
      <c r="AE53" s="2">
        <f t="shared" si="83"/>
        <v>34.585831540948</v>
      </c>
      <c r="AF53" s="2">
        <f t="shared" si="83"/>
        <v>34.424496245795119</v>
      </c>
      <c r="AG53" s="2">
        <f t="shared" si="83"/>
        <v>34.454796482269579</v>
      </c>
      <c r="AH53" s="2">
        <f t="shared" si="83"/>
        <v>34.434016775794937</v>
      </c>
      <c r="AI53" s="2">
        <f t="shared" si="83"/>
        <v>34.251070384441661</v>
      </c>
      <c r="AJ53" s="2">
        <f t="shared" si="83"/>
        <v>34.337738561740203</v>
      </c>
      <c r="AK53" s="2">
        <f t="shared" si="83"/>
        <v>35.597210983960956</v>
      </c>
      <c r="AL53" s="2">
        <f t="shared" si="83"/>
        <v>36.893073366232933</v>
      </c>
      <c r="AM53" s="2">
        <f t="shared" si="83"/>
        <v>34.434273259289505</v>
      </c>
      <c r="AN53" s="2">
        <f t="shared" si="83"/>
        <v>36.705936762842811</v>
      </c>
      <c r="AO53" s="2">
        <f t="shared" si="83"/>
        <v>37.313871618468234</v>
      </c>
      <c r="AP53" s="2">
        <f t="shared" si="83"/>
        <v>37.201576182020226</v>
      </c>
      <c r="AQ53" s="2">
        <f t="shared" si="83"/>
        <v>37.181753432589076</v>
      </c>
      <c r="AR53" s="2">
        <f t="shared" ref="AR53:BU53" si="84">AR8/AR36*100</f>
        <v>37.142152786323145</v>
      </c>
      <c r="AS53" s="2">
        <f t="shared" si="84"/>
        <v>38.012622431404701</v>
      </c>
      <c r="AT53" s="2">
        <f t="shared" si="84"/>
        <v>38.008643123050739</v>
      </c>
      <c r="AU53" s="2">
        <f t="shared" si="84"/>
        <v>38.308752647289189</v>
      </c>
      <c r="AV53" s="2">
        <f t="shared" si="84"/>
        <v>38.489805472793634</v>
      </c>
      <c r="AW53" s="2">
        <f t="shared" si="84"/>
        <v>38.730124602918153</v>
      </c>
      <c r="AX53" s="2">
        <f t="shared" si="84"/>
        <v>38.729716723826996</v>
      </c>
      <c r="AY53" s="2">
        <f t="shared" si="84"/>
        <v>39.150961651290203</v>
      </c>
      <c r="AZ53" s="2">
        <f t="shared" si="84"/>
        <v>38.743402213551065</v>
      </c>
      <c r="BA53" s="2">
        <f t="shared" si="84"/>
        <v>39.088582050775251</v>
      </c>
      <c r="BB53" s="2">
        <f t="shared" si="84"/>
        <v>39.442452911715868</v>
      </c>
      <c r="BC53" s="2">
        <f t="shared" si="84"/>
        <v>40.158017874543063</v>
      </c>
      <c r="BD53" s="2">
        <f t="shared" si="84"/>
        <v>39.952738371065848</v>
      </c>
      <c r="BE53" s="7">
        <f t="shared" si="84"/>
        <v>39.943134030077765</v>
      </c>
      <c r="BF53" s="7">
        <f t="shared" si="84"/>
        <v>39.39608417152489</v>
      </c>
      <c r="BG53" s="2">
        <f t="shared" si="84"/>
        <v>39.468365219603967</v>
      </c>
      <c r="BH53" s="6">
        <f t="shared" si="84"/>
        <v>39.510978623000462</v>
      </c>
      <c r="BI53" s="7">
        <f t="shared" si="84"/>
        <v>38.668254057801782</v>
      </c>
      <c r="BJ53" s="2">
        <f t="shared" si="84"/>
        <v>39.914332232814942</v>
      </c>
      <c r="BK53" s="2">
        <f t="shared" si="84"/>
        <v>40.018232990327789</v>
      </c>
      <c r="BL53" s="2">
        <f t="shared" si="84"/>
        <v>38.835549000408939</v>
      </c>
      <c r="BM53" s="2">
        <f t="shared" si="84"/>
        <v>38.635513992824741</v>
      </c>
      <c r="BN53" s="2">
        <f t="shared" si="84"/>
        <v>37.651329053736568</v>
      </c>
      <c r="BO53" s="2">
        <f t="shared" si="84"/>
        <v>37.845684966207337</v>
      </c>
      <c r="BP53" s="2">
        <f t="shared" si="84"/>
        <v>38.904964588744875</v>
      </c>
      <c r="BQ53" s="38">
        <f t="shared" si="84"/>
        <v>37.781542526236613</v>
      </c>
      <c r="BR53" s="38">
        <f t="shared" si="84"/>
        <v>37.651557874275483</v>
      </c>
      <c r="BS53" s="38">
        <f t="shared" si="84"/>
        <v>37.672394969946872</v>
      </c>
      <c r="BT53" s="38">
        <f t="shared" si="84"/>
        <v>37.811333607344793</v>
      </c>
      <c r="BU53" s="38">
        <f t="shared" si="84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85">B29/B36*100</f>
        <v>0</v>
      </c>
      <c r="C54" s="37">
        <f t="shared" si="85"/>
        <v>0</v>
      </c>
      <c r="D54" s="37">
        <f t="shared" si="85"/>
        <v>0</v>
      </c>
      <c r="E54" s="37">
        <f t="shared" si="85"/>
        <v>0</v>
      </c>
      <c r="F54" s="37">
        <f t="shared" si="85"/>
        <v>0</v>
      </c>
      <c r="G54" s="37">
        <f t="shared" si="85"/>
        <v>0</v>
      </c>
      <c r="H54" s="37">
        <f t="shared" si="85"/>
        <v>0</v>
      </c>
      <c r="I54" s="37">
        <f t="shared" si="85"/>
        <v>0</v>
      </c>
      <c r="J54" s="37">
        <f t="shared" si="85"/>
        <v>0</v>
      </c>
      <c r="K54" s="37">
        <f t="shared" si="85"/>
        <v>0</v>
      </c>
      <c r="L54" s="37">
        <f t="shared" ref="L54:AQ54" si="86">L29/L36*100</f>
        <v>0</v>
      </c>
      <c r="M54" s="37">
        <f t="shared" si="86"/>
        <v>0</v>
      </c>
      <c r="N54" s="37">
        <f t="shared" si="86"/>
        <v>0</v>
      </c>
      <c r="O54" s="37">
        <f t="shared" si="86"/>
        <v>0</v>
      </c>
      <c r="P54" s="37">
        <f t="shared" si="86"/>
        <v>0</v>
      </c>
      <c r="Q54" s="37">
        <f t="shared" si="86"/>
        <v>0</v>
      </c>
      <c r="R54" s="37">
        <f t="shared" si="86"/>
        <v>0</v>
      </c>
      <c r="S54" s="37">
        <f t="shared" si="86"/>
        <v>0</v>
      </c>
      <c r="T54" s="37">
        <f t="shared" si="86"/>
        <v>0</v>
      </c>
      <c r="U54" s="37">
        <f t="shared" si="86"/>
        <v>0</v>
      </c>
      <c r="V54" s="37">
        <f t="shared" si="86"/>
        <v>0</v>
      </c>
      <c r="W54" s="37">
        <f t="shared" si="86"/>
        <v>0</v>
      </c>
      <c r="X54" s="37">
        <f t="shared" si="86"/>
        <v>0</v>
      </c>
      <c r="Y54" s="34">
        <f t="shared" si="86"/>
        <v>0</v>
      </c>
      <c r="Z54" s="34">
        <f t="shared" si="86"/>
        <v>0</v>
      </c>
      <c r="AA54" s="34">
        <f t="shared" si="86"/>
        <v>0</v>
      </c>
      <c r="AB54" s="34">
        <f t="shared" si="86"/>
        <v>0</v>
      </c>
      <c r="AC54" s="34">
        <f t="shared" si="86"/>
        <v>0</v>
      </c>
      <c r="AD54" s="34">
        <f t="shared" si="86"/>
        <v>0</v>
      </c>
      <c r="AE54" s="34">
        <f t="shared" si="86"/>
        <v>0</v>
      </c>
      <c r="AF54" s="34">
        <f t="shared" si="86"/>
        <v>0</v>
      </c>
      <c r="AG54" s="34">
        <f t="shared" si="86"/>
        <v>0</v>
      </c>
      <c r="AH54" s="34">
        <f t="shared" si="86"/>
        <v>0</v>
      </c>
      <c r="AI54" s="34">
        <f t="shared" si="86"/>
        <v>0</v>
      </c>
      <c r="AJ54" s="34">
        <f t="shared" si="86"/>
        <v>0</v>
      </c>
      <c r="AK54" s="34">
        <f t="shared" si="86"/>
        <v>0</v>
      </c>
      <c r="AL54" s="34">
        <f t="shared" si="86"/>
        <v>0</v>
      </c>
      <c r="AM54" s="34">
        <f t="shared" si="86"/>
        <v>0</v>
      </c>
      <c r="AN54" s="34">
        <f t="shared" si="86"/>
        <v>0</v>
      </c>
      <c r="AO54" s="34">
        <f t="shared" si="86"/>
        <v>0</v>
      </c>
      <c r="AP54" s="34">
        <f t="shared" si="86"/>
        <v>0</v>
      </c>
      <c r="AQ54" s="34">
        <f t="shared" si="86"/>
        <v>0</v>
      </c>
      <c r="AR54" s="34">
        <f t="shared" ref="AR54:BU54" si="87">AR29/AR36*100</f>
        <v>0</v>
      </c>
      <c r="AS54" s="34">
        <f t="shared" si="87"/>
        <v>0</v>
      </c>
      <c r="AT54" s="34">
        <f t="shared" si="87"/>
        <v>0</v>
      </c>
      <c r="AU54" s="34">
        <f t="shared" si="87"/>
        <v>0</v>
      </c>
      <c r="AV54" s="34">
        <f t="shared" si="87"/>
        <v>0</v>
      </c>
      <c r="AW54" s="34">
        <f t="shared" si="87"/>
        <v>0</v>
      </c>
      <c r="AX54" s="34">
        <f t="shared" si="87"/>
        <v>0</v>
      </c>
      <c r="AY54" s="34">
        <f t="shared" si="87"/>
        <v>0</v>
      </c>
      <c r="AZ54" s="34">
        <f t="shared" si="87"/>
        <v>0</v>
      </c>
      <c r="BA54" s="34">
        <f t="shared" si="87"/>
        <v>0</v>
      </c>
      <c r="BB54" s="34">
        <f t="shared" si="87"/>
        <v>0</v>
      </c>
      <c r="BC54" s="34">
        <f t="shared" si="87"/>
        <v>0</v>
      </c>
      <c r="BD54" s="34">
        <f t="shared" si="87"/>
        <v>0</v>
      </c>
      <c r="BE54" s="36">
        <f t="shared" si="87"/>
        <v>0</v>
      </c>
      <c r="BF54" s="36">
        <f t="shared" si="87"/>
        <v>0</v>
      </c>
      <c r="BG54" s="34">
        <f t="shared" si="87"/>
        <v>0</v>
      </c>
      <c r="BH54" s="37">
        <f t="shared" si="87"/>
        <v>0</v>
      </c>
      <c r="BI54" s="36">
        <f t="shared" si="87"/>
        <v>0</v>
      </c>
      <c r="BJ54" s="34">
        <f t="shared" si="87"/>
        <v>0</v>
      </c>
      <c r="BK54" s="34">
        <f t="shared" si="87"/>
        <v>0</v>
      </c>
      <c r="BL54" s="34">
        <f t="shared" si="87"/>
        <v>0</v>
      </c>
      <c r="BM54" s="34">
        <f t="shared" si="87"/>
        <v>0</v>
      </c>
      <c r="BN54" s="34">
        <f t="shared" si="87"/>
        <v>0</v>
      </c>
      <c r="BO54" s="34">
        <f t="shared" si="87"/>
        <v>0</v>
      </c>
      <c r="BP54" s="34">
        <f t="shared" si="87"/>
        <v>0</v>
      </c>
      <c r="BQ54" s="43">
        <f t="shared" si="87"/>
        <v>0</v>
      </c>
      <c r="BR54" s="43">
        <f t="shared" si="87"/>
        <v>0</v>
      </c>
      <c r="BS54" s="43">
        <f t="shared" si="87"/>
        <v>0</v>
      </c>
      <c r="BT54" s="43">
        <f t="shared" si="87"/>
        <v>0</v>
      </c>
      <c r="BU54" s="43">
        <f t="shared" si="87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8">(+B11+B30)/B36*100</f>
        <v>9.3268365043632784</v>
      </c>
      <c r="C55" s="7">
        <f t="shared" si="88"/>
        <v>9.3580352333641788</v>
      </c>
      <c r="D55" s="7">
        <f t="shared" si="88"/>
        <v>9.3030314835120773</v>
      </c>
      <c r="E55" s="7">
        <f t="shared" si="88"/>
        <v>9.2374275961487431</v>
      </c>
      <c r="F55" s="7">
        <f t="shared" si="88"/>
        <v>9.2109290727290958</v>
      </c>
      <c r="G55" s="7">
        <f t="shared" si="88"/>
        <v>9.18940403445953</v>
      </c>
      <c r="H55" s="7">
        <f t="shared" si="88"/>
        <v>9.0382860751060523</v>
      </c>
      <c r="I55" s="7">
        <f t="shared" si="88"/>
        <v>9.0328002884196632</v>
      </c>
      <c r="J55" s="7">
        <f t="shared" si="88"/>
        <v>8.939529553544185</v>
      </c>
      <c r="K55" s="7">
        <f t="shared" si="88"/>
        <v>8.8815822132236413</v>
      </c>
      <c r="L55" s="7">
        <f t="shared" ref="L55:AQ55" si="89">(+L11+L30)/L36*100</f>
        <v>8.9523477204769097</v>
      </c>
      <c r="M55" s="7">
        <f t="shared" si="89"/>
        <v>8.9267861798797234</v>
      </c>
      <c r="N55" s="7">
        <f t="shared" si="89"/>
        <v>8.7064034924542497</v>
      </c>
      <c r="O55" s="7">
        <f t="shared" si="89"/>
        <v>8.6985667518428684</v>
      </c>
      <c r="P55" s="7">
        <f t="shared" si="89"/>
        <v>8.7269630823286448</v>
      </c>
      <c r="Q55" s="7">
        <f t="shared" si="89"/>
        <v>8.0293358376590032</v>
      </c>
      <c r="R55" s="7">
        <f t="shared" si="89"/>
        <v>8.6189287235126457</v>
      </c>
      <c r="S55" s="7">
        <f t="shared" si="89"/>
        <v>7.9287353228792403</v>
      </c>
      <c r="T55" s="7">
        <f t="shared" si="89"/>
        <v>8.3288807288505229</v>
      </c>
      <c r="U55" s="7">
        <f t="shared" si="89"/>
        <v>8.3131094369158269</v>
      </c>
      <c r="V55" s="7">
        <f t="shared" si="89"/>
        <v>7.7517447844218035</v>
      </c>
      <c r="W55" s="7">
        <f t="shared" si="89"/>
        <v>7.7295222652745412</v>
      </c>
      <c r="X55" s="7">
        <f t="shared" si="89"/>
        <v>7.2362910071774627</v>
      </c>
      <c r="Y55" s="8">
        <f t="shared" si="89"/>
        <v>7.235543280249904</v>
      </c>
      <c r="Z55" s="2">
        <f t="shared" si="89"/>
        <v>7.2237654103680464</v>
      </c>
      <c r="AA55" s="2">
        <f t="shared" si="89"/>
        <v>7.1760207493301573</v>
      </c>
      <c r="AB55" s="2">
        <f t="shared" si="89"/>
        <v>7.1607925227762284</v>
      </c>
      <c r="AC55" s="2">
        <f t="shared" si="89"/>
        <v>7.1541491864537328</v>
      </c>
      <c r="AD55" s="2">
        <f t="shared" si="89"/>
        <v>7.1587106168889081</v>
      </c>
      <c r="AE55" s="2">
        <f t="shared" si="89"/>
        <v>7.1381320270138282</v>
      </c>
      <c r="AF55" s="2">
        <f t="shared" si="89"/>
        <v>7.1506707203728688</v>
      </c>
      <c r="AG55" s="2">
        <f t="shared" si="89"/>
        <v>7.1112023661246475</v>
      </c>
      <c r="AH55" s="2">
        <f t="shared" si="89"/>
        <v>7.1415859405570465</v>
      </c>
      <c r="AI55" s="2">
        <f t="shared" si="89"/>
        <v>7.1533007269672408</v>
      </c>
      <c r="AJ55" s="2">
        <f t="shared" si="89"/>
        <v>7.1474209619260822</v>
      </c>
      <c r="AK55" s="2">
        <f t="shared" si="89"/>
        <v>7.0129275388890964</v>
      </c>
      <c r="AL55" s="2">
        <f t="shared" si="89"/>
        <v>6.8212440699723151</v>
      </c>
      <c r="AM55" s="2">
        <f t="shared" si="89"/>
        <v>7.1607925227762284</v>
      </c>
      <c r="AN55" s="2">
        <f t="shared" si="89"/>
        <v>6.7547387382801611</v>
      </c>
      <c r="AO55" s="2">
        <f t="shared" si="89"/>
        <v>6.6811236301071473</v>
      </c>
      <c r="AP55" s="2">
        <f t="shared" si="89"/>
        <v>6.7166746525148255</v>
      </c>
      <c r="AQ55" s="2">
        <f t="shared" si="89"/>
        <v>6.6868484483351693</v>
      </c>
      <c r="AR55" s="2">
        <f t="shared" ref="AR55:BU55" si="90">(+AR11+AR30)/AR36*100</f>
        <v>6.6846818832799899</v>
      </c>
      <c r="AS55" s="2">
        <f t="shared" si="90"/>
        <v>6.5295337392788744</v>
      </c>
      <c r="AT55" s="2">
        <f t="shared" si="90"/>
        <v>6.4978949058476374</v>
      </c>
      <c r="AU55" s="2">
        <f t="shared" si="90"/>
        <v>6.4248937913955553</v>
      </c>
      <c r="AV55" s="2">
        <f t="shared" si="90"/>
        <v>6.3584873233579486</v>
      </c>
      <c r="AW55" s="2">
        <f t="shared" si="90"/>
        <v>6.313410558444783</v>
      </c>
      <c r="AX55" s="2">
        <f t="shared" si="90"/>
        <v>6.2853318649247623</v>
      </c>
      <c r="AY55" s="2">
        <f t="shared" si="90"/>
        <v>6.2136391152030086</v>
      </c>
      <c r="AZ55" s="2">
        <f t="shared" si="90"/>
        <v>6.1977294690240452</v>
      </c>
      <c r="BA55" s="2">
        <f t="shared" si="90"/>
        <v>6.1638841283978465</v>
      </c>
      <c r="BB55" s="2">
        <f t="shared" si="90"/>
        <v>6.1504207857315425</v>
      </c>
      <c r="BC55" s="2">
        <f t="shared" si="90"/>
        <v>6.0787762291482457</v>
      </c>
      <c r="BD55" s="2">
        <f t="shared" si="90"/>
        <v>6.1098602156556101</v>
      </c>
      <c r="BE55" s="7">
        <f t="shared" si="90"/>
        <v>6.1038262653592303</v>
      </c>
      <c r="BF55" s="7">
        <f t="shared" si="90"/>
        <v>6.1329806963371141</v>
      </c>
      <c r="BG55" s="2">
        <f t="shared" si="90"/>
        <v>6.1389654788006682</v>
      </c>
      <c r="BH55" s="6">
        <f t="shared" si="90"/>
        <v>6.1127317207161758</v>
      </c>
      <c r="BI55" s="7">
        <f t="shared" si="90"/>
        <v>5.9021514679965588</v>
      </c>
      <c r="BJ55" s="2">
        <f t="shared" si="90"/>
        <v>6.0485527078517869</v>
      </c>
      <c r="BK55" s="2">
        <f t="shared" si="90"/>
        <v>6.0513762959469517</v>
      </c>
      <c r="BL55" s="2">
        <f t="shared" si="90"/>
        <v>5.8778857040896844</v>
      </c>
      <c r="BM55" s="2">
        <f t="shared" si="90"/>
        <v>5.9116401117798096</v>
      </c>
      <c r="BN55" s="2">
        <f t="shared" si="90"/>
        <v>5.7822862758194926</v>
      </c>
      <c r="BO55" s="2">
        <f t="shared" si="90"/>
        <v>5.7627714314926148</v>
      </c>
      <c r="BP55" s="2">
        <f t="shared" si="90"/>
        <v>5.8774690674629007</v>
      </c>
      <c r="BQ55" s="38">
        <f t="shared" si="90"/>
        <v>5.7386922066706267</v>
      </c>
      <c r="BR55" s="38">
        <f t="shared" si="90"/>
        <v>5.7540883908147267</v>
      </c>
      <c r="BS55" s="38">
        <f t="shared" si="90"/>
        <v>5.7569998645351204</v>
      </c>
      <c r="BT55" s="38">
        <f t="shared" si="90"/>
        <v>5.7237663261161682</v>
      </c>
      <c r="BU55" s="38">
        <f t="shared" si="90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91">+N12*100/N36</f>
        <v>0</v>
      </c>
      <c r="O56" s="7">
        <f t="shared" si="91"/>
        <v>0</v>
      </c>
      <c r="P56" s="7">
        <f t="shared" si="91"/>
        <v>0</v>
      </c>
      <c r="Q56" s="7">
        <f t="shared" si="91"/>
        <v>0</v>
      </c>
      <c r="R56" s="7">
        <f t="shared" si="91"/>
        <v>0</v>
      </c>
      <c r="S56" s="7">
        <f t="shared" si="91"/>
        <v>0</v>
      </c>
      <c r="T56" s="7">
        <f t="shared" si="91"/>
        <v>0</v>
      </c>
      <c r="U56" s="7">
        <f t="shared" si="91"/>
        <v>0</v>
      </c>
      <c r="V56" s="7">
        <f t="shared" si="91"/>
        <v>0</v>
      </c>
      <c r="W56" s="7">
        <f t="shared" si="91"/>
        <v>0</v>
      </c>
      <c r="X56" s="7">
        <f t="shared" si="91"/>
        <v>0</v>
      </c>
      <c r="Y56" s="7">
        <f t="shared" si="91"/>
        <v>0</v>
      </c>
      <c r="Z56" s="7">
        <f t="shared" si="91"/>
        <v>0</v>
      </c>
      <c r="AA56" s="7">
        <f t="shared" si="91"/>
        <v>0</v>
      </c>
      <c r="AB56" s="7">
        <f t="shared" si="91"/>
        <v>0</v>
      </c>
      <c r="AC56" s="7">
        <f t="shared" si="91"/>
        <v>0</v>
      </c>
      <c r="AD56" s="7">
        <f t="shared" si="91"/>
        <v>0</v>
      </c>
      <c r="AE56" s="7">
        <f t="shared" si="91"/>
        <v>0</v>
      </c>
      <c r="AF56" s="7">
        <f t="shared" si="91"/>
        <v>0</v>
      </c>
      <c r="AG56" s="7">
        <f t="shared" si="91"/>
        <v>0</v>
      </c>
      <c r="AH56" s="7">
        <f t="shared" si="91"/>
        <v>0</v>
      </c>
      <c r="AI56" s="7">
        <f t="shared" si="91"/>
        <v>0</v>
      </c>
      <c r="AJ56" s="7">
        <f t="shared" si="91"/>
        <v>0</v>
      </c>
      <c r="AK56" s="7">
        <f t="shared" si="91"/>
        <v>0</v>
      </c>
      <c r="AL56" s="7">
        <f t="shared" si="91"/>
        <v>0</v>
      </c>
      <c r="AM56" s="7">
        <f t="shared" si="91"/>
        <v>0</v>
      </c>
      <c r="AN56" s="7">
        <f t="shared" si="91"/>
        <v>0</v>
      </c>
      <c r="AO56" s="7">
        <f t="shared" si="91"/>
        <v>0</v>
      </c>
      <c r="AP56" s="7">
        <f t="shared" si="91"/>
        <v>0</v>
      </c>
      <c r="AQ56" s="7">
        <f t="shared" si="91"/>
        <v>0</v>
      </c>
      <c r="AR56" s="7">
        <f t="shared" si="91"/>
        <v>0</v>
      </c>
      <c r="AS56" s="7">
        <f t="shared" si="91"/>
        <v>0</v>
      </c>
      <c r="AT56" s="7">
        <f t="shared" si="91"/>
        <v>0</v>
      </c>
      <c r="AU56" s="7">
        <f t="shared" si="91"/>
        <v>0</v>
      </c>
      <c r="AV56" s="7">
        <f t="shared" si="91"/>
        <v>0</v>
      </c>
      <c r="AW56" s="7">
        <f t="shared" si="91"/>
        <v>0</v>
      </c>
      <c r="AX56" s="7">
        <f t="shared" si="91"/>
        <v>0</v>
      </c>
      <c r="AY56" s="7">
        <f t="shared" si="91"/>
        <v>0</v>
      </c>
      <c r="AZ56" s="7">
        <f t="shared" si="91"/>
        <v>0</v>
      </c>
      <c r="BA56" s="7">
        <f t="shared" si="91"/>
        <v>0</v>
      </c>
      <c r="BB56" s="7">
        <f t="shared" si="91"/>
        <v>0</v>
      </c>
      <c r="BC56" s="7">
        <f t="shared" si="91"/>
        <v>0</v>
      </c>
      <c r="BD56" s="7">
        <f t="shared" si="91"/>
        <v>0</v>
      </c>
      <c r="BE56" s="7">
        <f t="shared" si="91"/>
        <v>0</v>
      </c>
      <c r="BF56" s="7">
        <f t="shared" si="91"/>
        <v>0</v>
      </c>
      <c r="BG56" s="7">
        <f t="shared" si="91"/>
        <v>0</v>
      </c>
      <c r="BH56" s="36">
        <f t="shared" si="91"/>
        <v>0</v>
      </c>
      <c r="BI56" s="7"/>
      <c r="BJ56" s="2"/>
      <c r="BK56" s="2"/>
      <c r="BL56" s="2"/>
      <c r="BM56" s="2"/>
      <c r="BN56" s="2"/>
      <c r="BO56" s="2">
        <f t="shared" ref="BO56:BU56" si="92">+BO12*100/BO36</f>
        <v>2.3675956291892049</v>
      </c>
      <c r="BP56" s="2">
        <f t="shared" si="92"/>
        <v>5.7326286437780199E-5</v>
      </c>
      <c r="BQ56" s="38">
        <f t="shared" si="92"/>
        <v>2.3271521959909687</v>
      </c>
      <c r="BR56" s="38">
        <f t="shared" si="92"/>
        <v>2.3908542545529983</v>
      </c>
      <c r="BS56" s="38">
        <f t="shared" si="92"/>
        <v>2.3646922809835988</v>
      </c>
      <c r="BT56" s="38">
        <f t="shared" si="92"/>
        <v>2.3525925297263361</v>
      </c>
      <c r="BU56" s="38">
        <f t="shared" si="92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93">SUM(B60:B63)</f>
        <v>15.887401077345352</v>
      </c>
      <c r="C58" s="32">
        <f t="shared" si="93"/>
        <v>15.921742775413508</v>
      </c>
      <c r="D58" s="32">
        <f t="shared" si="93"/>
        <v>15.824254385330828</v>
      </c>
      <c r="E58" s="32">
        <f t="shared" si="93"/>
        <v>15.728618814074782</v>
      </c>
      <c r="F58" s="32">
        <f t="shared" si="93"/>
        <v>15.672846316019193</v>
      </c>
      <c r="G58" s="32">
        <f t="shared" si="93"/>
        <v>15.52234511640795</v>
      </c>
      <c r="H58" s="32">
        <f t="shared" si="93"/>
        <v>15.264533924040826</v>
      </c>
      <c r="I58" s="32">
        <f t="shared" si="93"/>
        <v>15.253322739116834</v>
      </c>
      <c r="J58" s="32">
        <f t="shared" si="93"/>
        <v>15.057034056498081</v>
      </c>
      <c r="K58" s="32">
        <f t="shared" si="93"/>
        <v>14.934754334738061</v>
      </c>
      <c r="L58" s="32">
        <f t="shared" si="93"/>
        <v>15.042307909861131</v>
      </c>
      <c r="M58" s="32">
        <f t="shared" si="93"/>
        <v>14.84927950608925</v>
      </c>
      <c r="N58" s="32" t="e">
        <f t="shared" si="93"/>
        <v>#VALUE!</v>
      </c>
      <c r="O58" s="32" t="e">
        <f t="shared" si="93"/>
        <v>#VALUE!</v>
      </c>
      <c r="P58" s="32">
        <f t="shared" si="93"/>
        <v>14.601968466028447</v>
      </c>
      <c r="Q58" s="32" t="e">
        <f t="shared" si="93"/>
        <v>#VALUE!</v>
      </c>
      <c r="R58" s="32" t="e">
        <f t="shared" si="93"/>
        <v>#VALUE!</v>
      </c>
      <c r="S58" s="32">
        <f t="shared" si="93"/>
        <v>13.427278678863786</v>
      </c>
      <c r="T58" s="32">
        <f t="shared" si="93"/>
        <v>14.141477037723964</v>
      </c>
      <c r="U58" s="32">
        <f t="shared" si="93"/>
        <v>13.95124385795042</v>
      </c>
      <c r="V58" s="32">
        <f t="shared" si="93"/>
        <v>13.207120998761347</v>
      </c>
      <c r="W58" s="32">
        <f t="shared" si="93"/>
        <v>13.251843544683256</v>
      </c>
      <c r="X58" s="32">
        <f t="shared" si="93"/>
        <v>18.199111269753011</v>
      </c>
      <c r="Y58" s="47">
        <f t="shared" si="93"/>
        <v>18.022753624791186</v>
      </c>
      <c r="Z58" s="77">
        <f t="shared" si="93"/>
        <v>18.109686154666093</v>
      </c>
      <c r="AA58" s="77">
        <f t="shared" si="93"/>
        <v>18.243658778291657</v>
      </c>
      <c r="AB58" s="77">
        <f t="shared" si="93"/>
        <v>18.217927043809865</v>
      </c>
      <c r="AC58" s="77">
        <f t="shared" si="93"/>
        <v>18.214037108159662</v>
      </c>
      <c r="AD58" s="77">
        <f t="shared" si="93"/>
        <v>18.156520966680745</v>
      </c>
      <c r="AE58" s="77">
        <f t="shared" si="93"/>
        <v>18.148037255494579</v>
      </c>
      <c r="AF58" s="77">
        <f t="shared" si="93"/>
        <v>18.175609669573575</v>
      </c>
      <c r="AG58" s="77">
        <f t="shared" si="93"/>
        <v>18.246684764768617</v>
      </c>
      <c r="AH58" s="77">
        <f t="shared" si="93"/>
        <v>18.345446245323899</v>
      </c>
      <c r="AI58" s="77">
        <f t="shared" si="93"/>
        <v>18.406595638329566</v>
      </c>
      <c r="AJ58" s="77">
        <f t="shared" si="93"/>
        <v>18.442647789463511</v>
      </c>
      <c r="AK58" s="77">
        <f t="shared" si="93"/>
        <v>18.139372582482711</v>
      </c>
      <c r="AL58" s="77">
        <f t="shared" si="93"/>
        <v>17.751012069224075</v>
      </c>
      <c r="AM58" s="77">
        <f t="shared" si="93"/>
        <v>18.217927043809865</v>
      </c>
      <c r="AN58" s="77">
        <f t="shared" si="93"/>
        <v>17.802055971250688</v>
      </c>
      <c r="AO58" s="77">
        <f t="shared" si="93"/>
        <v>17.7128331473467</v>
      </c>
      <c r="AP58" s="77">
        <f t="shared" si="93"/>
        <v>17.672199770134668</v>
      </c>
      <c r="AQ58" s="77">
        <f t="shared" si="93"/>
        <v>17.613797940932823</v>
      </c>
      <c r="AR58" s="77">
        <f t="shared" si="93"/>
        <v>17.672369977512645</v>
      </c>
      <c r="AS58" s="77">
        <f t="shared" si="93"/>
        <v>17.481643678916893</v>
      </c>
      <c r="AT58" s="77">
        <f t="shared" si="93"/>
        <v>17.580555455298256</v>
      </c>
      <c r="AU58" s="77">
        <f t="shared" si="93"/>
        <v>17.565787930555093</v>
      </c>
      <c r="AV58" s="77">
        <f t="shared" si="93"/>
        <v>17.723494013097675</v>
      </c>
      <c r="AW58" s="77">
        <f t="shared" si="93"/>
        <v>17.740695508363146</v>
      </c>
      <c r="AX58" s="77">
        <f t="shared" si="93"/>
        <v>17.880344456302339</v>
      </c>
      <c r="AY58" s="77">
        <f t="shared" si="93"/>
        <v>17.906638946387837</v>
      </c>
      <c r="AZ58" s="77">
        <f t="shared" si="93"/>
        <v>18.364805500191562</v>
      </c>
      <c r="BA58" s="77">
        <f t="shared" si="93"/>
        <v>18.274390287392691</v>
      </c>
      <c r="BB58" s="77">
        <f t="shared" si="93"/>
        <v>18.214043768277168</v>
      </c>
      <c r="BC58" s="77">
        <f t="shared" si="93"/>
        <v>18.009710104298911</v>
      </c>
      <c r="BD58" s="77">
        <f t="shared" si="93"/>
        <v>18.129326365277034</v>
      </c>
      <c r="BE58" s="32">
        <f t="shared" si="93"/>
        <v>18.177966828947302</v>
      </c>
      <c r="BF58" s="32">
        <f t="shared" si="93"/>
        <v>18.37134405195615</v>
      </c>
      <c r="BG58" s="77">
        <f t="shared" ref="BG58:BU58" si="94">SUM(BG60:BG63)</f>
        <v>18.373907654395236</v>
      </c>
      <c r="BH58" s="87">
        <f t="shared" si="94"/>
        <v>18.420776311913286</v>
      </c>
      <c r="BI58" s="32">
        <f t="shared" si="94"/>
        <v>18.110370620343705</v>
      </c>
      <c r="BJ58" s="77">
        <f t="shared" si="94"/>
        <v>18.576974733277627</v>
      </c>
      <c r="BK58" s="77">
        <f t="shared" si="94"/>
        <v>18.517441612846547</v>
      </c>
      <c r="BL58" s="77">
        <f t="shared" si="94"/>
        <v>18.294876169870562</v>
      </c>
      <c r="BM58" s="77">
        <f t="shared" si="94"/>
        <v>18.343611666116523</v>
      </c>
      <c r="BN58" s="77">
        <f t="shared" si="94"/>
        <v>18.032206392384975</v>
      </c>
      <c r="BO58" s="77">
        <f t="shared" si="94"/>
        <v>17.997565231168331</v>
      </c>
      <c r="BP58" s="77">
        <f t="shared" si="94"/>
        <v>18.472671239640885</v>
      </c>
      <c r="BQ58" s="48">
        <f t="shared" si="94"/>
        <v>18.327087434113736</v>
      </c>
      <c r="BR58" s="48">
        <f t="shared" si="94"/>
        <v>18.170654480084963</v>
      </c>
      <c r="BS58" s="48">
        <f t="shared" si="94"/>
        <v>18.194564569903605</v>
      </c>
      <c r="BT58" s="48">
        <f t="shared" si="94"/>
        <v>18.203143981415547</v>
      </c>
      <c r="BU58" s="48">
        <f t="shared" si="94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95">(+B14+B32)/B36*100</f>
        <v>14.72615218025736</v>
      </c>
      <c r="C60" s="7">
        <f t="shared" si="95"/>
        <v>14.780026889596758</v>
      </c>
      <c r="D60" s="7">
        <f t="shared" si="95"/>
        <v>14.69916898210146</v>
      </c>
      <c r="E60" s="7">
        <f t="shared" si="95"/>
        <v>14.615007951227746</v>
      </c>
      <c r="F60" s="7">
        <f t="shared" si="95"/>
        <v>14.56673731438555</v>
      </c>
      <c r="G60" s="7">
        <f t="shared" si="95"/>
        <v>14.419579490295048</v>
      </c>
      <c r="H60" s="7">
        <f t="shared" si="95"/>
        <v>14.177948220201777</v>
      </c>
      <c r="I60" s="7">
        <f t="shared" si="95"/>
        <v>14.168620800572956</v>
      </c>
      <c r="J60" s="7">
        <f t="shared" si="95"/>
        <v>13.950629284441421</v>
      </c>
      <c r="K60" s="7">
        <f t="shared" si="95"/>
        <v>13.856128144574742</v>
      </c>
      <c r="L60" s="7">
        <f t="shared" ref="L60:AQ60" si="96">(+L14+L32)/L36*100</f>
        <v>13.961686051159926</v>
      </c>
      <c r="M60" s="7">
        <f t="shared" si="96"/>
        <v>13.743674054631128</v>
      </c>
      <c r="N60" s="7">
        <f t="shared" si="96"/>
        <v>14.025647827734531</v>
      </c>
      <c r="O60" s="7">
        <f t="shared" si="96"/>
        <v>14.009536578716345</v>
      </c>
      <c r="P60" s="7">
        <f t="shared" si="96"/>
        <v>14.047460261021874</v>
      </c>
      <c r="Q60" s="7">
        <f t="shared" si="96"/>
        <v>13.090649892344661</v>
      </c>
      <c r="R60" s="7">
        <f t="shared" si="96"/>
        <v>14.007193660018768</v>
      </c>
      <c r="S60" s="7">
        <f t="shared" si="96"/>
        <v>12.922188135017151</v>
      </c>
      <c r="T60" s="7">
        <f t="shared" si="96"/>
        <v>13.595107865682085</v>
      </c>
      <c r="U60" s="7">
        <f t="shared" si="96"/>
        <v>13.406702137962617</v>
      </c>
      <c r="V60" s="7">
        <f t="shared" si="96"/>
        <v>12.694040583662062</v>
      </c>
      <c r="W60" s="7">
        <f t="shared" si="96"/>
        <v>12.736690650800361</v>
      </c>
      <c r="X60" s="7">
        <f t="shared" si="96"/>
        <v>11.905242726109778</v>
      </c>
      <c r="Y60" s="8">
        <f t="shared" si="96"/>
        <v>11.773745423796683</v>
      </c>
      <c r="Z60" s="2">
        <f t="shared" si="96"/>
        <v>11.823057485764219</v>
      </c>
      <c r="AA60" s="2">
        <f t="shared" si="96"/>
        <v>11.75402032564412</v>
      </c>
      <c r="AB60" s="2">
        <f t="shared" si="96"/>
        <v>11.7291499525678</v>
      </c>
      <c r="AC60" s="2">
        <f t="shared" si="96"/>
        <v>11.720200689746234</v>
      </c>
      <c r="AD60" s="2">
        <f t="shared" si="96"/>
        <v>11.7217103482242</v>
      </c>
      <c r="AE60" s="2">
        <f t="shared" si="96"/>
        <v>11.744660410828105</v>
      </c>
      <c r="AF60" s="2">
        <f t="shared" si="96"/>
        <v>11.765290835558289</v>
      </c>
      <c r="AG60" s="2">
        <f t="shared" si="96"/>
        <v>11.84679686357364</v>
      </c>
      <c r="AH60" s="2">
        <f t="shared" si="96"/>
        <v>11.955016899689166</v>
      </c>
      <c r="AI60" s="2">
        <f t="shared" si="96"/>
        <v>11.979148785508235</v>
      </c>
      <c r="AJ60" s="2">
        <f t="shared" si="96"/>
        <v>12.036129275844871</v>
      </c>
      <c r="AK60" s="2">
        <f t="shared" si="96"/>
        <v>11.809644752959315</v>
      </c>
      <c r="AL60" s="2">
        <f t="shared" si="96"/>
        <v>11.606351322291726</v>
      </c>
      <c r="AM60" s="2">
        <f t="shared" si="96"/>
        <v>11.7291499525678</v>
      </c>
      <c r="AN60" s="2">
        <f t="shared" si="96"/>
        <v>11.562451518589297</v>
      </c>
      <c r="AO60" s="2">
        <f t="shared" si="96"/>
        <v>11.42523506855192</v>
      </c>
      <c r="AP60" s="2">
        <f t="shared" si="96"/>
        <v>11.468089599983564</v>
      </c>
      <c r="AQ60" s="2">
        <f t="shared" si="96"/>
        <v>11.419630705008469</v>
      </c>
      <c r="AR60" s="2">
        <f t="shared" ref="AR60:BU60" si="97">(+AR14+AR32)/AR36*100</f>
        <v>11.409807598652218</v>
      </c>
      <c r="AS60" s="2">
        <f t="shared" si="97"/>
        <v>11.301498980385277</v>
      </c>
      <c r="AT60" s="2">
        <f t="shared" si="97"/>
        <v>11.308007009882445</v>
      </c>
      <c r="AU60" s="2">
        <f t="shared" si="97"/>
        <v>11.246558940875756</v>
      </c>
      <c r="AV60" s="2">
        <f t="shared" si="97"/>
        <v>11.396282607198421</v>
      </c>
      <c r="AW60" s="2">
        <f t="shared" si="97"/>
        <v>11.379344919394839</v>
      </c>
      <c r="AX60" s="2">
        <f t="shared" si="97"/>
        <v>11.363239950725717</v>
      </c>
      <c r="AY60" s="2">
        <f t="shared" si="97"/>
        <v>11.395102568553897</v>
      </c>
      <c r="AZ60" s="2">
        <f t="shared" si="97"/>
        <v>11.736351727451945</v>
      </c>
      <c r="BA60" s="2">
        <f t="shared" si="97"/>
        <v>11.668374879249226</v>
      </c>
      <c r="BB60" s="2">
        <f t="shared" si="97"/>
        <v>11.717202296749303</v>
      </c>
      <c r="BC60" s="2">
        <f t="shared" si="97"/>
        <v>11.581199501938737</v>
      </c>
      <c r="BD60" s="2">
        <f t="shared" si="97"/>
        <v>11.650742508668523</v>
      </c>
      <c r="BE60" s="7">
        <f t="shared" si="97"/>
        <v>11.719307098894978</v>
      </c>
      <c r="BF60" s="7">
        <f t="shared" si="97"/>
        <v>11.869989363124432</v>
      </c>
      <c r="BG60" s="2">
        <f t="shared" si="97"/>
        <v>11.882184924659706</v>
      </c>
      <c r="BH60" s="6">
        <f t="shared" si="97"/>
        <v>11.868040720008116</v>
      </c>
      <c r="BI60" s="7">
        <f t="shared" si="97"/>
        <v>11.536347829334527</v>
      </c>
      <c r="BJ60" s="2">
        <f t="shared" si="97"/>
        <v>11.829259949010169</v>
      </c>
      <c r="BK60" s="2">
        <f t="shared" si="97"/>
        <v>11.815449097477849</v>
      </c>
      <c r="BL60" s="2">
        <f t="shared" si="97"/>
        <v>11.765094409059207</v>
      </c>
      <c r="BM60" s="2">
        <f t="shared" si="97"/>
        <v>11.8382631955528</v>
      </c>
      <c r="BN60" s="2">
        <f t="shared" si="97"/>
        <v>11.685249411612483</v>
      </c>
      <c r="BO60" s="2">
        <f t="shared" si="97"/>
        <v>11.656944354586939</v>
      </c>
      <c r="BP60" s="2">
        <f t="shared" si="97"/>
        <v>11.922823657288555</v>
      </c>
      <c r="BQ60" s="38">
        <f t="shared" si="97"/>
        <v>11.96845083587284</v>
      </c>
      <c r="BR60" s="38">
        <f t="shared" si="97"/>
        <v>11.758091082085592</v>
      </c>
      <c r="BS60" s="38">
        <f t="shared" si="97"/>
        <v>11.706168425950551</v>
      </c>
      <c r="BT60" s="38">
        <f t="shared" si="97"/>
        <v>11.683507758930856</v>
      </c>
      <c r="BU60" s="38">
        <f t="shared" si="97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8">(+B15+B33)/B36*100</f>
        <v>0</v>
      </c>
      <c r="C61" s="37">
        <f t="shared" si="98"/>
        <v>0</v>
      </c>
      <c r="D61" s="37">
        <f t="shared" si="98"/>
        <v>0</v>
      </c>
      <c r="E61" s="37">
        <f t="shared" si="98"/>
        <v>0</v>
      </c>
      <c r="F61" s="37">
        <f t="shared" si="98"/>
        <v>0</v>
      </c>
      <c r="G61" s="37">
        <f t="shared" si="98"/>
        <v>0</v>
      </c>
      <c r="H61" s="37">
        <f t="shared" si="98"/>
        <v>0</v>
      </c>
      <c r="I61" s="37">
        <f t="shared" si="98"/>
        <v>0</v>
      </c>
      <c r="J61" s="37">
        <f t="shared" si="98"/>
        <v>0</v>
      </c>
      <c r="K61" s="37">
        <f t="shared" si="98"/>
        <v>0</v>
      </c>
      <c r="L61" s="37">
        <f t="shared" ref="L61:AQ61" si="99">(+L15+L33)/L36*100</f>
        <v>0</v>
      </c>
      <c r="M61" s="37">
        <f t="shared" si="99"/>
        <v>0</v>
      </c>
      <c r="N61" s="37" t="e">
        <f t="shared" si="99"/>
        <v>#VALUE!</v>
      </c>
      <c r="O61" s="37" t="e">
        <f t="shared" si="99"/>
        <v>#VALUE!</v>
      </c>
      <c r="P61" s="37">
        <f t="shared" si="99"/>
        <v>0</v>
      </c>
      <c r="Q61" s="37" t="e">
        <f t="shared" si="99"/>
        <v>#VALUE!</v>
      </c>
      <c r="R61" s="37" t="e">
        <f t="shared" si="99"/>
        <v>#VALUE!</v>
      </c>
      <c r="S61" s="37">
        <f t="shared" si="99"/>
        <v>0</v>
      </c>
      <c r="T61" s="37">
        <f t="shared" si="99"/>
        <v>0</v>
      </c>
      <c r="U61" s="37">
        <f t="shared" si="99"/>
        <v>0</v>
      </c>
      <c r="V61" s="37">
        <f t="shared" si="99"/>
        <v>0</v>
      </c>
      <c r="W61" s="37">
        <f t="shared" si="99"/>
        <v>0</v>
      </c>
      <c r="X61" s="37">
        <f t="shared" si="99"/>
        <v>0</v>
      </c>
      <c r="Y61" s="34">
        <f t="shared" si="99"/>
        <v>0</v>
      </c>
      <c r="Z61" s="34">
        <f t="shared" si="99"/>
        <v>0</v>
      </c>
      <c r="AA61" s="34">
        <f t="shared" si="99"/>
        <v>0</v>
      </c>
      <c r="AB61" s="34">
        <f t="shared" si="99"/>
        <v>0</v>
      </c>
      <c r="AC61" s="34">
        <f t="shared" si="99"/>
        <v>0</v>
      </c>
      <c r="AD61" s="34">
        <f t="shared" si="99"/>
        <v>0</v>
      </c>
      <c r="AE61" s="34">
        <f t="shared" si="99"/>
        <v>0</v>
      </c>
      <c r="AF61" s="34">
        <f t="shared" si="99"/>
        <v>0</v>
      </c>
      <c r="AG61" s="34">
        <f t="shared" si="99"/>
        <v>0</v>
      </c>
      <c r="AH61" s="34">
        <f t="shared" si="99"/>
        <v>0</v>
      </c>
      <c r="AI61" s="34">
        <f t="shared" si="99"/>
        <v>0</v>
      </c>
      <c r="AJ61" s="34">
        <f t="shared" si="99"/>
        <v>0</v>
      </c>
      <c r="AK61" s="34">
        <f t="shared" si="99"/>
        <v>0</v>
      </c>
      <c r="AL61" s="34">
        <f t="shared" si="99"/>
        <v>0</v>
      </c>
      <c r="AM61" s="34">
        <f t="shared" si="99"/>
        <v>0</v>
      </c>
      <c r="AN61" s="34">
        <f t="shared" si="99"/>
        <v>0</v>
      </c>
      <c r="AO61" s="34">
        <f t="shared" si="99"/>
        <v>0</v>
      </c>
      <c r="AP61" s="34">
        <f t="shared" si="99"/>
        <v>0</v>
      </c>
      <c r="AQ61" s="34">
        <f t="shared" si="99"/>
        <v>0</v>
      </c>
      <c r="AR61" s="34">
        <f t="shared" ref="AR61:BU61" si="100">(+AR15+AR33)/AR36*100</f>
        <v>0</v>
      </c>
      <c r="AS61" s="34">
        <f t="shared" si="100"/>
        <v>0</v>
      </c>
      <c r="AT61" s="34">
        <f t="shared" si="100"/>
        <v>0</v>
      </c>
      <c r="AU61" s="34">
        <f t="shared" si="100"/>
        <v>0</v>
      </c>
      <c r="AV61" s="34">
        <f t="shared" si="100"/>
        <v>0</v>
      </c>
      <c r="AW61" s="34">
        <f t="shared" si="100"/>
        <v>0</v>
      </c>
      <c r="AX61" s="34">
        <f t="shared" si="100"/>
        <v>0</v>
      </c>
      <c r="AY61" s="34">
        <f t="shared" si="100"/>
        <v>0</v>
      </c>
      <c r="AZ61" s="34">
        <f t="shared" si="100"/>
        <v>0</v>
      </c>
      <c r="BA61" s="34">
        <f t="shared" si="100"/>
        <v>0</v>
      </c>
      <c r="BB61" s="34">
        <f t="shared" si="100"/>
        <v>0</v>
      </c>
      <c r="BC61" s="34">
        <f t="shared" si="100"/>
        <v>0</v>
      </c>
      <c r="BD61" s="34">
        <f t="shared" si="100"/>
        <v>0</v>
      </c>
      <c r="BE61" s="36">
        <f t="shared" si="100"/>
        <v>0</v>
      </c>
      <c r="BF61" s="36">
        <f t="shared" si="100"/>
        <v>0</v>
      </c>
      <c r="BG61" s="34">
        <f t="shared" si="100"/>
        <v>0</v>
      </c>
      <c r="BH61" s="37">
        <f t="shared" si="100"/>
        <v>0</v>
      </c>
      <c r="BI61" s="36">
        <f t="shared" si="100"/>
        <v>0</v>
      </c>
      <c r="BJ61" s="34">
        <f t="shared" si="100"/>
        <v>0</v>
      </c>
      <c r="BK61" s="34">
        <f t="shared" si="100"/>
        <v>0</v>
      </c>
      <c r="BL61" s="34">
        <f t="shared" si="100"/>
        <v>0</v>
      </c>
      <c r="BM61" s="34">
        <f t="shared" si="100"/>
        <v>0</v>
      </c>
      <c r="BN61" s="34">
        <f t="shared" si="100"/>
        <v>0</v>
      </c>
      <c r="BO61" s="34">
        <f t="shared" si="100"/>
        <v>0</v>
      </c>
      <c r="BP61" s="34">
        <f t="shared" si="100"/>
        <v>0</v>
      </c>
      <c r="BQ61" s="43">
        <f t="shared" si="100"/>
        <v>0</v>
      </c>
      <c r="BR61" s="43">
        <f t="shared" si="100"/>
        <v>0</v>
      </c>
      <c r="BS61" s="43">
        <f t="shared" si="100"/>
        <v>0</v>
      </c>
      <c r="BT61" s="43">
        <f t="shared" si="100"/>
        <v>0</v>
      </c>
      <c r="BU61" s="43">
        <f t="shared" si="100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101">(+B16+B34)/B36*100</f>
        <v>1.1612488970879924</v>
      </c>
      <c r="C62" s="7">
        <f t="shared" si="101"/>
        <v>1.1417158858167489</v>
      </c>
      <c r="D62" s="7">
        <f t="shared" si="101"/>
        <v>1.125085403229368</v>
      </c>
      <c r="E62" s="7">
        <f t="shared" si="101"/>
        <v>1.113610862847036</v>
      </c>
      <c r="F62" s="7">
        <f t="shared" si="101"/>
        <v>1.1061090016336423</v>
      </c>
      <c r="G62" s="7">
        <f t="shared" si="101"/>
        <v>1.1027656261129024</v>
      </c>
      <c r="H62" s="7">
        <f t="shared" si="101"/>
        <v>1.0865857038390478</v>
      </c>
      <c r="I62" s="7">
        <f t="shared" si="101"/>
        <v>1.0847019385438776</v>
      </c>
      <c r="J62" s="7">
        <f t="shared" si="101"/>
        <v>1.1064047720566592</v>
      </c>
      <c r="K62" s="7">
        <f t="shared" si="101"/>
        <v>1.0786261901633196</v>
      </c>
      <c r="L62" s="7">
        <f t="shared" ref="L62:AQ62" si="102">(+L16+L34)/L36*100</f>
        <v>1.0806218587012055</v>
      </c>
      <c r="M62" s="7">
        <f t="shared" si="102"/>
        <v>1.1056054514581222</v>
      </c>
      <c r="N62" s="7" t="e">
        <f t="shared" si="102"/>
        <v>#VALUE!</v>
      </c>
      <c r="O62" s="7" t="e">
        <f t="shared" si="102"/>
        <v>#VALUE!</v>
      </c>
      <c r="P62" s="7">
        <f t="shared" si="102"/>
        <v>0.55450820500657338</v>
      </c>
      <c r="Q62" s="7" t="e">
        <f t="shared" si="102"/>
        <v>#VALUE!</v>
      </c>
      <c r="R62" s="7" t="e">
        <f t="shared" si="102"/>
        <v>#VALUE!</v>
      </c>
      <c r="S62" s="7">
        <f t="shared" si="102"/>
        <v>0.50509054384663488</v>
      </c>
      <c r="T62" s="7">
        <f t="shared" si="102"/>
        <v>0.54636917204187918</v>
      </c>
      <c r="U62" s="7">
        <f t="shared" si="102"/>
        <v>0.54454171998780299</v>
      </c>
      <c r="V62" s="7">
        <f t="shared" si="102"/>
        <v>0.51308041509928604</v>
      </c>
      <c r="W62" s="7">
        <f t="shared" si="102"/>
        <v>0.51515289388289487</v>
      </c>
      <c r="X62" s="7">
        <f t="shared" si="102"/>
        <v>0.452476909211463</v>
      </c>
      <c r="Y62" s="8">
        <f t="shared" si="102"/>
        <v>0.43231289049822624</v>
      </c>
      <c r="Z62" s="2">
        <f t="shared" si="102"/>
        <v>0.45045280634413415</v>
      </c>
      <c r="AA62" s="2">
        <f t="shared" si="102"/>
        <v>0.45495494464303432</v>
      </c>
      <c r="AB62" s="2">
        <f t="shared" si="102"/>
        <v>0.46615219181990003</v>
      </c>
      <c r="AC62" s="2">
        <f t="shared" si="102"/>
        <v>0.45695512640735947</v>
      </c>
      <c r="AD62" s="2">
        <f t="shared" si="102"/>
        <v>0.45531764773256805</v>
      </c>
      <c r="AE62" s="2">
        <f t="shared" si="102"/>
        <v>0.45850017263474979</v>
      </c>
      <c r="AF62" s="2">
        <f t="shared" si="102"/>
        <v>0.45499951601318195</v>
      </c>
      <c r="AG62" s="2">
        <f t="shared" si="102"/>
        <v>0.45208957464864313</v>
      </c>
      <c r="AH62" s="2">
        <f t="shared" si="102"/>
        <v>0.45418797519003706</v>
      </c>
      <c r="AI62" s="2">
        <f t="shared" si="102"/>
        <v>0.41621510087135116</v>
      </c>
      <c r="AJ62" s="2">
        <f t="shared" si="102"/>
        <v>0.4208717010531775</v>
      </c>
      <c r="AK62" s="2">
        <f t="shared" si="102"/>
        <v>0.41155948032872358</v>
      </c>
      <c r="AL62" s="2">
        <f t="shared" si="102"/>
        <v>0.40336270120442019</v>
      </c>
      <c r="AM62" s="2">
        <f t="shared" si="102"/>
        <v>0.46615219181990003</v>
      </c>
      <c r="AN62" s="2">
        <f t="shared" si="102"/>
        <v>0.40075700311614321</v>
      </c>
      <c r="AO62" s="2">
        <f t="shared" si="102"/>
        <v>0.40371541719271342</v>
      </c>
      <c r="AP62" s="2">
        <f t="shared" si="102"/>
        <v>0.3686413384724278</v>
      </c>
      <c r="AQ62" s="2">
        <f t="shared" si="102"/>
        <v>0.36947023061314571</v>
      </c>
      <c r="AR62" s="2">
        <f t="shared" ref="AR62:BU62" si="103">(+AR16+AR34)/AR36*100</f>
        <v>0.36971313237639208</v>
      </c>
      <c r="AS62" s="2">
        <f t="shared" si="103"/>
        <v>0.36339604181649993</v>
      </c>
      <c r="AT62" s="2">
        <f t="shared" si="103"/>
        <v>0.36241929288494923</v>
      </c>
      <c r="AU62" s="2">
        <f t="shared" si="103"/>
        <v>0.37201477654306453</v>
      </c>
      <c r="AV62" s="2">
        <f t="shared" si="103"/>
        <v>0.36530324836735201</v>
      </c>
      <c r="AW62" s="2">
        <f t="shared" si="103"/>
        <v>0.36707312001864478</v>
      </c>
      <c r="AX62" s="2">
        <f t="shared" si="103"/>
        <v>0.36311027709922367</v>
      </c>
      <c r="AY62" s="2">
        <f t="shared" si="103"/>
        <v>0.38102325686383703</v>
      </c>
      <c r="AZ62" s="2">
        <f t="shared" si="103"/>
        <v>0.36756337828938818</v>
      </c>
      <c r="BA62" s="2">
        <f t="shared" si="103"/>
        <v>0.35398289810673322</v>
      </c>
      <c r="BB62" s="2">
        <f t="shared" si="103"/>
        <v>0.35610446817018332</v>
      </c>
      <c r="BC62" s="2">
        <f t="shared" si="103"/>
        <v>0.35824304762824866</v>
      </c>
      <c r="BD62" s="2">
        <f t="shared" si="103"/>
        <v>0.34658018748183184</v>
      </c>
      <c r="BE62" s="7">
        <f t="shared" si="103"/>
        <v>0.3517224492283057</v>
      </c>
      <c r="BF62" s="7">
        <f t="shared" si="103"/>
        <v>0.35237443302271232</v>
      </c>
      <c r="BG62" s="2">
        <f t="shared" si="103"/>
        <v>0.33503457133831971</v>
      </c>
      <c r="BH62" s="6">
        <f t="shared" si="103"/>
        <v>0.3202183753923753</v>
      </c>
      <c r="BI62" s="7">
        <f t="shared" si="103"/>
        <v>0.32541730222637555</v>
      </c>
      <c r="BJ62" s="2">
        <f t="shared" si="103"/>
        <v>0.32522924144000581</v>
      </c>
      <c r="BK62" s="2">
        <f t="shared" si="103"/>
        <v>0.3305490005691416</v>
      </c>
      <c r="BL62" s="2">
        <f t="shared" si="103"/>
        <v>0.31648955727469685</v>
      </c>
      <c r="BM62" s="2">
        <f t="shared" si="103"/>
        <v>0.31708148561841343</v>
      </c>
      <c r="BN62" s="2">
        <f t="shared" si="103"/>
        <v>0.29735607204901932</v>
      </c>
      <c r="BO62" s="2">
        <f t="shared" si="103"/>
        <v>0.29582239612495909</v>
      </c>
      <c r="BP62" s="2">
        <f t="shared" si="103"/>
        <v>0.30525290912605696</v>
      </c>
      <c r="BQ62" s="38">
        <f t="shared" si="103"/>
        <v>0.29516536233028173</v>
      </c>
      <c r="BR62" s="38">
        <f t="shared" si="103"/>
        <v>0.30285471697089811</v>
      </c>
      <c r="BS62" s="38">
        <f t="shared" si="103"/>
        <v>0.2982789869091515</v>
      </c>
      <c r="BT62" s="38">
        <f t="shared" si="103"/>
        <v>0.29477555828203938</v>
      </c>
      <c r="BU62" s="38">
        <f t="shared" si="103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104">(+B17+B35)/B36*100</f>
        <v>0</v>
      </c>
      <c r="C63" s="7">
        <f t="shared" si="104"/>
        <v>0</v>
      </c>
      <c r="D63" s="7">
        <f t="shared" si="104"/>
        <v>0</v>
      </c>
      <c r="E63" s="7">
        <f t="shared" si="104"/>
        <v>0</v>
      </c>
      <c r="F63" s="7">
        <f t="shared" si="104"/>
        <v>0</v>
      </c>
      <c r="G63" s="7">
        <f t="shared" si="104"/>
        <v>0</v>
      </c>
      <c r="H63" s="7">
        <f t="shared" si="104"/>
        <v>0</v>
      </c>
      <c r="I63" s="7">
        <f t="shared" si="104"/>
        <v>0</v>
      </c>
      <c r="J63" s="7">
        <f t="shared" si="104"/>
        <v>0</v>
      </c>
      <c r="K63" s="7">
        <f t="shared" si="104"/>
        <v>0</v>
      </c>
      <c r="L63" s="7">
        <f t="shared" ref="L63:AQ63" si="105">(+L17+L35)/L36*100</f>
        <v>0</v>
      </c>
      <c r="M63" s="7">
        <f t="shared" si="105"/>
        <v>0</v>
      </c>
      <c r="N63" s="7" t="e">
        <f t="shared" si="105"/>
        <v>#VALUE!</v>
      </c>
      <c r="O63" s="7" t="e">
        <f t="shared" si="105"/>
        <v>#VALUE!</v>
      </c>
      <c r="P63" s="7">
        <f t="shared" si="105"/>
        <v>0</v>
      </c>
      <c r="Q63" s="7" t="e">
        <f t="shared" si="105"/>
        <v>#VALUE!</v>
      </c>
      <c r="R63" s="7" t="e">
        <f t="shared" si="105"/>
        <v>#VALUE!</v>
      </c>
      <c r="S63" s="7">
        <f t="shared" si="105"/>
        <v>0</v>
      </c>
      <c r="T63" s="7">
        <f t="shared" si="105"/>
        <v>0</v>
      </c>
      <c r="U63" s="7">
        <f t="shared" si="105"/>
        <v>0</v>
      </c>
      <c r="V63" s="7">
        <f t="shared" si="105"/>
        <v>0</v>
      </c>
      <c r="W63" s="7">
        <f t="shared" si="105"/>
        <v>0</v>
      </c>
      <c r="X63" s="7">
        <f t="shared" si="105"/>
        <v>5.84139163443177</v>
      </c>
      <c r="Y63" s="8">
        <f t="shared" si="105"/>
        <v>5.8166953104962769</v>
      </c>
      <c r="Z63" s="2">
        <f t="shared" si="105"/>
        <v>5.8361758625577398</v>
      </c>
      <c r="AA63" s="2">
        <f t="shared" si="105"/>
        <v>6.0346835080045018</v>
      </c>
      <c r="AB63" s="2">
        <f t="shared" si="105"/>
        <v>6.0226248994221674</v>
      </c>
      <c r="AC63" s="2">
        <f t="shared" si="105"/>
        <v>6.0368812920060684</v>
      </c>
      <c r="AD63" s="2">
        <f t="shared" si="105"/>
        <v>5.9794929707239772</v>
      </c>
      <c r="AE63" s="2">
        <f t="shared" si="105"/>
        <v>5.9448766720317252</v>
      </c>
      <c r="AF63" s="2">
        <f t="shared" si="105"/>
        <v>5.9553193180021022</v>
      </c>
      <c r="AG63" s="2">
        <f t="shared" si="105"/>
        <v>5.9477983265463328</v>
      </c>
      <c r="AH63" s="2">
        <f t="shared" si="105"/>
        <v>5.9362413704446944</v>
      </c>
      <c r="AI63" s="2">
        <f t="shared" si="105"/>
        <v>6.0112317519499792</v>
      </c>
      <c r="AJ63" s="2">
        <f t="shared" si="105"/>
        <v>5.9856468125654612</v>
      </c>
      <c r="AK63" s="2">
        <f t="shared" si="105"/>
        <v>5.9181683491946728</v>
      </c>
      <c r="AL63" s="2">
        <f t="shared" si="105"/>
        <v>5.7412980457279295</v>
      </c>
      <c r="AM63" s="2">
        <f t="shared" si="105"/>
        <v>6.0226248994221674</v>
      </c>
      <c r="AN63" s="2">
        <f t="shared" si="105"/>
        <v>5.8388474495452476</v>
      </c>
      <c r="AO63" s="2">
        <f t="shared" si="105"/>
        <v>5.8838826616020663</v>
      </c>
      <c r="AP63" s="2">
        <f t="shared" si="105"/>
        <v>5.8354688316786767</v>
      </c>
      <c r="AQ63" s="2">
        <f t="shared" si="105"/>
        <v>5.824697005311207</v>
      </c>
      <c r="AR63" s="2">
        <f t="shared" ref="AR63:BU63" si="106">(+AR17+AR35)/AR36*100</f>
        <v>5.8928492464840332</v>
      </c>
      <c r="AS63" s="2">
        <f t="shared" si="106"/>
        <v>5.8167486567151148</v>
      </c>
      <c r="AT63" s="2">
        <f t="shared" si="106"/>
        <v>5.9101291525308612</v>
      </c>
      <c r="AU63" s="2">
        <f t="shared" si="106"/>
        <v>5.9472142131362729</v>
      </c>
      <c r="AV63" s="2">
        <f t="shared" si="106"/>
        <v>5.9619081575319015</v>
      </c>
      <c r="AW63" s="2">
        <f t="shared" si="106"/>
        <v>5.9942774689496616</v>
      </c>
      <c r="AX63" s="2">
        <f t="shared" si="106"/>
        <v>6.153994228477397</v>
      </c>
      <c r="AY63" s="2">
        <f t="shared" si="106"/>
        <v>6.1305131209701029</v>
      </c>
      <c r="AZ63" s="2">
        <f t="shared" si="106"/>
        <v>6.2608903944502279</v>
      </c>
      <c r="BA63" s="2">
        <f t="shared" si="106"/>
        <v>6.25203251003673</v>
      </c>
      <c r="BB63" s="2">
        <f t="shared" si="106"/>
        <v>6.1407370033576809</v>
      </c>
      <c r="BC63" s="2">
        <f t="shared" si="106"/>
        <v>6.0702675547319265</v>
      </c>
      <c r="BD63" s="2">
        <f t="shared" si="106"/>
        <v>6.1320036691266786</v>
      </c>
      <c r="BE63" s="7">
        <f t="shared" si="106"/>
        <v>6.1069372808240194</v>
      </c>
      <c r="BF63" s="7">
        <f t="shared" si="106"/>
        <v>6.148980255809005</v>
      </c>
      <c r="BG63" s="2">
        <f t="shared" si="106"/>
        <v>6.15668815839721</v>
      </c>
      <c r="BH63" s="6">
        <f t="shared" si="106"/>
        <v>6.2325172165127967</v>
      </c>
      <c r="BI63" s="7">
        <f t="shared" si="106"/>
        <v>6.2486054887828022</v>
      </c>
      <c r="BJ63" s="2">
        <f t="shared" si="106"/>
        <v>6.4224855428274523</v>
      </c>
      <c r="BK63" s="2">
        <f t="shared" si="106"/>
        <v>6.371443514799557</v>
      </c>
      <c r="BL63" s="2">
        <f t="shared" si="106"/>
        <v>6.2132922035366596</v>
      </c>
      <c r="BM63" s="2">
        <f t="shared" si="106"/>
        <v>6.1882669849453116</v>
      </c>
      <c r="BN63" s="2">
        <f t="shared" si="106"/>
        <v>6.0496009087234714</v>
      </c>
      <c r="BO63" s="2">
        <f t="shared" si="106"/>
        <v>6.0447984804564339</v>
      </c>
      <c r="BP63" s="2">
        <f t="shared" si="106"/>
        <v>6.2445946732262714</v>
      </c>
      <c r="BQ63" s="38">
        <f t="shared" si="106"/>
        <v>6.0634712359106127</v>
      </c>
      <c r="BR63" s="38">
        <f t="shared" si="106"/>
        <v>6.109708681028474</v>
      </c>
      <c r="BS63" s="38">
        <f t="shared" si="106"/>
        <v>6.1901171570439004</v>
      </c>
      <c r="BT63" s="38">
        <f t="shared" si="106"/>
        <v>6.2248606642026516</v>
      </c>
      <c r="BU63" s="38">
        <f t="shared" si="106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7">SUM(B67:B68)</f>
        <v>11.747100275977328</v>
      </c>
      <c r="C65" s="32">
        <f t="shared" si="107"/>
        <v>11.788802409462509</v>
      </c>
      <c r="D65" s="32">
        <f t="shared" si="107"/>
        <v>11.723567152423456</v>
      </c>
      <c r="E65" s="32">
        <f t="shared" si="107"/>
        <v>11.645168054564925</v>
      </c>
      <c r="F65" s="32">
        <f t="shared" si="107"/>
        <v>11.611682368560485</v>
      </c>
      <c r="G65" s="32">
        <f t="shared" si="107"/>
        <v>11.584959357287325</v>
      </c>
      <c r="H65" s="32">
        <f t="shared" si="107"/>
        <v>11.392901167716726</v>
      </c>
      <c r="I65" s="32">
        <f t="shared" si="107"/>
        <v>11.387350918095587</v>
      </c>
      <c r="J65" s="32">
        <f t="shared" si="107"/>
        <v>11.287195036898273</v>
      </c>
      <c r="K65" s="32">
        <f t="shared" si="107"/>
        <v>11.218999312366201</v>
      </c>
      <c r="L65" s="32">
        <f t="shared" si="107"/>
        <v>11.307303890191275</v>
      </c>
      <c r="M65" s="32">
        <f t="shared" si="107"/>
        <v>11.270445656703252</v>
      </c>
      <c r="N65" s="32">
        <f t="shared" si="107"/>
        <v>11.361113625108999</v>
      </c>
      <c r="O65" s="32">
        <f t="shared" si="107"/>
        <v>11.350887347333842</v>
      </c>
      <c r="P65" s="32">
        <f t="shared" si="107"/>
        <v>11.387942135509538</v>
      </c>
      <c r="Q65" s="32">
        <f t="shared" si="107"/>
        <v>10.660344496494629</v>
      </c>
      <c r="R65" s="32">
        <f t="shared" si="107"/>
        <v>11.360889677046949</v>
      </c>
      <c r="S65" s="32">
        <f t="shared" si="107"/>
        <v>10.526779757671893</v>
      </c>
      <c r="T65" s="32">
        <f t="shared" si="107"/>
        <v>10.870245521214418</v>
      </c>
      <c r="U65" s="32">
        <f t="shared" si="107"/>
        <v>10.848563871944888</v>
      </c>
      <c r="V65" s="32">
        <f t="shared" si="107"/>
        <v>10.294244304970672</v>
      </c>
      <c r="W65" s="32">
        <f t="shared" si="107"/>
        <v>10.264733008154819</v>
      </c>
      <c r="X65" s="32">
        <f t="shared" si="107"/>
        <v>9.6097265275618078</v>
      </c>
      <c r="Y65" s="47">
        <f t="shared" si="107"/>
        <v>9.5277526936504007</v>
      </c>
      <c r="Z65" s="77">
        <f t="shared" si="107"/>
        <v>9.5112743228673704</v>
      </c>
      <c r="AA65" s="77">
        <f t="shared" si="107"/>
        <v>9.4484106302103665</v>
      </c>
      <c r="AB65" s="77">
        <f t="shared" si="107"/>
        <v>9.4283601673316433</v>
      </c>
      <c r="AC65" s="77">
        <f t="shared" si="107"/>
        <v>9.4196131232911977</v>
      </c>
      <c r="AD65" s="77">
        <f t="shared" si="107"/>
        <v>9.4256189960886978</v>
      </c>
      <c r="AE65" s="77">
        <f t="shared" si="107"/>
        <v>9.3221618568205411</v>
      </c>
      <c r="AF65" s="77">
        <f t="shared" si="107"/>
        <v>9.3375913704998723</v>
      </c>
      <c r="AG65" s="77">
        <f t="shared" si="107"/>
        <v>9.3420099163977177</v>
      </c>
      <c r="AH65" s="77">
        <f t="shared" si="107"/>
        <v>9.3819249179725901</v>
      </c>
      <c r="AI65" s="77">
        <f t="shared" si="107"/>
        <v>9.3973146713754527</v>
      </c>
      <c r="AJ65" s="77">
        <f t="shared" si="107"/>
        <v>9.389590404719474</v>
      </c>
      <c r="AK65" s="77">
        <f t="shared" si="107"/>
        <v>9.1350658003794862</v>
      </c>
      <c r="AL65" s="77">
        <f t="shared" si="107"/>
        <v>8.8844612453670901</v>
      </c>
      <c r="AM65" s="77">
        <f t="shared" si="107"/>
        <v>9.4283601673316433</v>
      </c>
      <c r="AN65" s="77">
        <f t="shared" si="107"/>
        <v>8.8545896926831755</v>
      </c>
      <c r="AO65" s="77">
        <f t="shared" si="107"/>
        <v>8.758089797822624</v>
      </c>
      <c r="AP65" s="77">
        <f t="shared" si="107"/>
        <v>8.8046925945809082</v>
      </c>
      <c r="AQ65" s="77">
        <f t="shared" si="107"/>
        <v>8.7655942948044316</v>
      </c>
      <c r="AR65" s="77">
        <f t="shared" si="107"/>
        <v>8.6878236276389504</v>
      </c>
      <c r="AS65" s="77">
        <f t="shared" si="107"/>
        <v>8.4852937463659099</v>
      </c>
      <c r="AT65" s="77">
        <f t="shared" si="107"/>
        <v>8.4441782845004774</v>
      </c>
      <c r="AU65" s="77">
        <f t="shared" si="107"/>
        <v>8.4036685942650227</v>
      </c>
      <c r="AV65" s="77">
        <f t="shared" si="107"/>
        <v>8.316809889977792</v>
      </c>
      <c r="AW65" s="77">
        <f t="shared" si="107"/>
        <v>8.2578501303411187</v>
      </c>
      <c r="AX65" s="77">
        <f t="shared" si="107"/>
        <v>8.153786614825604</v>
      </c>
      <c r="AY65" s="77">
        <f t="shared" si="107"/>
        <v>8.0607816000349874</v>
      </c>
      <c r="AZ65" s="77">
        <f t="shared" si="107"/>
        <v>8.039281953257511</v>
      </c>
      <c r="BA65" s="77">
        <f t="shared" si="107"/>
        <v>7.9953800311975129</v>
      </c>
      <c r="BB65" s="77">
        <f t="shared" si="107"/>
        <v>7.9779162796303167</v>
      </c>
      <c r="BC65" s="77">
        <f t="shared" si="107"/>
        <v>7.884983731724196</v>
      </c>
      <c r="BD65" s="77">
        <f t="shared" si="107"/>
        <v>7.8350861898214026</v>
      </c>
      <c r="BE65" s="32">
        <f t="shared" si="107"/>
        <v>7.8444555132790068</v>
      </c>
      <c r="BF65" s="32">
        <f t="shared" si="107"/>
        <v>7.9261442211503175</v>
      </c>
      <c r="BG65" s="77">
        <f t="shared" ref="BG65:BU65" si="108">SUM(BG67:BG68)</f>
        <v>7.933878836875861</v>
      </c>
      <c r="BH65" s="87">
        <f t="shared" si="108"/>
        <v>7.899974841357885</v>
      </c>
      <c r="BI65" s="32">
        <f t="shared" si="108"/>
        <v>7.6278250440857649</v>
      </c>
      <c r="BJ65" s="77">
        <f t="shared" si="108"/>
        <v>7.7481575230999411</v>
      </c>
      <c r="BK65" s="77">
        <f t="shared" si="108"/>
        <v>7.7501789642286614</v>
      </c>
      <c r="BL65" s="77">
        <f t="shared" si="108"/>
        <v>7.5279843642325694</v>
      </c>
      <c r="BM65" s="77">
        <f t="shared" si="108"/>
        <v>7.5712146456819678</v>
      </c>
      <c r="BN65" s="77">
        <f t="shared" si="108"/>
        <v>7.4055473116122972</v>
      </c>
      <c r="BO65" s="77">
        <f t="shared" si="108"/>
        <v>7.380554065680184</v>
      </c>
      <c r="BP65" s="77">
        <f t="shared" si="108"/>
        <v>7.4626075528357649</v>
      </c>
      <c r="BQ65" s="48">
        <f t="shared" si="108"/>
        <v>7.2864029250240341</v>
      </c>
      <c r="BR65" s="48">
        <f t="shared" si="108"/>
        <v>7.348377891221169</v>
      </c>
      <c r="BS65" s="48">
        <f t="shared" si="108"/>
        <v>7.3520960491055662</v>
      </c>
      <c r="BT65" s="48">
        <f t="shared" si="108"/>
        <v>7.3096544697661301</v>
      </c>
      <c r="BU65" s="48">
        <f t="shared" si="108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9">B19/B36*100</f>
        <v>0</v>
      </c>
      <c r="C67" s="37">
        <f t="shared" si="109"/>
        <v>0</v>
      </c>
      <c r="D67" s="37">
        <f t="shared" si="109"/>
        <v>0</v>
      </c>
      <c r="E67" s="37">
        <f t="shared" si="109"/>
        <v>0</v>
      </c>
      <c r="F67" s="37">
        <f t="shared" si="109"/>
        <v>0</v>
      </c>
      <c r="G67" s="37">
        <f t="shared" si="109"/>
        <v>0</v>
      </c>
      <c r="H67" s="37">
        <f t="shared" si="109"/>
        <v>0</v>
      </c>
      <c r="I67" s="37">
        <f t="shared" si="109"/>
        <v>0</v>
      </c>
      <c r="J67" s="37">
        <f t="shared" si="109"/>
        <v>0</v>
      </c>
      <c r="K67" s="37">
        <f t="shared" si="109"/>
        <v>0</v>
      </c>
      <c r="L67" s="37">
        <f t="shared" ref="L67:AQ67" si="110">L19/L36*100</f>
        <v>0</v>
      </c>
      <c r="M67" s="37">
        <f t="shared" si="110"/>
        <v>0</v>
      </c>
      <c r="N67" s="37">
        <f t="shared" si="110"/>
        <v>0</v>
      </c>
      <c r="O67" s="37">
        <f t="shared" si="110"/>
        <v>0</v>
      </c>
      <c r="P67" s="37">
        <f t="shared" si="110"/>
        <v>0</v>
      </c>
      <c r="Q67" s="37">
        <f t="shared" si="110"/>
        <v>0</v>
      </c>
      <c r="R67" s="37">
        <f t="shared" si="110"/>
        <v>0</v>
      </c>
      <c r="S67" s="37">
        <f t="shared" si="110"/>
        <v>0</v>
      </c>
      <c r="T67" s="37">
        <f t="shared" si="110"/>
        <v>0</v>
      </c>
      <c r="U67" s="37">
        <f t="shared" si="110"/>
        <v>0</v>
      </c>
      <c r="V67" s="37">
        <f t="shared" si="110"/>
        <v>0</v>
      </c>
      <c r="W67" s="37">
        <f t="shared" si="110"/>
        <v>0</v>
      </c>
      <c r="X67" s="37">
        <f t="shared" si="110"/>
        <v>0</v>
      </c>
      <c r="Y67" s="34">
        <f t="shared" si="110"/>
        <v>0</v>
      </c>
      <c r="Z67" s="34">
        <f t="shared" si="110"/>
        <v>0</v>
      </c>
      <c r="AA67" s="34">
        <f t="shared" si="110"/>
        <v>0</v>
      </c>
      <c r="AB67" s="34">
        <f t="shared" si="110"/>
        <v>0</v>
      </c>
      <c r="AC67" s="34">
        <f t="shared" si="110"/>
        <v>0</v>
      </c>
      <c r="AD67" s="34">
        <f t="shared" si="110"/>
        <v>0</v>
      </c>
      <c r="AE67" s="34">
        <f t="shared" si="110"/>
        <v>0</v>
      </c>
      <c r="AF67" s="34">
        <f t="shared" si="110"/>
        <v>0</v>
      </c>
      <c r="AG67" s="34">
        <f t="shared" si="110"/>
        <v>0</v>
      </c>
      <c r="AH67" s="34">
        <f t="shared" si="110"/>
        <v>0</v>
      </c>
      <c r="AI67" s="34">
        <f t="shared" si="110"/>
        <v>0</v>
      </c>
      <c r="AJ67" s="34">
        <f t="shared" si="110"/>
        <v>0</v>
      </c>
      <c r="AK67" s="34">
        <f t="shared" si="110"/>
        <v>0</v>
      </c>
      <c r="AL67" s="34">
        <f t="shared" si="110"/>
        <v>0</v>
      </c>
      <c r="AM67" s="34">
        <f t="shared" si="110"/>
        <v>0</v>
      </c>
      <c r="AN67" s="34">
        <f t="shared" si="110"/>
        <v>0</v>
      </c>
      <c r="AO67" s="34">
        <f t="shared" si="110"/>
        <v>0</v>
      </c>
      <c r="AP67" s="34">
        <f t="shared" si="110"/>
        <v>0</v>
      </c>
      <c r="AQ67" s="34">
        <f t="shared" si="110"/>
        <v>0</v>
      </c>
      <c r="AR67" s="34">
        <f t="shared" ref="AR67:BU67" si="111">AR19/AR36*100</f>
        <v>0</v>
      </c>
      <c r="AS67" s="34">
        <f t="shared" si="111"/>
        <v>0</v>
      </c>
      <c r="AT67" s="34">
        <f t="shared" si="111"/>
        <v>0</v>
      </c>
      <c r="AU67" s="34">
        <f t="shared" si="111"/>
        <v>0</v>
      </c>
      <c r="AV67" s="34">
        <f t="shared" si="111"/>
        <v>0</v>
      </c>
      <c r="AW67" s="34">
        <f t="shared" si="111"/>
        <v>0</v>
      </c>
      <c r="AX67" s="34">
        <f t="shared" si="111"/>
        <v>0</v>
      </c>
      <c r="AY67" s="34">
        <f t="shared" si="111"/>
        <v>0</v>
      </c>
      <c r="AZ67" s="34">
        <f t="shared" si="111"/>
        <v>0</v>
      </c>
      <c r="BA67" s="34">
        <f t="shared" si="111"/>
        <v>0</v>
      </c>
      <c r="BB67" s="34">
        <f t="shared" si="111"/>
        <v>0</v>
      </c>
      <c r="BC67" s="34">
        <f t="shared" si="111"/>
        <v>0</v>
      </c>
      <c r="BD67" s="34">
        <f t="shared" si="111"/>
        <v>0</v>
      </c>
      <c r="BE67" s="36">
        <f t="shared" si="111"/>
        <v>0</v>
      </c>
      <c r="BF67" s="36">
        <f t="shared" si="111"/>
        <v>0</v>
      </c>
      <c r="BG67" s="34">
        <f t="shared" si="111"/>
        <v>0</v>
      </c>
      <c r="BH67" s="37">
        <f t="shared" si="111"/>
        <v>0</v>
      </c>
      <c r="BI67" s="36">
        <f t="shared" si="111"/>
        <v>0</v>
      </c>
      <c r="BJ67" s="34">
        <f t="shared" si="111"/>
        <v>0</v>
      </c>
      <c r="BK67" s="34">
        <f t="shared" si="111"/>
        <v>0</v>
      </c>
      <c r="BL67" s="34">
        <f t="shared" si="111"/>
        <v>0</v>
      </c>
      <c r="BM67" s="34">
        <f t="shared" si="111"/>
        <v>0</v>
      </c>
      <c r="BN67" s="34">
        <f t="shared" si="111"/>
        <v>0</v>
      </c>
      <c r="BO67" s="34">
        <f t="shared" si="111"/>
        <v>0</v>
      </c>
      <c r="BP67" s="34">
        <f t="shared" si="111"/>
        <v>0</v>
      </c>
      <c r="BQ67" s="43">
        <f t="shared" si="111"/>
        <v>0</v>
      </c>
      <c r="BR67" s="43">
        <f t="shared" si="111"/>
        <v>0</v>
      </c>
      <c r="BS67" s="43">
        <f t="shared" si="111"/>
        <v>0</v>
      </c>
      <c r="BT67" s="43">
        <f t="shared" si="111"/>
        <v>0</v>
      </c>
      <c r="BU67" s="43">
        <f t="shared" si="111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12">B20/B36*100</f>
        <v>11.747100275977328</v>
      </c>
      <c r="C68" s="7">
        <f t="shared" si="112"/>
        <v>11.788802409462509</v>
      </c>
      <c r="D68" s="7">
        <f t="shared" si="112"/>
        <v>11.723567152423456</v>
      </c>
      <c r="E68" s="7">
        <f t="shared" si="112"/>
        <v>11.645168054564925</v>
      </c>
      <c r="F68" s="7">
        <f t="shared" si="112"/>
        <v>11.611682368560485</v>
      </c>
      <c r="G68" s="7">
        <f t="shared" si="112"/>
        <v>11.584959357287325</v>
      </c>
      <c r="H68" s="7">
        <f t="shared" si="112"/>
        <v>11.392901167716726</v>
      </c>
      <c r="I68" s="7">
        <f t="shared" si="112"/>
        <v>11.387350918095587</v>
      </c>
      <c r="J68" s="7">
        <f t="shared" si="112"/>
        <v>11.287195036898273</v>
      </c>
      <c r="K68" s="7">
        <f t="shared" si="112"/>
        <v>11.218999312366201</v>
      </c>
      <c r="L68" s="7">
        <f t="shared" ref="L68:AQ68" si="113">L20/L36*100</f>
        <v>11.307303890191275</v>
      </c>
      <c r="M68" s="7">
        <f t="shared" si="113"/>
        <v>11.270445656703252</v>
      </c>
      <c r="N68" s="7">
        <f t="shared" si="113"/>
        <v>11.361113625108999</v>
      </c>
      <c r="O68" s="7">
        <f t="shared" si="113"/>
        <v>11.350887347333842</v>
      </c>
      <c r="P68" s="7">
        <f t="shared" si="113"/>
        <v>11.387942135509538</v>
      </c>
      <c r="Q68" s="7">
        <f t="shared" si="113"/>
        <v>10.660344496494629</v>
      </c>
      <c r="R68" s="7">
        <f t="shared" si="113"/>
        <v>11.360889677046949</v>
      </c>
      <c r="S68" s="7">
        <f t="shared" si="113"/>
        <v>10.526779757671893</v>
      </c>
      <c r="T68" s="7">
        <f t="shared" si="113"/>
        <v>10.870245521214418</v>
      </c>
      <c r="U68" s="7">
        <f t="shared" si="113"/>
        <v>10.848563871944888</v>
      </c>
      <c r="V68" s="7">
        <f t="shared" si="113"/>
        <v>10.294244304970672</v>
      </c>
      <c r="W68" s="7">
        <f t="shared" si="113"/>
        <v>10.264733008154819</v>
      </c>
      <c r="X68" s="7">
        <f t="shared" si="113"/>
        <v>9.6097265275618078</v>
      </c>
      <c r="Y68" s="8">
        <f t="shared" si="113"/>
        <v>9.5277526936504007</v>
      </c>
      <c r="Z68" s="2">
        <f t="shared" si="113"/>
        <v>9.5112743228673704</v>
      </c>
      <c r="AA68" s="2">
        <f t="shared" si="113"/>
        <v>9.4484106302103665</v>
      </c>
      <c r="AB68" s="2">
        <f t="shared" si="113"/>
        <v>9.4283601673316433</v>
      </c>
      <c r="AC68" s="2">
        <f t="shared" si="113"/>
        <v>9.4196131232911977</v>
      </c>
      <c r="AD68" s="2">
        <f t="shared" si="113"/>
        <v>9.4256189960886978</v>
      </c>
      <c r="AE68" s="2">
        <f t="shared" si="113"/>
        <v>9.3221618568205411</v>
      </c>
      <c r="AF68" s="2">
        <f t="shared" si="113"/>
        <v>9.3375913704998723</v>
      </c>
      <c r="AG68" s="2">
        <f t="shared" si="113"/>
        <v>9.3420099163977177</v>
      </c>
      <c r="AH68" s="2">
        <f t="shared" si="113"/>
        <v>9.3819249179725901</v>
      </c>
      <c r="AI68" s="2">
        <f t="shared" si="113"/>
        <v>9.3973146713754527</v>
      </c>
      <c r="AJ68" s="2">
        <f t="shared" si="113"/>
        <v>9.389590404719474</v>
      </c>
      <c r="AK68" s="2">
        <f t="shared" si="113"/>
        <v>9.1350658003794862</v>
      </c>
      <c r="AL68" s="2">
        <f t="shared" si="113"/>
        <v>8.8844612453670901</v>
      </c>
      <c r="AM68" s="2">
        <f t="shared" si="113"/>
        <v>9.4283601673316433</v>
      </c>
      <c r="AN68" s="2">
        <f t="shared" si="113"/>
        <v>8.8545896926831755</v>
      </c>
      <c r="AO68" s="2">
        <f t="shared" si="113"/>
        <v>8.758089797822624</v>
      </c>
      <c r="AP68" s="2">
        <f t="shared" si="113"/>
        <v>8.8046925945809082</v>
      </c>
      <c r="AQ68" s="2">
        <f t="shared" si="113"/>
        <v>8.7655942948044316</v>
      </c>
      <c r="AR68" s="2">
        <f t="shared" ref="AR68:BU68" si="114">AR20/AR36*100</f>
        <v>8.6878236276389504</v>
      </c>
      <c r="AS68" s="2">
        <f t="shared" si="114"/>
        <v>8.4852937463659099</v>
      </c>
      <c r="AT68" s="2">
        <f t="shared" si="114"/>
        <v>8.4441782845004774</v>
      </c>
      <c r="AU68" s="2">
        <f t="shared" si="114"/>
        <v>8.4036685942650227</v>
      </c>
      <c r="AV68" s="2">
        <f t="shared" si="114"/>
        <v>8.316809889977792</v>
      </c>
      <c r="AW68" s="2">
        <f t="shared" si="114"/>
        <v>8.2578501303411187</v>
      </c>
      <c r="AX68" s="2">
        <f t="shared" si="114"/>
        <v>8.153786614825604</v>
      </c>
      <c r="AY68" s="2">
        <f t="shared" si="114"/>
        <v>8.0607816000349874</v>
      </c>
      <c r="AZ68" s="2">
        <f t="shared" si="114"/>
        <v>8.039281953257511</v>
      </c>
      <c r="BA68" s="2">
        <f t="shared" si="114"/>
        <v>7.9953800311975129</v>
      </c>
      <c r="BB68" s="2">
        <f t="shared" si="114"/>
        <v>7.9779162796303167</v>
      </c>
      <c r="BC68" s="2">
        <f t="shared" si="114"/>
        <v>7.884983731724196</v>
      </c>
      <c r="BD68" s="2">
        <f t="shared" si="114"/>
        <v>7.8350861898214026</v>
      </c>
      <c r="BE68" s="7">
        <f t="shared" si="114"/>
        <v>7.8444555132790068</v>
      </c>
      <c r="BF68" s="7">
        <f t="shared" si="114"/>
        <v>7.9261442211503175</v>
      </c>
      <c r="BG68" s="2">
        <f t="shared" si="114"/>
        <v>7.933878836875861</v>
      </c>
      <c r="BH68" s="6">
        <f t="shared" si="114"/>
        <v>7.899974841357885</v>
      </c>
      <c r="BI68" s="7">
        <f t="shared" si="114"/>
        <v>7.6278250440857649</v>
      </c>
      <c r="BJ68" s="2">
        <f t="shared" si="114"/>
        <v>7.7481575230999411</v>
      </c>
      <c r="BK68" s="2">
        <f t="shared" si="114"/>
        <v>7.7501789642286614</v>
      </c>
      <c r="BL68" s="2">
        <f t="shared" si="114"/>
        <v>7.5279843642325694</v>
      </c>
      <c r="BM68" s="2">
        <f t="shared" si="114"/>
        <v>7.5712146456819678</v>
      </c>
      <c r="BN68" s="2">
        <f t="shared" si="114"/>
        <v>7.4055473116122972</v>
      </c>
      <c r="BO68" s="2">
        <f t="shared" si="114"/>
        <v>7.380554065680184</v>
      </c>
      <c r="BP68" s="2">
        <f t="shared" si="114"/>
        <v>7.4626075528357649</v>
      </c>
      <c r="BQ68" s="38">
        <f t="shared" si="114"/>
        <v>7.2864029250240341</v>
      </c>
      <c r="BR68" s="38">
        <f t="shared" si="114"/>
        <v>7.348377891221169</v>
      </c>
      <c r="BS68" s="38">
        <f t="shared" si="114"/>
        <v>7.3520960491055662</v>
      </c>
      <c r="BT68" s="38">
        <f t="shared" si="114"/>
        <v>7.3096544697661301</v>
      </c>
      <c r="BU68" s="38">
        <f t="shared" si="114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15">SUM(B72:B76)</f>
        <v>29.202664338268676</v>
      </c>
      <c r="C70" s="32">
        <f t="shared" si="115"/>
        <v>29.199411527568241</v>
      </c>
      <c r="D70" s="32">
        <f t="shared" si="115"/>
        <v>29.445714290413704</v>
      </c>
      <c r="E70" s="32">
        <f t="shared" si="115"/>
        <v>29.932274144568453</v>
      </c>
      <c r="F70" s="32">
        <f t="shared" si="115"/>
        <v>29.927503226433252</v>
      </c>
      <c r="G70" s="32">
        <f t="shared" si="115"/>
        <v>29.275649312753536</v>
      </c>
      <c r="H70" s="32">
        <f t="shared" si="115"/>
        <v>28.832021760069011</v>
      </c>
      <c r="I70" s="32">
        <f t="shared" si="115"/>
        <v>28.742578111956544</v>
      </c>
      <c r="J70" s="32">
        <f t="shared" si="115"/>
        <v>29.06455757877891</v>
      </c>
      <c r="K70" s="32">
        <f t="shared" si="115"/>
        <v>29.522924120171343</v>
      </c>
      <c r="L70" s="32">
        <f t="shared" si="115"/>
        <v>29.064941831418626</v>
      </c>
      <c r="M70" s="32">
        <f t="shared" si="115"/>
        <v>28.986652356820272</v>
      </c>
      <c r="N70" s="32" t="e">
        <f t="shared" si="115"/>
        <v>#VALUE!</v>
      </c>
      <c r="O70" s="32" t="e">
        <f t="shared" si="115"/>
        <v>#VALUE!</v>
      </c>
      <c r="P70" s="32">
        <f t="shared" si="115"/>
        <v>29.168062386699241</v>
      </c>
      <c r="Q70" s="32" t="e">
        <f t="shared" si="115"/>
        <v>#VALUE!</v>
      </c>
      <c r="R70" s="32" t="e">
        <f t="shared" si="115"/>
        <v>#VALUE!</v>
      </c>
      <c r="S70" s="32">
        <f t="shared" si="115"/>
        <v>32.866646307814257</v>
      </c>
      <c r="T70" s="32">
        <f t="shared" si="115"/>
        <v>30.271988706235927</v>
      </c>
      <c r="U70" s="32">
        <f t="shared" si="115"/>
        <v>30.183738304475575</v>
      </c>
      <c r="V70" s="32">
        <f t="shared" si="115"/>
        <v>32.834626840975666</v>
      </c>
      <c r="W70" s="32">
        <f t="shared" si="115"/>
        <v>32.74154656325728</v>
      </c>
      <c r="X70" s="32">
        <f t="shared" si="115"/>
        <v>31.066345298410113</v>
      </c>
      <c r="Y70" s="47">
        <f t="shared" si="115"/>
        <v>31.029556408980973</v>
      </c>
      <c r="Z70" s="77">
        <f t="shared" si="115"/>
        <v>31.018392093074841</v>
      </c>
      <c r="AA70" s="77">
        <f t="shared" si="115"/>
        <v>30.853400112442937</v>
      </c>
      <c r="AB70" s="77">
        <f t="shared" si="115"/>
        <v>30.75864700679276</v>
      </c>
      <c r="AC70" s="77">
        <f t="shared" si="115"/>
        <v>30.756457175739826</v>
      </c>
      <c r="AD70" s="77">
        <f t="shared" si="115"/>
        <v>30.658580552001602</v>
      </c>
      <c r="AE70" s="77">
        <f t="shared" si="115"/>
        <v>30.805837319723047</v>
      </c>
      <c r="AF70" s="77">
        <f t="shared" si="115"/>
        <v>30.911631993758572</v>
      </c>
      <c r="AG70" s="77">
        <f t="shared" si="115"/>
        <v>30.84530647043945</v>
      </c>
      <c r="AH70" s="77">
        <f t="shared" si="115"/>
        <v>30.697026120351524</v>
      </c>
      <c r="AI70" s="77">
        <f t="shared" si="115"/>
        <v>30.791718578886073</v>
      </c>
      <c r="AJ70" s="77">
        <f t="shared" si="115"/>
        <v>30.682602282150729</v>
      </c>
      <c r="AK70" s="77">
        <f t="shared" si="115"/>
        <v>30.115423094287756</v>
      </c>
      <c r="AL70" s="77">
        <f t="shared" si="115"/>
        <v>29.650209249203598</v>
      </c>
      <c r="AM70" s="77">
        <f t="shared" si="115"/>
        <v>30.75864700679276</v>
      </c>
      <c r="AN70" s="77">
        <f t="shared" si="115"/>
        <v>29.882678834943167</v>
      </c>
      <c r="AO70" s="77">
        <f t="shared" si="115"/>
        <v>29.534081806255287</v>
      </c>
      <c r="AP70" s="77">
        <f t="shared" si="115"/>
        <v>29.604856800749374</v>
      </c>
      <c r="AQ70" s="77">
        <f t="shared" si="115"/>
        <v>29.752005883338516</v>
      </c>
      <c r="AR70" s="77">
        <f t="shared" si="115"/>
        <v>29.812971725245255</v>
      </c>
      <c r="AS70" s="77">
        <f t="shared" si="115"/>
        <v>29.490906404033627</v>
      </c>
      <c r="AT70" s="77">
        <f t="shared" si="115"/>
        <v>29.468728231302887</v>
      </c>
      <c r="AU70" s="77">
        <f t="shared" si="115"/>
        <v>29.296897036495132</v>
      </c>
      <c r="AV70" s="77">
        <f t="shared" si="115"/>
        <v>29.111403300772945</v>
      </c>
      <c r="AW70" s="77">
        <f t="shared" si="115"/>
        <v>28.957919199932785</v>
      </c>
      <c r="AX70" s="77">
        <f t="shared" si="115"/>
        <v>28.950820340120281</v>
      </c>
      <c r="AY70" s="77">
        <f t="shared" si="115"/>
        <v>28.667978687083963</v>
      </c>
      <c r="AZ70" s="77">
        <f t="shared" si="115"/>
        <v>28.654780863975816</v>
      </c>
      <c r="BA70" s="77">
        <f t="shared" si="115"/>
        <v>28.477763502236698</v>
      </c>
      <c r="BB70" s="77">
        <f t="shared" si="115"/>
        <v>28.215166254645109</v>
      </c>
      <c r="BC70" s="77">
        <f t="shared" si="115"/>
        <v>27.868512060285589</v>
      </c>
      <c r="BD70" s="77">
        <f t="shared" si="115"/>
        <v>27.972988858180106</v>
      </c>
      <c r="BE70" s="32">
        <f t="shared" si="115"/>
        <v>27.930617362336687</v>
      </c>
      <c r="BF70" s="32">
        <f t="shared" si="115"/>
        <v>28.173446859031522</v>
      </c>
      <c r="BG70" s="77">
        <f t="shared" ref="BG70:BU70" si="116">SUM(BG72:BG76)</f>
        <v>28.084882810324267</v>
      </c>
      <c r="BH70" s="87">
        <f t="shared" si="116"/>
        <v>28.055538503012173</v>
      </c>
      <c r="BI70" s="32">
        <f t="shared" si="116"/>
        <v>27.071639513620624</v>
      </c>
      <c r="BJ70" s="77">
        <f t="shared" si="116"/>
        <v>27.711982802955681</v>
      </c>
      <c r="BK70" s="77">
        <f t="shared" si="116"/>
        <v>27.662770136650035</v>
      </c>
      <c r="BL70" s="77">
        <f t="shared" si="116"/>
        <v>29.463704761398244</v>
      </c>
      <c r="BM70" s="77">
        <f t="shared" si="116"/>
        <v>29.538019583596974</v>
      </c>
      <c r="BN70" s="77">
        <f t="shared" si="116"/>
        <v>28.71878037402956</v>
      </c>
      <c r="BO70" s="77">
        <f t="shared" si="116"/>
        <v>28.645828676262333</v>
      </c>
      <c r="BP70" s="77">
        <f t="shared" si="116"/>
        <v>29.282230225029142</v>
      </c>
      <c r="BQ70" s="48">
        <f t="shared" si="116"/>
        <v>28.539122711964012</v>
      </c>
      <c r="BR70" s="48">
        <f t="shared" si="116"/>
        <v>28.684467109050665</v>
      </c>
      <c r="BS70" s="48">
        <f t="shared" si="116"/>
        <v>28.659252265525254</v>
      </c>
      <c r="BT70" s="48">
        <f t="shared" si="116"/>
        <v>28.599509085631031</v>
      </c>
      <c r="BU70" s="48">
        <f t="shared" si="116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7">B22/B36*100</f>
        <v>0.16163027722607642</v>
      </c>
      <c r="C72" s="7">
        <f t="shared" si="117"/>
        <v>0.16051839191775275</v>
      </c>
      <c r="D72" s="7">
        <f t="shared" si="117"/>
        <v>0.15790830993848826</v>
      </c>
      <c r="E72" s="7">
        <f t="shared" si="117"/>
        <v>0.15503845202961924</v>
      </c>
      <c r="F72" s="7">
        <f t="shared" si="117"/>
        <v>0.15462670804479817</v>
      </c>
      <c r="G72" s="7">
        <f t="shared" si="117"/>
        <v>0.15409591837913647</v>
      </c>
      <c r="H72" s="7">
        <f t="shared" si="117"/>
        <v>0.15219703118116301</v>
      </c>
      <c r="I72" s="7">
        <f t="shared" si="117"/>
        <v>0.15089586269257799</v>
      </c>
      <c r="J72" s="7">
        <f t="shared" si="117"/>
        <v>0.15497188446810742</v>
      </c>
      <c r="K72" s="7">
        <f t="shared" si="117"/>
        <v>0.15193062524490653</v>
      </c>
      <c r="L72" s="7">
        <f t="shared" ref="L72:AQ72" si="118">L22/L36*100</f>
        <v>0.15358570913833822</v>
      </c>
      <c r="M72" s="7">
        <f t="shared" si="118"/>
        <v>0.15502121479334563</v>
      </c>
      <c r="N72" s="37" t="e">
        <f t="shared" si="118"/>
        <v>#VALUE!</v>
      </c>
      <c r="O72" s="37" t="e">
        <f t="shared" si="118"/>
        <v>#VALUE!</v>
      </c>
      <c r="P72" s="37">
        <f t="shared" si="118"/>
        <v>0</v>
      </c>
      <c r="Q72" s="37" t="e">
        <f t="shared" si="118"/>
        <v>#VALUE!</v>
      </c>
      <c r="R72" s="37" t="e">
        <f t="shared" si="118"/>
        <v>#VALUE!</v>
      </c>
      <c r="S72" s="37">
        <f t="shared" si="118"/>
        <v>0</v>
      </c>
      <c r="T72" s="37">
        <f t="shared" si="118"/>
        <v>0</v>
      </c>
      <c r="U72" s="37">
        <f t="shared" si="118"/>
        <v>0</v>
      </c>
      <c r="V72" s="37">
        <f t="shared" si="118"/>
        <v>0</v>
      </c>
      <c r="W72" s="37">
        <f t="shared" si="118"/>
        <v>0</v>
      </c>
      <c r="X72" s="37">
        <f t="shared" si="118"/>
        <v>0</v>
      </c>
      <c r="Y72" s="34">
        <f t="shared" si="118"/>
        <v>0</v>
      </c>
      <c r="Z72" s="34">
        <f t="shared" si="118"/>
        <v>0</v>
      </c>
      <c r="AA72" s="34">
        <f t="shared" si="118"/>
        <v>0</v>
      </c>
      <c r="AB72" s="34">
        <f t="shared" si="118"/>
        <v>0</v>
      </c>
      <c r="AC72" s="34">
        <f t="shared" si="118"/>
        <v>0</v>
      </c>
      <c r="AD72" s="34">
        <f t="shared" si="118"/>
        <v>0</v>
      </c>
      <c r="AE72" s="34">
        <f t="shared" si="118"/>
        <v>0</v>
      </c>
      <c r="AF72" s="34">
        <f t="shared" si="118"/>
        <v>0</v>
      </c>
      <c r="AG72" s="34">
        <f t="shared" si="118"/>
        <v>0</v>
      </c>
      <c r="AH72" s="34">
        <f t="shared" si="118"/>
        <v>0</v>
      </c>
      <c r="AI72" s="34">
        <f t="shared" si="118"/>
        <v>0</v>
      </c>
      <c r="AJ72" s="34">
        <f t="shared" si="118"/>
        <v>0</v>
      </c>
      <c r="AK72" s="34">
        <f t="shared" si="118"/>
        <v>0</v>
      </c>
      <c r="AL72" s="34">
        <f t="shared" si="118"/>
        <v>0</v>
      </c>
      <c r="AM72" s="34">
        <f t="shared" si="118"/>
        <v>0</v>
      </c>
      <c r="AN72" s="34">
        <f t="shared" si="118"/>
        <v>0</v>
      </c>
      <c r="AO72" s="34">
        <f t="shared" si="118"/>
        <v>0</v>
      </c>
      <c r="AP72" s="34">
        <f t="shared" si="118"/>
        <v>0</v>
      </c>
      <c r="AQ72" s="34">
        <f t="shared" si="118"/>
        <v>0</v>
      </c>
      <c r="AR72" s="34">
        <f t="shared" ref="AR72:BU72" si="119">AR22/AR36*100</f>
        <v>0</v>
      </c>
      <c r="AS72" s="34">
        <f t="shared" si="119"/>
        <v>0</v>
      </c>
      <c r="AT72" s="34">
        <f t="shared" si="119"/>
        <v>0</v>
      </c>
      <c r="AU72" s="34">
        <f t="shared" si="119"/>
        <v>0</v>
      </c>
      <c r="AV72" s="34">
        <f t="shared" si="119"/>
        <v>0</v>
      </c>
      <c r="AW72" s="34">
        <f t="shared" si="119"/>
        <v>0</v>
      </c>
      <c r="AX72" s="34">
        <f t="shared" si="119"/>
        <v>0</v>
      </c>
      <c r="AY72" s="34">
        <f t="shared" si="119"/>
        <v>0</v>
      </c>
      <c r="AZ72" s="34">
        <f t="shared" si="119"/>
        <v>0</v>
      </c>
      <c r="BA72" s="34">
        <f t="shared" si="119"/>
        <v>0</v>
      </c>
      <c r="BB72" s="34">
        <f t="shared" si="119"/>
        <v>0</v>
      </c>
      <c r="BC72" s="34">
        <f t="shared" si="119"/>
        <v>0</v>
      </c>
      <c r="BD72" s="34">
        <f t="shared" si="119"/>
        <v>0</v>
      </c>
      <c r="BE72" s="36">
        <f t="shared" si="119"/>
        <v>0</v>
      </c>
      <c r="BF72" s="36">
        <f t="shared" si="119"/>
        <v>0</v>
      </c>
      <c r="BG72" s="34">
        <f t="shared" si="119"/>
        <v>0</v>
      </c>
      <c r="BH72" s="37">
        <f t="shared" si="119"/>
        <v>0</v>
      </c>
      <c r="BI72" s="36">
        <f t="shared" si="119"/>
        <v>0</v>
      </c>
      <c r="BJ72" s="34">
        <f t="shared" si="119"/>
        <v>0</v>
      </c>
      <c r="BK72" s="34">
        <f t="shared" si="119"/>
        <v>0</v>
      </c>
      <c r="BL72" s="34">
        <f t="shared" si="119"/>
        <v>0</v>
      </c>
      <c r="BM72" s="34">
        <f t="shared" si="119"/>
        <v>0</v>
      </c>
      <c r="BN72" s="34">
        <f t="shared" si="119"/>
        <v>0</v>
      </c>
      <c r="BO72" s="34">
        <f t="shared" si="119"/>
        <v>0</v>
      </c>
      <c r="BP72" s="34">
        <f t="shared" si="119"/>
        <v>0</v>
      </c>
      <c r="BQ72" s="43">
        <f t="shared" si="119"/>
        <v>0</v>
      </c>
      <c r="BR72" s="43">
        <f t="shared" si="119"/>
        <v>0</v>
      </c>
      <c r="BS72" s="43">
        <f t="shared" si="119"/>
        <v>0</v>
      </c>
      <c r="BT72" s="43">
        <f t="shared" si="119"/>
        <v>0</v>
      </c>
      <c r="BU72" s="43">
        <f t="shared" si="119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20">B23/B36*100</f>
        <v>0</v>
      </c>
      <c r="C73" s="37">
        <f t="shared" si="120"/>
        <v>0</v>
      </c>
      <c r="D73" s="37">
        <f t="shared" si="120"/>
        <v>0</v>
      </c>
      <c r="E73" s="37">
        <f t="shared" si="120"/>
        <v>0</v>
      </c>
      <c r="F73" s="37">
        <f t="shared" si="120"/>
        <v>0</v>
      </c>
      <c r="G73" s="37">
        <f t="shared" si="120"/>
        <v>0</v>
      </c>
      <c r="H73" s="37">
        <f t="shared" si="120"/>
        <v>0</v>
      </c>
      <c r="I73" s="37">
        <f t="shared" si="120"/>
        <v>0</v>
      </c>
      <c r="J73" s="37">
        <f t="shared" si="120"/>
        <v>0</v>
      </c>
      <c r="K73" s="37">
        <f t="shared" si="120"/>
        <v>0</v>
      </c>
      <c r="L73" s="37">
        <f t="shared" ref="L73:AQ73" si="121">L23/L36*100</f>
        <v>0</v>
      </c>
      <c r="M73" s="37">
        <f t="shared" si="121"/>
        <v>0</v>
      </c>
      <c r="N73" s="37">
        <f t="shared" si="121"/>
        <v>0</v>
      </c>
      <c r="O73" s="37">
        <f t="shared" si="121"/>
        <v>0</v>
      </c>
      <c r="P73" s="37">
        <f t="shared" si="121"/>
        <v>0</v>
      </c>
      <c r="Q73" s="37">
        <f t="shared" si="121"/>
        <v>0</v>
      </c>
      <c r="R73" s="37">
        <f t="shared" si="121"/>
        <v>0</v>
      </c>
      <c r="S73" s="37">
        <f t="shared" si="121"/>
        <v>0</v>
      </c>
      <c r="T73" s="37">
        <f t="shared" si="121"/>
        <v>0</v>
      </c>
      <c r="U73" s="37">
        <f t="shared" si="121"/>
        <v>0</v>
      </c>
      <c r="V73" s="37">
        <f t="shared" si="121"/>
        <v>0</v>
      </c>
      <c r="W73" s="37">
        <f t="shared" si="121"/>
        <v>0</v>
      </c>
      <c r="X73" s="37">
        <f t="shared" si="121"/>
        <v>0</v>
      </c>
      <c r="Y73" s="34">
        <f t="shared" si="121"/>
        <v>0</v>
      </c>
      <c r="Z73" s="34">
        <f t="shared" si="121"/>
        <v>0</v>
      </c>
      <c r="AA73" s="34">
        <f t="shared" si="121"/>
        <v>0</v>
      </c>
      <c r="AB73" s="34">
        <f t="shared" si="121"/>
        <v>0</v>
      </c>
      <c r="AC73" s="34">
        <f t="shared" si="121"/>
        <v>0</v>
      </c>
      <c r="AD73" s="34">
        <f t="shared" si="121"/>
        <v>0</v>
      </c>
      <c r="AE73" s="34">
        <f t="shared" si="121"/>
        <v>0</v>
      </c>
      <c r="AF73" s="34">
        <f t="shared" si="121"/>
        <v>0</v>
      </c>
      <c r="AG73" s="34">
        <f t="shared" si="121"/>
        <v>0</v>
      </c>
      <c r="AH73" s="34">
        <f t="shared" si="121"/>
        <v>0</v>
      </c>
      <c r="AI73" s="34">
        <f t="shared" si="121"/>
        <v>0</v>
      </c>
      <c r="AJ73" s="34">
        <f t="shared" si="121"/>
        <v>0</v>
      </c>
      <c r="AK73" s="34">
        <f t="shared" si="121"/>
        <v>0</v>
      </c>
      <c r="AL73" s="34">
        <f t="shared" si="121"/>
        <v>0</v>
      </c>
      <c r="AM73" s="34">
        <f t="shared" si="121"/>
        <v>0</v>
      </c>
      <c r="AN73" s="34">
        <f t="shared" si="121"/>
        <v>0</v>
      </c>
      <c r="AO73" s="34">
        <f t="shared" si="121"/>
        <v>0</v>
      </c>
      <c r="AP73" s="34">
        <f t="shared" si="121"/>
        <v>0</v>
      </c>
      <c r="AQ73" s="34">
        <f t="shared" si="121"/>
        <v>0</v>
      </c>
      <c r="AR73" s="34">
        <f t="shared" ref="AR73:BU73" si="122">AR23/AR36*100</f>
        <v>0</v>
      </c>
      <c r="AS73" s="34">
        <f t="shared" si="122"/>
        <v>0</v>
      </c>
      <c r="AT73" s="34">
        <f t="shared" si="122"/>
        <v>0</v>
      </c>
      <c r="AU73" s="34">
        <f t="shared" si="122"/>
        <v>0</v>
      </c>
      <c r="AV73" s="34">
        <f t="shared" si="122"/>
        <v>0</v>
      </c>
      <c r="AW73" s="34">
        <f t="shared" si="122"/>
        <v>0</v>
      </c>
      <c r="AX73" s="34">
        <f t="shared" si="122"/>
        <v>0</v>
      </c>
      <c r="AY73" s="34">
        <f t="shared" si="122"/>
        <v>0</v>
      </c>
      <c r="AZ73" s="34">
        <f t="shared" si="122"/>
        <v>0</v>
      </c>
      <c r="BA73" s="34">
        <f t="shared" si="122"/>
        <v>0</v>
      </c>
      <c r="BB73" s="34">
        <f t="shared" si="122"/>
        <v>0</v>
      </c>
      <c r="BC73" s="34">
        <f t="shared" si="122"/>
        <v>0</v>
      </c>
      <c r="BD73" s="34">
        <f t="shared" si="122"/>
        <v>0</v>
      </c>
      <c r="BE73" s="36">
        <f t="shared" si="122"/>
        <v>0</v>
      </c>
      <c r="BF73" s="36">
        <f t="shared" si="122"/>
        <v>0</v>
      </c>
      <c r="BG73" s="34">
        <f t="shared" si="122"/>
        <v>0</v>
      </c>
      <c r="BH73" s="37">
        <f t="shared" si="122"/>
        <v>0</v>
      </c>
      <c r="BI73" s="36">
        <f t="shared" si="122"/>
        <v>0</v>
      </c>
      <c r="BJ73" s="34">
        <f t="shared" si="122"/>
        <v>0</v>
      </c>
      <c r="BK73" s="34">
        <f t="shared" si="122"/>
        <v>0</v>
      </c>
      <c r="BL73" s="34">
        <f t="shared" si="122"/>
        <v>0</v>
      </c>
      <c r="BM73" s="34">
        <f t="shared" si="122"/>
        <v>0</v>
      </c>
      <c r="BN73" s="34">
        <f t="shared" si="122"/>
        <v>0</v>
      </c>
      <c r="BO73" s="34">
        <f t="shared" si="122"/>
        <v>0</v>
      </c>
      <c r="BP73" s="34">
        <f t="shared" si="122"/>
        <v>0</v>
      </c>
      <c r="BQ73" s="43">
        <f t="shared" si="122"/>
        <v>0</v>
      </c>
      <c r="BR73" s="43">
        <f t="shared" si="122"/>
        <v>0</v>
      </c>
      <c r="BS73" s="43">
        <f t="shared" si="122"/>
        <v>0</v>
      </c>
      <c r="BT73" s="43">
        <f t="shared" si="122"/>
        <v>0</v>
      </c>
      <c r="BU73" s="43">
        <f t="shared" si="122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23">B24/B36*100</f>
        <v>0</v>
      </c>
      <c r="C74" s="37">
        <f t="shared" si="123"/>
        <v>0</v>
      </c>
      <c r="D74" s="37">
        <f t="shared" si="123"/>
        <v>0</v>
      </c>
      <c r="E74" s="37">
        <f t="shared" si="123"/>
        <v>0</v>
      </c>
      <c r="F74" s="37">
        <f t="shared" si="123"/>
        <v>0</v>
      </c>
      <c r="G74" s="37">
        <f t="shared" si="123"/>
        <v>0</v>
      </c>
      <c r="H74" s="37">
        <f t="shared" si="123"/>
        <v>0</v>
      </c>
      <c r="I74" s="37">
        <f t="shared" si="123"/>
        <v>0</v>
      </c>
      <c r="J74" s="37">
        <f t="shared" si="123"/>
        <v>0</v>
      </c>
      <c r="K74" s="37">
        <f t="shared" si="123"/>
        <v>0</v>
      </c>
      <c r="L74" s="37">
        <f t="shared" ref="L74:AQ74" si="124">L24/L36*100</f>
        <v>0</v>
      </c>
      <c r="M74" s="37">
        <f t="shared" si="124"/>
        <v>0</v>
      </c>
      <c r="N74" s="37">
        <f t="shared" si="124"/>
        <v>0</v>
      </c>
      <c r="O74" s="37">
        <f t="shared" si="124"/>
        <v>0</v>
      </c>
      <c r="P74" s="37">
        <f t="shared" si="124"/>
        <v>0</v>
      </c>
      <c r="Q74" s="37">
        <f t="shared" si="124"/>
        <v>0</v>
      </c>
      <c r="R74" s="37">
        <f t="shared" si="124"/>
        <v>0</v>
      </c>
      <c r="S74" s="37">
        <f t="shared" si="124"/>
        <v>0</v>
      </c>
      <c r="T74" s="37">
        <f t="shared" si="124"/>
        <v>0</v>
      </c>
      <c r="U74" s="37">
        <f t="shared" si="124"/>
        <v>0</v>
      </c>
      <c r="V74" s="37">
        <f t="shared" si="124"/>
        <v>0</v>
      </c>
      <c r="W74" s="37">
        <f t="shared" si="124"/>
        <v>0</v>
      </c>
      <c r="X74" s="37">
        <f t="shared" si="124"/>
        <v>0</v>
      </c>
      <c r="Y74" s="34">
        <f t="shared" si="124"/>
        <v>0</v>
      </c>
      <c r="Z74" s="34">
        <f t="shared" si="124"/>
        <v>0</v>
      </c>
      <c r="AA74" s="34">
        <f t="shared" si="124"/>
        <v>0</v>
      </c>
      <c r="AB74" s="34">
        <f t="shared" si="124"/>
        <v>0</v>
      </c>
      <c r="AC74" s="34">
        <f t="shared" si="124"/>
        <v>0</v>
      </c>
      <c r="AD74" s="34">
        <f t="shared" si="124"/>
        <v>0</v>
      </c>
      <c r="AE74" s="34">
        <f t="shared" si="124"/>
        <v>0</v>
      </c>
      <c r="AF74" s="34">
        <f t="shared" si="124"/>
        <v>0</v>
      </c>
      <c r="AG74" s="34">
        <f t="shared" si="124"/>
        <v>0</v>
      </c>
      <c r="AH74" s="34">
        <f t="shared" si="124"/>
        <v>0</v>
      </c>
      <c r="AI74" s="34">
        <f t="shared" si="124"/>
        <v>0</v>
      </c>
      <c r="AJ74" s="34">
        <f t="shared" si="124"/>
        <v>0</v>
      </c>
      <c r="AK74" s="34">
        <f t="shared" si="124"/>
        <v>0</v>
      </c>
      <c r="AL74" s="34">
        <f t="shared" si="124"/>
        <v>0</v>
      </c>
      <c r="AM74" s="34">
        <f t="shared" si="124"/>
        <v>0</v>
      </c>
      <c r="AN74" s="34">
        <f t="shared" si="124"/>
        <v>0</v>
      </c>
      <c r="AO74" s="34">
        <f t="shared" si="124"/>
        <v>0</v>
      </c>
      <c r="AP74" s="34">
        <f t="shared" si="124"/>
        <v>0</v>
      </c>
      <c r="AQ74" s="34">
        <f t="shared" si="124"/>
        <v>0</v>
      </c>
      <c r="AR74" s="34">
        <f t="shared" ref="AR74:BU74" si="125">AR24/AR36*100</f>
        <v>0</v>
      </c>
      <c r="AS74" s="34">
        <f t="shared" si="125"/>
        <v>0</v>
      </c>
      <c r="AT74" s="34">
        <f t="shared" si="125"/>
        <v>0</v>
      </c>
      <c r="AU74" s="34">
        <f t="shared" si="125"/>
        <v>0</v>
      </c>
      <c r="AV74" s="34">
        <f t="shared" si="125"/>
        <v>0</v>
      </c>
      <c r="AW74" s="34">
        <f t="shared" si="125"/>
        <v>0</v>
      </c>
      <c r="AX74" s="34">
        <f t="shared" si="125"/>
        <v>0</v>
      </c>
      <c r="AY74" s="34">
        <f t="shared" si="125"/>
        <v>0</v>
      </c>
      <c r="AZ74" s="34">
        <f t="shared" si="125"/>
        <v>0</v>
      </c>
      <c r="BA74" s="34">
        <f t="shared" si="125"/>
        <v>0</v>
      </c>
      <c r="BB74" s="34">
        <f t="shared" si="125"/>
        <v>0</v>
      </c>
      <c r="BC74" s="34">
        <f t="shared" si="125"/>
        <v>0</v>
      </c>
      <c r="BD74" s="34">
        <f t="shared" si="125"/>
        <v>0</v>
      </c>
      <c r="BE74" s="36">
        <f t="shared" si="125"/>
        <v>0</v>
      </c>
      <c r="BF74" s="36">
        <f t="shared" si="125"/>
        <v>0</v>
      </c>
      <c r="BG74" s="34">
        <f t="shared" si="125"/>
        <v>0</v>
      </c>
      <c r="BH74" s="37">
        <f t="shared" si="125"/>
        <v>0</v>
      </c>
      <c r="BI74" s="36">
        <f t="shared" si="125"/>
        <v>0</v>
      </c>
      <c r="BJ74" s="34">
        <f t="shared" si="125"/>
        <v>0</v>
      </c>
      <c r="BK74" s="34">
        <f t="shared" si="125"/>
        <v>0</v>
      </c>
      <c r="BL74" s="34">
        <f t="shared" si="125"/>
        <v>0</v>
      </c>
      <c r="BM74" s="34">
        <f t="shared" si="125"/>
        <v>0</v>
      </c>
      <c r="BN74" s="34">
        <f t="shared" si="125"/>
        <v>0</v>
      </c>
      <c r="BO74" s="34">
        <f t="shared" si="125"/>
        <v>0</v>
      </c>
      <c r="BP74" s="34">
        <f t="shared" si="125"/>
        <v>0</v>
      </c>
      <c r="BQ74" s="43">
        <f t="shared" si="125"/>
        <v>0</v>
      </c>
      <c r="BR74" s="43">
        <f t="shared" si="125"/>
        <v>0</v>
      </c>
      <c r="BS74" s="43">
        <f t="shared" si="125"/>
        <v>0</v>
      </c>
      <c r="BT74" s="43">
        <f t="shared" si="125"/>
        <v>0</v>
      </c>
      <c r="BU74" s="43">
        <f t="shared" si="125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26">B25/B36*100</f>
        <v>0.30315255966666005</v>
      </c>
      <c r="C75" s="7">
        <f t="shared" si="126"/>
        <v>0.30427041828699042</v>
      </c>
      <c r="D75" s="7">
        <f t="shared" si="126"/>
        <v>0.30258668840019554</v>
      </c>
      <c r="E75" s="7">
        <f t="shared" si="126"/>
        <v>0.30056319818717858</v>
      </c>
      <c r="F75" s="7">
        <f t="shared" si="126"/>
        <v>0.29969892857493874</v>
      </c>
      <c r="G75" s="7">
        <f t="shared" si="126"/>
        <v>0.29900920441674561</v>
      </c>
      <c r="H75" s="7">
        <f t="shared" si="126"/>
        <v>0.29405215927794659</v>
      </c>
      <c r="I75" s="7">
        <f t="shared" si="126"/>
        <v>0.29394960998530867</v>
      </c>
      <c r="J75" s="7">
        <f t="shared" si="126"/>
        <v>0.29094771602482355</v>
      </c>
      <c r="K75" s="7">
        <f t="shared" si="126"/>
        <v>0.28918984879293808</v>
      </c>
      <c r="L75" s="7">
        <f t="shared" ref="L75:AQ75" si="127">L25/L36*100</f>
        <v>0.29146605781995966</v>
      </c>
      <c r="M75" s="7">
        <f t="shared" si="127"/>
        <v>0.29051597068006413</v>
      </c>
      <c r="N75" s="7">
        <f t="shared" si="127"/>
        <v>0.2928531003423076</v>
      </c>
      <c r="O75" s="7">
        <f t="shared" si="127"/>
        <v>0.29258949967337344</v>
      </c>
      <c r="P75" s="7">
        <f t="shared" si="127"/>
        <v>0.29354465336321933</v>
      </c>
      <c r="Q75" s="7">
        <f t="shared" si="127"/>
        <v>0.26470610540668105</v>
      </c>
      <c r="R75" s="7">
        <f t="shared" si="127"/>
        <v>0.28827382994909756</v>
      </c>
      <c r="S75" s="7">
        <f t="shared" si="127"/>
        <v>0.26138957076325997</v>
      </c>
      <c r="T75" s="7">
        <f t="shared" si="127"/>
        <v>0.2785727117507063</v>
      </c>
      <c r="U75" s="7">
        <f t="shared" si="127"/>
        <v>0.27804521571551388</v>
      </c>
      <c r="V75" s="7">
        <f t="shared" si="127"/>
        <v>0.2581892417946885</v>
      </c>
      <c r="W75" s="7">
        <f t="shared" si="127"/>
        <v>0.25744907096489922</v>
      </c>
      <c r="X75" s="7">
        <f t="shared" si="127"/>
        <v>0.24102089794075041</v>
      </c>
      <c r="Y75" s="8">
        <f t="shared" si="127"/>
        <v>0.24099599321879875</v>
      </c>
      <c r="Z75" s="2">
        <f t="shared" si="127"/>
        <v>0.24060370485284732</v>
      </c>
      <c r="AA75" s="2">
        <f t="shared" si="127"/>
        <v>0.2390134618590519</v>
      </c>
      <c r="AB75" s="2">
        <f t="shared" si="127"/>
        <v>0.23850625162739697</v>
      </c>
      <c r="AC75" s="2">
        <f t="shared" si="127"/>
        <v>0.23828498041481272</v>
      </c>
      <c r="AD75" s="2">
        <f t="shared" si="127"/>
        <v>0.23843690908355894</v>
      </c>
      <c r="AE75" s="2">
        <f t="shared" si="127"/>
        <v>0.23775149300436496</v>
      </c>
      <c r="AF75" s="2">
        <f t="shared" si="127"/>
        <v>0.23816912230221968</v>
      </c>
      <c r="AG75" s="2">
        <f t="shared" si="127"/>
        <v>0.23816965936929502</v>
      </c>
      <c r="AH75" s="2">
        <f t="shared" si="127"/>
        <v>0.23918727146924851</v>
      </c>
      <c r="AI75" s="2">
        <f t="shared" si="127"/>
        <v>0.23957962518740328</v>
      </c>
      <c r="AJ75" s="2">
        <f t="shared" si="127"/>
        <v>0.23938269904679807</v>
      </c>
      <c r="AK75" s="2">
        <f t="shared" si="127"/>
        <v>0.23487822130830474</v>
      </c>
      <c r="AL75" s="2">
        <f t="shared" si="127"/>
        <v>0.22845832434177896</v>
      </c>
      <c r="AM75" s="2">
        <f t="shared" si="127"/>
        <v>0.23850625162739697</v>
      </c>
      <c r="AN75" s="2">
        <f t="shared" si="127"/>
        <v>0.2274470455893973</v>
      </c>
      <c r="AO75" s="2">
        <f t="shared" si="127"/>
        <v>0.22496826150707486</v>
      </c>
      <c r="AP75" s="2">
        <f t="shared" si="127"/>
        <v>0.22616534333771388</v>
      </c>
      <c r="AQ75" s="2">
        <f t="shared" si="127"/>
        <v>0.22516102884315561</v>
      </c>
      <c r="AR75" s="2">
        <f t="shared" ref="AR75:BU75" si="128">AR25/AR36*100</f>
        <v>0.22508807578901524</v>
      </c>
      <c r="AS75" s="2">
        <f t="shared" si="128"/>
        <v>0.21986389342623197</v>
      </c>
      <c r="AT75" s="2">
        <f t="shared" si="128"/>
        <v>0.21879854368160781</v>
      </c>
      <c r="AU75" s="2">
        <f t="shared" si="128"/>
        <v>0.21750680513414741</v>
      </c>
      <c r="AV75" s="2">
        <f t="shared" si="128"/>
        <v>0.2152586965782603</v>
      </c>
      <c r="AW75" s="2">
        <f t="shared" si="128"/>
        <v>0.21373267864856685</v>
      </c>
      <c r="AX75" s="2">
        <f t="shared" si="128"/>
        <v>0.21278210932895261</v>
      </c>
      <c r="AY75" s="2">
        <f t="shared" si="128"/>
        <v>0.21035504026764856</v>
      </c>
      <c r="AZ75" s="2">
        <f t="shared" si="128"/>
        <v>0.20978854225256438</v>
      </c>
      <c r="BA75" s="2">
        <f t="shared" si="128"/>
        <v>0.20864290259412191</v>
      </c>
      <c r="BB75" s="2">
        <f t="shared" si="128"/>
        <v>0.20818717843805365</v>
      </c>
      <c r="BC75" s="2">
        <f t="shared" si="128"/>
        <v>0.20578942464358538</v>
      </c>
      <c r="BD75" s="2">
        <f t="shared" si="128"/>
        <v>0.2068417344273058</v>
      </c>
      <c r="BE75" s="7">
        <f t="shared" si="128"/>
        <v>0.20660998850830273</v>
      </c>
      <c r="BF75" s="7">
        <f t="shared" si="128"/>
        <v>0.20655437948716199</v>
      </c>
      <c r="BG75" s="2">
        <f t="shared" si="128"/>
        <v>0.20675594265674169</v>
      </c>
      <c r="BH75" s="6">
        <f t="shared" si="128"/>
        <v>0.20587240854974626</v>
      </c>
      <c r="BI75" s="7">
        <f t="shared" si="128"/>
        <v>0.19878021707118373</v>
      </c>
      <c r="BJ75" s="2">
        <f t="shared" si="128"/>
        <v>0.20371090554905691</v>
      </c>
      <c r="BK75" s="2">
        <f t="shared" si="128"/>
        <v>0.20380600196559581</v>
      </c>
      <c r="BL75" s="2">
        <f t="shared" si="128"/>
        <v>0.19796296359286125</v>
      </c>
      <c r="BM75" s="2">
        <f t="shared" si="128"/>
        <v>0.19909978777030479</v>
      </c>
      <c r="BN75" s="2">
        <f t="shared" si="128"/>
        <v>0.1947432435964376</v>
      </c>
      <c r="BO75" s="2">
        <f t="shared" si="128"/>
        <v>0.19408599767307536</v>
      </c>
      <c r="BP75" s="2">
        <f t="shared" si="128"/>
        <v>0.19794893157088403</v>
      </c>
      <c r="BQ75" s="38">
        <f t="shared" si="128"/>
        <v>0.19327502669698732</v>
      </c>
      <c r="BR75" s="38">
        <f t="shared" si="128"/>
        <v>0.19491893980055161</v>
      </c>
      <c r="BS75" s="38">
        <f t="shared" si="128"/>
        <v>0.19501756556579752</v>
      </c>
      <c r="BT75" s="38">
        <f t="shared" si="128"/>
        <v>0.19389178409800081</v>
      </c>
      <c r="BU75" s="38">
        <f t="shared" si="128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9">B26/B36*100</f>
        <v>28.737881501375938</v>
      </c>
      <c r="C76" s="7">
        <f t="shared" si="129"/>
        <v>28.734622717363496</v>
      </c>
      <c r="D76" s="7">
        <f t="shared" si="129"/>
        <v>28.985219292075019</v>
      </c>
      <c r="E76" s="7">
        <f t="shared" si="129"/>
        <v>29.476672494351654</v>
      </c>
      <c r="F76" s="7">
        <f t="shared" si="129"/>
        <v>29.473177589813517</v>
      </c>
      <c r="G76" s="7">
        <f t="shared" si="129"/>
        <v>28.822544189957654</v>
      </c>
      <c r="H76" s="7">
        <f t="shared" si="129"/>
        <v>28.385772569609902</v>
      </c>
      <c r="I76" s="7">
        <f t="shared" si="129"/>
        <v>28.297732639278657</v>
      </c>
      <c r="J76" s="7">
        <f t="shared" si="129"/>
        <v>28.618637978285978</v>
      </c>
      <c r="K76" s="7">
        <f t="shared" si="129"/>
        <v>29.081803646133498</v>
      </c>
      <c r="L76" s="7">
        <f t="shared" ref="L76:AQ76" si="130">L26/L36*100</f>
        <v>28.619890064460328</v>
      </c>
      <c r="M76" s="7">
        <f t="shared" si="130"/>
        <v>28.541115171346863</v>
      </c>
      <c r="N76" s="7">
        <f t="shared" si="130"/>
        <v>28.887618660891039</v>
      </c>
      <c r="O76" s="7">
        <f t="shared" si="130"/>
        <v>28.836081957993599</v>
      </c>
      <c r="P76" s="7">
        <f t="shared" si="130"/>
        <v>28.87451773333602</v>
      </c>
      <c r="Q76" s="7">
        <f t="shared" si="130"/>
        <v>32.106501437956283</v>
      </c>
      <c r="R76" s="7">
        <f t="shared" si="130"/>
        <v>29.326837057207744</v>
      </c>
      <c r="S76" s="7">
        <f t="shared" si="130"/>
        <v>32.605256737051</v>
      </c>
      <c r="T76" s="7">
        <f t="shared" si="130"/>
        <v>29.993415994485222</v>
      </c>
      <c r="U76" s="7">
        <f t="shared" si="130"/>
        <v>29.90569308876006</v>
      </c>
      <c r="V76" s="7">
        <f t="shared" si="130"/>
        <v>32.576437599180977</v>
      </c>
      <c r="W76" s="7">
        <f t="shared" si="130"/>
        <v>32.484097492292378</v>
      </c>
      <c r="X76" s="7">
        <f t="shared" si="130"/>
        <v>30.825324400469363</v>
      </c>
      <c r="Y76" s="8">
        <f t="shared" si="130"/>
        <v>30.788560415762174</v>
      </c>
      <c r="Z76" s="2">
        <f t="shared" si="130"/>
        <v>30.777788388221992</v>
      </c>
      <c r="AA76" s="2">
        <f t="shared" si="130"/>
        <v>30.614386650583885</v>
      </c>
      <c r="AB76" s="2">
        <f t="shared" si="130"/>
        <v>30.520140755165365</v>
      </c>
      <c r="AC76" s="2">
        <f t="shared" si="130"/>
        <v>30.518172195325011</v>
      </c>
      <c r="AD76" s="2">
        <f t="shared" si="130"/>
        <v>30.420143642918042</v>
      </c>
      <c r="AE76" s="2">
        <f t="shared" si="130"/>
        <v>30.568085826718683</v>
      </c>
      <c r="AF76" s="2">
        <f t="shared" si="130"/>
        <v>30.673462871456351</v>
      </c>
      <c r="AG76" s="2">
        <f t="shared" si="130"/>
        <v>30.607136811070156</v>
      </c>
      <c r="AH76" s="2">
        <f t="shared" si="130"/>
        <v>30.457838848882275</v>
      </c>
      <c r="AI76" s="2">
        <f t="shared" si="130"/>
        <v>30.55213895369867</v>
      </c>
      <c r="AJ76" s="2">
        <f t="shared" si="130"/>
        <v>30.443219583103932</v>
      </c>
      <c r="AK76" s="2">
        <f t="shared" si="130"/>
        <v>29.880544872979453</v>
      </c>
      <c r="AL76" s="2">
        <f t="shared" si="130"/>
        <v>29.421750924861819</v>
      </c>
      <c r="AM76" s="2">
        <f t="shared" si="130"/>
        <v>30.520140755165365</v>
      </c>
      <c r="AN76" s="2">
        <f t="shared" si="130"/>
        <v>29.65523178935377</v>
      </c>
      <c r="AO76" s="2">
        <f t="shared" si="130"/>
        <v>29.309113544748211</v>
      </c>
      <c r="AP76" s="2">
        <f t="shared" si="130"/>
        <v>29.378691457411659</v>
      </c>
      <c r="AQ76" s="2">
        <f t="shared" si="130"/>
        <v>29.526844854495359</v>
      </c>
      <c r="AR76" s="2">
        <f t="shared" ref="AR76:BU76" si="131">AR26/AR36*100</f>
        <v>29.587883649456241</v>
      </c>
      <c r="AS76" s="2">
        <f t="shared" si="131"/>
        <v>29.271042510607394</v>
      </c>
      <c r="AT76" s="2">
        <f t="shared" si="131"/>
        <v>29.249929687621279</v>
      </c>
      <c r="AU76" s="2">
        <f t="shared" si="131"/>
        <v>29.079390231360986</v>
      </c>
      <c r="AV76" s="2">
        <f t="shared" si="131"/>
        <v>28.896144604194685</v>
      </c>
      <c r="AW76" s="2">
        <f t="shared" si="131"/>
        <v>28.74418652128422</v>
      </c>
      <c r="AX76" s="2">
        <f t="shared" si="131"/>
        <v>28.738038230791329</v>
      </c>
      <c r="AY76" s="2">
        <f t="shared" si="131"/>
        <v>28.457623646816316</v>
      </c>
      <c r="AZ76" s="2">
        <f t="shared" si="131"/>
        <v>28.444992321723252</v>
      </c>
      <c r="BA76" s="2">
        <f t="shared" si="131"/>
        <v>28.269120599642577</v>
      </c>
      <c r="BB76" s="2">
        <f t="shared" si="131"/>
        <v>28.006979076207056</v>
      </c>
      <c r="BC76" s="2">
        <f t="shared" si="131"/>
        <v>27.662722635642005</v>
      </c>
      <c r="BD76" s="2">
        <f t="shared" si="131"/>
        <v>27.766147123752798</v>
      </c>
      <c r="BE76" s="7">
        <f t="shared" si="131"/>
        <v>27.724007373828385</v>
      </c>
      <c r="BF76" s="7">
        <f t="shared" si="131"/>
        <v>27.966892479544359</v>
      </c>
      <c r="BG76" s="2">
        <f t="shared" si="131"/>
        <v>27.878126867667525</v>
      </c>
      <c r="BH76" s="6">
        <f t="shared" si="131"/>
        <v>27.849666094462428</v>
      </c>
      <c r="BI76" s="7">
        <f t="shared" si="131"/>
        <v>26.872859296549439</v>
      </c>
      <c r="BJ76" s="2">
        <f t="shared" si="131"/>
        <v>27.508271897406626</v>
      </c>
      <c r="BK76" s="2">
        <f t="shared" si="131"/>
        <v>27.45896413468444</v>
      </c>
      <c r="BL76" s="2">
        <f t="shared" si="131"/>
        <v>29.265741797805383</v>
      </c>
      <c r="BM76" s="2">
        <f t="shared" si="131"/>
        <v>29.338919795826669</v>
      </c>
      <c r="BN76" s="2">
        <f t="shared" si="131"/>
        <v>28.524037130433122</v>
      </c>
      <c r="BO76" s="2">
        <f t="shared" si="131"/>
        <v>28.451742678589259</v>
      </c>
      <c r="BP76" s="2">
        <f t="shared" si="131"/>
        <v>29.084281293458258</v>
      </c>
      <c r="BQ76" s="38">
        <f t="shared" si="131"/>
        <v>28.345847685267024</v>
      </c>
      <c r="BR76" s="38">
        <f t="shared" si="131"/>
        <v>28.489548169250114</v>
      </c>
      <c r="BS76" s="38">
        <f t="shared" si="131"/>
        <v>28.464234699959455</v>
      </c>
      <c r="BT76" s="38">
        <f t="shared" si="131"/>
        <v>28.405617301533031</v>
      </c>
      <c r="BU76" s="38">
        <f t="shared" si="131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32">B51+B58+B65+B70</f>
        <v>100</v>
      </c>
      <c r="C78" s="32">
        <f t="shared" si="132"/>
        <v>99.999999999999986</v>
      </c>
      <c r="D78" s="32">
        <f t="shared" si="132"/>
        <v>100</v>
      </c>
      <c r="E78" s="32">
        <f t="shared" si="132"/>
        <v>99.999999999999986</v>
      </c>
      <c r="F78" s="32">
        <f t="shared" si="132"/>
        <v>100</v>
      </c>
      <c r="G78" s="32">
        <f t="shared" si="132"/>
        <v>100</v>
      </c>
      <c r="H78" s="32">
        <f t="shared" si="132"/>
        <v>99.999999999999986</v>
      </c>
      <c r="I78" s="32">
        <f t="shared" si="132"/>
        <v>100</v>
      </c>
      <c r="J78" s="32">
        <f t="shared" si="132"/>
        <v>100</v>
      </c>
      <c r="K78" s="32">
        <f t="shared" si="132"/>
        <v>100.00000000000001</v>
      </c>
      <c r="L78" s="32">
        <f t="shared" si="132"/>
        <v>99.999999999999972</v>
      </c>
      <c r="M78" s="32">
        <f t="shared" si="132"/>
        <v>99.999999999999986</v>
      </c>
      <c r="N78" s="32" t="e">
        <f t="shared" si="132"/>
        <v>#VALUE!</v>
      </c>
      <c r="O78" s="32" t="e">
        <f t="shared" si="132"/>
        <v>#VALUE!</v>
      </c>
      <c r="P78" s="32">
        <f t="shared" si="132"/>
        <v>99.999999999999972</v>
      </c>
      <c r="Q78" s="32" t="e">
        <f t="shared" si="132"/>
        <v>#VALUE!</v>
      </c>
      <c r="R78" s="32" t="e">
        <f t="shared" si="132"/>
        <v>#VALUE!</v>
      </c>
      <c r="S78" s="32">
        <f t="shared" si="132"/>
        <v>100</v>
      </c>
      <c r="T78" s="32">
        <f t="shared" si="132"/>
        <v>99.999999999999986</v>
      </c>
      <c r="U78" s="32">
        <f t="shared" si="132"/>
        <v>100</v>
      </c>
      <c r="V78" s="32">
        <f t="shared" si="132"/>
        <v>100</v>
      </c>
      <c r="W78" s="32">
        <f t="shared" si="132"/>
        <v>99.999999999999972</v>
      </c>
      <c r="X78" s="32">
        <f t="shared" si="132"/>
        <v>100</v>
      </c>
      <c r="Y78" s="47">
        <f t="shared" si="132"/>
        <v>100.00000000000003</v>
      </c>
      <c r="Z78" s="83">
        <f t="shared" si="132"/>
        <v>100</v>
      </c>
      <c r="AA78" s="83">
        <f t="shared" si="132"/>
        <v>100</v>
      </c>
      <c r="AB78" s="83">
        <f t="shared" si="132"/>
        <v>100</v>
      </c>
      <c r="AC78" s="83">
        <f t="shared" si="132"/>
        <v>100.00000000000001</v>
      </c>
      <c r="AD78" s="83">
        <f t="shared" si="132"/>
        <v>100.00000000000003</v>
      </c>
      <c r="AE78" s="83">
        <f t="shared" si="132"/>
        <v>100</v>
      </c>
      <c r="AF78" s="83">
        <f t="shared" si="132"/>
        <v>100.00000000000001</v>
      </c>
      <c r="AG78" s="83">
        <f t="shared" si="132"/>
        <v>100.00000000000001</v>
      </c>
      <c r="AH78" s="83">
        <f t="shared" si="132"/>
        <v>100</v>
      </c>
      <c r="AI78" s="83">
        <f t="shared" si="132"/>
        <v>100</v>
      </c>
      <c r="AJ78" s="83">
        <f t="shared" si="132"/>
        <v>99.999999999999986</v>
      </c>
      <c r="AK78" s="83">
        <f t="shared" si="132"/>
        <v>100</v>
      </c>
      <c r="AL78" s="83">
        <f t="shared" si="132"/>
        <v>100.00000000000001</v>
      </c>
      <c r="AM78" s="83">
        <f t="shared" si="132"/>
        <v>100</v>
      </c>
      <c r="AN78" s="83">
        <f t="shared" si="132"/>
        <v>100</v>
      </c>
      <c r="AO78" s="83">
        <f t="shared" si="132"/>
        <v>99.999999999999986</v>
      </c>
      <c r="AP78" s="83">
        <f t="shared" si="132"/>
        <v>100</v>
      </c>
      <c r="AQ78" s="83">
        <f t="shared" si="132"/>
        <v>100.00000000000001</v>
      </c>
      <c r="AR78" s="83">
        <f t="shared" si="132"/>
        <v>100</v>
      </c>
      <c r="AS78" s="83">
        <f t="shared" si="132"/>
        <v>100</v>
      </c>
      <c r="AT78" s="83">
        <f t="shared" si="132"/>
        <v>100</v>
      </c>
      <c r="AU78" s="83">
        <f t="shared" si="132"/>
        <v>100</v>
      </c>
      <c r="AV78" s="83">
        <f t="shared" si="132"/>
        <v>100</v>
      </c>
      <c r="AW78" s="83">
        <f t="shared" si="132"/>
        <v>99.999999999999986</v>
      </c>
      <c r="AX78" s="83">
        <f t="shared" si="132"/>
        <v>99.999999999999972</v>
      </c>
      <c r="AY78" s="83">
        <f t="shared" si="132"/>
        <v>100</v>
      </c>
      <c r="AZ78" s="83">
        <f t="shared" si="132"/>
        <v>100</v>
      </c>
      <c r="BA78" s="83">
        <f t="shared" si="132"/>
        <v>100</v>
      </c>
      <c r="BB78" s="83">
        <f t="shared" si="132"/>
        <v>100.00000000000001</v>
      </c>
      <c r="BC78" s="83">
        <f t="shared" si="132"/>
        <v>100</v>
      </c>
      <c r="BD78" s="83">
        <f t="shared" si="132"/>
        <v>99.999999999999986</v>
      </c>
      <c r="BE78" s="49">
        <f t="shared" si="132"/>
        <v>99.999999999999986</v>
      </c>
      <c r="BF78" s="83">
        <f t="shared" si="132"/>
        <v>100</v>
      </c>
      <c r="BG78" s="83">
        <f t="shared" ref="BG78:BU78" si="133">BG51+BG58+BG65+BG70</f>
        <v>100</v>
      </c>
      <c r="BH78" s="88">
        <f t="shared" si="133"/>
        <v>99.999999999999986</v>
      </c>
      <c r="BI78" s="49">
        <f t="shared" si="133"/>
        <v>97.380240703848443</v>
      </c>
      <c r="BJ78" s="83">
        <f t="shared" si="133"/>
        <v>99.999999999999972</v>
      </c>
      <c r="BK78" s="83">
        <f t="shared" si="133"/>
        <v>100</v>
      </c>
      <c r="BL78" s="83">
        <f t="shared" si="133"/>
        <v>100</v>
      </c>
      <c r="BM78" s="83">
        <f t="shared" si="133"/>
        <v>100.00000000000001</v>
      </c>
      <c r="BN78" s="83">
        <f t="shared" si="133"/>
        <v>97.590149407582899</v>
      </c>
      <c r="BO78" s="83">
        <f t="shared" si="133"/>
        <v>100</v>
      </c>
      <c r="BP78" s="83">
        <f t="shared" si="133"/>
        <v>100</v>
      </c>
      <c r="BQ78" s="45">
        <f t="shared" si="133"/>
        <v>99.999999999999986</v>
      </c>
      <c r="BR78" s="45">
        <f t="shared" si="133"/>
        <v>100</v>
      </c>
      <c r="BS78" s="45">
        <f t="shared" si="133"/>
        <v>100.00000000000001</v>
      </c>
      <c r="BT78" s="45">
        <f t="shared" si="133"/>
        <v>100</v>
      </c>
      <c r="BU78" s="45">
        <f t="shared" si="133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46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46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46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46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  <c r="EP84" s="206"/>
    </row>
    <row r="85" spans="1:146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46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46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46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46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  <c r="EN89" s="1">
        <v>1027.88214285714</v>
      </c>
    </row>
    <row r="90" spans="1:146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  <c r="EN90" s="1">
        <f>EN36+EN89</f>
        <v>1315495.6984109706</v>
      </c>
    </row>
    <row r="91" spans="1:146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  <c r="EN91" s="1" t="b">
        <f>EN90=EN40</f>
        <v>0</v>
      </c>
    </row>
    <row r="92" spans="1:146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46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46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46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46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A193"/>
  <sheetViews>
    <sheetView workbookViewId="0">
      <pane xSplit="1" ySplit="5" topLeftCell="AW30" activePane="bottomRight" state="frozen"/>
      <selection pane="topRight" activeCell="B1" sqref="B1"/>
      <selection pane="bottomLeft" activeCell="A6" sqref="A6"/>
      <selection pane="bottomRight" activeCell="BC39" sqref="BC39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53" width="18" style="1" bestFit="1" customWidth="1"/>
    <col min="54" max="16384" width="14.88671875" style="1"/>
  </cols>
  <sheetData>
    <row r="1" spans="1:53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53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</row>
    <row r="3" spans="1:53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</row>
    <row r="4" spans="1:53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3"/>
      <c r="AJ4" s="199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</row>
    <row r="5" spans="1:53" s="157" customFormat="1" ht="21" x14ac:dyDescent="0.3">
      <c r="A5" s="179" t="s">
        <v>127</v>
      </c>
      <c r="B5" s="180" t="s">
        <v>177</v>
      </c>
      <c r="C5" s="180" t="s">
        <v>178</v>
      </c>
      <c r="D5" s="180" t="s">
        <v>179</v>
      </c>
      <c r="E5" s="180" t="s">
        <v>180</v>
      </c>
      <c r="F5" s="180" t="s">
        <v>181</v>
      </c>
      <c r="G5" s="180" t="s">
        <v>182</v>
      </c>
      <c r="H5" s="180" t="s">
        <v>183</v>
      </c>
      <c r="I5" s="180" t="s">
        <v>184</v>
      </c>
      <c r="J5" s="180" t="s">
        <v>185</v>
      </c>
      <c r="K5" s="180" t="s">
        <v>186</v>
      </c>
      <c r="L5" s="180" t="s">
        <v>187</v>
      </c>
      <c r="M5" s="180" t="s">
        <v>188</v>
      </c>
      <c r="N5" s="180" t="s">
        <v>189</v>
      </c>
      <c r="O5" s="180" t="s">
        <v>190</v>
      </c>
      <c r="P5" s="180" t="s">
        <v>191</v>
      </c>
      <c r="Q5" s="180" t="s">
        <v>192</v>
      </c>
      <c r="R5" s="180" t="s">
        <v>193</v>
      </c>
      <c r="S5" s="180" t="s">
        <v>194</v>
      </c>
      <c r="T5" s="180" t="s">
        <v>195</v>
      </c>
      <c r="U5" s="180" t="s">
        <v>196</v>
      </c>
      <c r="V5" s="180" t="s">
        <v>197</v>
      </c>
      <c r="W5" s="180" t="s">
        <v>198</v>
      </c>
      <c r="X5" s="180" t="s">
        <v>199</v>
      </c>
      <c r="Y5" s="180" t="s">
        <v>200</v>
      </c>
      <c r="Z5" s="180" t="s">
        <v>201</v>
      </c>
      <c r="AA5" s="180" t="s">
        <v>202</v>
      </c>
      <c r="AB5" s="180" t="s">
        <v>203</v>
      </c>
      <c r="AC5" s="180" t="s">
        <v>204</v>
      </c>
      <c r="AD5" s="180" t="s">
        <v>205</v>
      </c>
      <c r="AE5" s="180" t="s">
        <v>206</v>
      </c>
      <c r="AF5" s="180" t="s">
        <v>207</v>
      </c>
      <c r="AG5" s="180" t="s">
        <v>208</v>
      </c>
      <c r="AH5" s="184" t="s">
        <v>209</v>
      </c>
      <c r="AI5" s="180" t="s">
        <v>210</v>
      </c>
      <c r="AJ5" s="180" t="s">
        <v>211</v>
      </c>
      <c r="AK5" s="188" t="s">
        <v>212</v>
      </c>
      <c r="AL5" s="188" t="s">
        <v>213</v>
      </c>
      <c r="AM5" s="180" t="s">
        <v>214</v>
      </c>
      <c r="AN5" s="180" t="s">
        <v>215</v>
      </c>
      <c r="AO5" s="180" t="s">
        <v>216</v>
      </c>
      <c r="AP5" s="188" t="s">
        <v>218</v>
      </c>
      <c r="AQ5" s="180" t="s">
        <v>217</v>
      </c>
      <c r="AR5" s="180" t="s">
        <v>219</v>
      </c>
      <c r="AS5" s="180" t="s">
        <v>220</v>
      </c>
      <c r="AT5" s="188" t="s">
        <v>221</v>
      </c>
      <c r="AU5" s="180" t="s">
        <v>222</v>
      </c>
      <c r="AV5" s="180" t="s">
        <v>228</v>
      </c>
      <c r="AW5" s="180" t="s">
        <v>223</v>
      </c>
      <c r="AX5" s="188" t="s">
        <v>224</v>
      </c>
      <c r="AY5" s="180" t="s">
        <v>225</v>
      </c>
      <c r="AZ5" s="180" t="s">
        <v>227</v>
      </c>
      <c r="BA5" s="180" t="s">
        <v>229</v>
      </c>
    </row>
    <row r="6" spans="1:53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0">
        <v>925941.49315570085</v>
      </c>
      <c r="AK6" s="194">
        <v>946831.8396821178</v>
      </c>
      <c r="AL6" s="194">
        <v>963462.61962521088</v>
      </c>
      <c r="AM6" s="194">
        <v>977682.75593176286</v>
      </c>
      <c r="AN6" s="194">
        <v>1007398.966754872</v>
      </c>
      <c r="AO6" s="194">
        <v>1045131.6238564268</v>
      </c>
      <c r="AP6" s="194">
        <v>1055869.9611235154</v>
      </c>
      <c r="AQ6" s="194">
        <v>1078279.6027222781</v>
      </c>
      <c r="AR6" s="194">
        <v>1117343.8521147638</v>
      </c>
      <c r="AS6" s="194">
        <v>1288596.4810805165</v>
      </c>
      <c r="AT6" s="194">
        <v>1322737.1083025425</v>
      </c>
      <c r="AU6" s="194">
        <v>1316301.6675308368</v>
      </c>
      <c r="AV6" s="194">
        <v>1303666.020025145</v>
      </c>
      <c r="AW6" s="194">
        <f>Monthly!EO6</f>
        <v>1333875.2763834479</v>
      </c>
      <c r="AX6" s="194">
        <v>1330025.4887800233</v>
      </c>
      <c r="AY6" s="194">
        <v>1811612.0730339279</v>
      </c>
      <c r="AZ6" s="194">
        <v>1805370.2753094479</v>
      </c>
      <c r="BA6" s="194">
        <v>1832808.0760100726</v>
      </c>
    </row>
    <row r="7" spans="1:53" x14ac:dyDescent="0.25">
      <c r="A7" s="42" t="s">
        <v>149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0">
        <v>448802.84920641797</v>
      </c>
      <c r="AK7" s="195">
        <v>456996.32614781626</v>
      </c>
      <c r="AL7" s="195">
        <v>464755.74153775163</v>
      </c>
      <c r="AM7" s="195">
        <v>471776.29146034631</v>
      </c>
      <c r="AN7" s="195">
        <v>484156.00423690991</v>
      </c>
      <c r="AO7" s="195">
        <v>505509.76773689635</v>
      </c>
      <c r="AP7" s="195">
        <v>509343.19488955347</v>
      </c>
      <c r="AQ7" s="195">
        <v>519936.1067928992</v>
      </c>
      <c r="AR7" s="195">
        <v>523480.64275999478</v>
      </c>
      <c r="AS7" s="195">
        <v>530949.9907571061</v>
      </c>
      <c r="AT7" s="195">
        <v>542546.23274029349</v>
      </c>
      <c r="AU7" s="195">
        <v>534234.52888820763</v>
      </c>
      <c r="AV7" s="195">
        <v>529358.48306757514</v>
      </c>
      <c r="AW7" s="194">
        <f>Monthly!EO7</f>
        <v>536637.59413474752</v>
      </c>
      <c r="AX7" s="194">
        <v>550193.87786895584</v>
      </c>
      <c r="AY7" s="194">
        <v>751858.77130720497</v>
      </c>
      <c r="AZ7" s="194">
        <v>757501.53487641737</v>
      </c>
      <c r="BA7" s="194">
        <v>756934.72244477808</v>
      </c>
    </row>
    <row r="8" spans="1:53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0">
        <v>335231.46713647491</v>
      </c>
      <c r="AK8" s="195">
        <v>339750.49180398008</v>
      </c>
      <c r="AL8" s="195">
        <v>346815.85963856051</v>
      </c>
      <c r="AM8" s="195">
        <v>353384.42780810373</v>
      </c>
      <c r="AN8" s="195">
        <v>360941.19588205521</v>
      </c>
      <c r="AO8" s="195">
        <v>377360.18185028899</v>
      </c>
      <c r="AP8" s="195">
        <v>380781.26092990628</v>
      </c>
      <c r="AQ8" s="195">
        <v>389097.32178270328</v>
      </c>
      <c r="AR8" s="195">
        <v>393214.02384211408</v>
      </c>
      <c r="AS8" s="195">
        <v>399238.62078453274</v>
      </c>
      <c r="AT8" s="195">
        <v>410727.26815366396</v>
      </c>
      <c r="AU8" s="195">
        <v>407559.43023670895</v>
      </c>
      <c r="AV8" s="195">
        <v>407669.8789919932</v>
      </c>
      <c r="AW8" s="194">
        <f>Monthly!EO8</f>
        <v>412382.0894513189</v>
      </c>
      <c r="AX8" s="194">
        <v>425192.79747436661</v>
      </c>
      <c r="AY8" s="194">
        <v>586301.7619567815</v>
      </c>
      <c r="AZ8" s="194">
        <v>593227.50469241827</v>
      </c>
      <c r="BA8" s="194">
        <v>590977.96558791434</v>
      </c>
    </row>
    <row r="9" spans="1:53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0">
        <v>335231.46713647491</v>
      </c>
      <c r="AK9" s="195">
        <v>339750.49180398008</v>
      </c>
      <c r="AL9" s="195">
        <v>346815.85963856051</v>
      </c>
      <c r="AM9" s="195">
        <v>353384.42780810373</v>
      </c>
      <c r="AN9" s="195">
        <v>360941.19588205521</v>
      </c>
      <c r="AO9" s="195">
        <v>377360.18185028899</v>
      </c>
      <c r="AP9" s="195">
        <v>380781.26092990628</v>
      </c>
      <c r="AQ9" s="195">
        <v>389097.32178270328</v>
      </c>
      <c r="AR9" s="195">
        <v>393214.02384211408</v>
      </c>
      <c r="AS9" s="195">
        <v>399238.62078453274</v>
      </c>
      <c r="AT9" s="195">
        <v>410727.26815366396</v>
      </c>
      <c r="AU9" s="195">
        <v>407559.43023670895</v>
      </c>
      <c r="AV9" s="195">
        <v>407669.8789919932</v>
      </c>
      <c r="AW9" s="194">
        <f>Monthly!EO9</f>
        <v>412382.0894513189</v>
      </c>
      <c r="AX9" s="194">
        <v>425192.79747436661</v>
      </c>
      <c r="AY9" s="194">
        <v>586301.7619567815</v>
      </c>
      <c r="AZ9" s="194">
        <v>593227.50469241827</v>
      </c>
      <c r="BA9" s="194">
        <v>590977.96558791434</v>
      </c>
    </row>
    <row r="10" spans="1:53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1">
        <v>0</v>
      </c>
      <c r="AK10" s="196">
        <v>0</v>
      </c>
      <c r="AL10" s="196">
        <v>0</v>
      </c>
      <c r="AM10" s="196">
        <v>0</v>
      </c>
      <c r="AN10" s="196">
        <v>0</v>
      </c>
      <c r="AO10" s="196">
        <v>0</v>
      </c>
      <c r="AP10" s="196">
        <v>0</v>
      </c>
      <c r="AQ10" s="196">
        <v>0</v>
      </c>
      <c r="AR10" s="196">
        <v>0</v>
      </c>
      <c r="AS10" s="196">
        <v>0</v>
      </c>
      <c r="AT10" s="196">
        <v>0</v>
      </c>
      <c r="AU10" s="196">
        <v>0</v>
      </c>
      <c r="AV10" s="196">
        <v>0</v>
      </c>
      <c r="AW10" s="196">
        <v>0</v>
      </c>
      <c r="AX10" s="196">
        <v>0</v>
      </c>
      <c r="AY10" s="196">
        <v>0</v>
      </c>
      <c r="AZ10" s="196">
        <v>0</v>
      </c>
      <c r="BA10" s="196">
        <v>0</v>
      </c>
    </row>
    <row r="11" spans="1:53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0">
        <v>44445.987292416554</v>
      </c>
      <c r="AK11" s="195">
        <v>45206.262572849533</v>
      </c>
      <c r="AL11" s="195">
        <v>45182.640603428765</v>
      </c>
      <c r="AM11" s="195">
        <v>45762.185784711321</v>
      </c>
      <c r="AN11" s="195">
        <v>46987.501264828898</v>
      </c>
      <c r="AO11" s="195">
        <v>48185.780270222938</v>
      </c>
      <c r="AP11" s="195">
        <v>47586.23747730186</v>
      </c>
      <c r="AQ11" s="195">
        <v>48210.762968601957</v>
      </c>
      <c r="AR11" s="195">
        <v>47389.867398289098</v>
      </c>
      <c r="AS11" s="195">
        <v>47037.621921989412</v>
      </c>
      <c r="AT11" s="195">
        <v>46224.387887367637</v>
      </c>
      <c r="AU11" s="195">
        <v>45021.895250564594</v>
      </c>
      <c r="AV11" s="195">
        <v>43239.698326062891</v>
      </c>
      <c r="AW11" s="194">
        <f>Monthly!EO11</f>
        <v>44783.948579448901</v>
      </c>
      <c r="AX11" s="194">
        <v>44838.005040245524</v>
      </c>
      <c r="AY11" s="194">
        <v>60924.716148012958</v>
      </c>
      <c r="AZ11" s="194">
        <v>60629.096392848267</v>
      </c>
      <c r="BA11" s="194">
        <v>60753.64087078179</v>
      </c>
    </row>
    <row r="12" spans="1:53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0">
        <v>69125.394777526482</v>
      </c>
      <c r="AK12" s="195">
        <v>72039.571770986629</v>
      </c>
      <c r="AL12" s="195">
        <v>72757.241295762389</v>
      </c>
      <c r="AM12" s="195">
        <v>72629.677867531267</v>
      </c>
      <c r="AN12" s="195">
        <v>76227.307090025832</v>
      </c>
      <c r="AO12" s="195">
        <v>79963.80561638443</v>
      </c>
      <c r="AP12" s="195">
        <v>80975.696482345316</v>
      </c>
      <c r="AQ12" s="195">
        <v>82628.022041593984</v>
      </c>
      <c r="AR12" s="195">
        <v>82876.751519591591</v>
      </c>
      <c r="AS12" s="195">
        <v>84673.748050583948</v>
      </c>
      <c r="AT12" s="195">
        <v>85594.576699261903</v>
      </c>
      <c r="AU12" s="195">
        <v>81653.203400934028</v>
      </c>
      <c r="AV12" s="195">
        <v>78448.905749519021</v>
      </c>
      <c r="AW12" s="194">
        <f>Monthly!EO12</f>
        <v>79471.556103979703</v>
      </c>
      <c r="AX12" s="194">
        <v>80163.075354343659</v>
      </c>
      <c r="AY12" s="194">
        <v>104632.29320241054</v>
      </c>
      <c r="AZ12" s="194">
        <v>103644.93379115086</v>
      </c>
      <c r="BA12" s="194">
        <v>105203.11598608196</v>
      </c>
    </row>
    <row r="13" spans="1:53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0">
        <v>206555.81658505386</v>
      </c>
      <c r="AK13" s="195">
        <v>215392.78213688766</v>
      </c>
      <c r="AL13" s="195">
        <v>224260.62697325076</v>
      </c>
      <c r="AM13" s="195">
        <v>230163.14263269104</v>
      </c>
      <c r="AN13" s="195">
        <v>241684.05904684338</v>
      </c>
      <c r="AO13" s="195">
        <v>252735.26722016514</v>
      </c>
      <c r="AP13" s="195">
        <v>255922.17683344401</v>
      </c>
      <c r="AQ13" s="195">
        <v>264931.99576671323</v>
      </c>
      <c r="AR13" s="195">
        <v>304189.79028423439</v>
      </c>
      <c r="AS13" s="195">
        <v>314572.62342495308</v>
      </c>
      <c r="AT13" s="195">
        <v>339903.19549890811</v>
      </c>
      <c r="AU13" s="195">
        <v>348584.2461731467</v>
      </c>
      <c r="AV13" s="195">
        <v>348456.97623043845</v>
      </c>
      <c r="AW13" s="194">
        <f>Monthly!EO13</f>
        <v>365589.14932224934</v>
      </c>
      <c r="AX13" s="194">
        <v>347621.05318612151</v>
      </c>
      <c r="AY13" s="194">
        <v>474038.84029813326</v>
      </c>
      <c r="AZ13" s="194">
        <v>466149.38322818943</v>
      </c>
      <c r="BA13" s="194">
        <v>493280.5049498505</v>
      </c>
    </row>
    <row r="14" spans="1:53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0">
        <v>110353.6267593409</v>
      </c>
      <c r="AK14" s="195">
        <v>114327.4481196225</v>
      </c>
      <c r="AL14" s="195">
        <v>116456.08846311568</v>
      </c>
      <c r="AM14" s="195">
        <v>117241.77973456905</v>
      </c>
      <c r="AN14" s="195">
        <v>120736.62488599354</v>
      </c>
      <c r="AO14" s="195">
        <v>124842.55158763386</v>
      </c>
      <c r="AP14" s="195">
        <v>124448.59912251405</v>
      </c>
      <c r="AQ14" s="195">
        <v>125156.88598132432</v>
      </c>
      <c r="AR14" s="195">
        <v>134392.64710472728</v>
      </c>
      <c r="AS14" s="195">
        <v>133703.63073670061</v>
      </c>
      <c r="AT14" s="195">
        <v>137534.1252518268</v>
      </c>
      <c r="AU14" s="195">
        <v>138750.19133134274</v>
      </c>
      <c r="AV14" s="195">
        <v>136559.6680721615</v>
      </c>
      <c r="AW14" s="194">
        <f>Monthly!EO14</f>
        <v>145193.75421382269</v>
      </c>
      <c r="AX14" s="194">
        <v>137413.86351355651</v>
      </c>
      <c r="AY14" s="194">
        <v>185713.42156533524</v>
      </c>
      <c r="AZ14" s="194">
        <v>184531.36292689023</v>
      </c>
      <c r="BA14" s="194">
        <v>181594.40921693042</v>
      </c>
    </row>
    <row r="15" spans="1:53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1">
        <v>0</v>
      </c>
      <c r="AK15" s="196">
        <v>0</v>
      </c>
      <c r="AL15" s="196">
        <v>0</v>
      </c>
      <c r="AM15" s="196">
        <v>0</v>
      </c>
      <c r="AN15" s="196">
        <v>0</v>
      </c>
      <c r="AO15" s="196">
        <v>0</v>
      </c>
      <c r="AP15" s="196">
        <v>0</v>
      </c>
      <c r="AQ15" s="196">
        <v>0</v>
      </c>
      <c r="AR15" s="196">
        <v>0</v>
      </c>
      <c r="AS15" s="196">
        <v>0</v>
      </c>
      <c r="AT15" s="196">
        <v>0</v>
      </c>
      <c r="AU15" s="196">
        <v>0</v>
      </c>
      <c r="AV15" s="196">
        <v>0</v>
      </c>
      <c r="AW15" s="196">
        <v>0</v>
      </c>
      <c r="AX15" s="196">
        <v>0</v>
      </c>
      <c r="AY15" s="196">
        <v>0</v>
      </c>
      <c r="AZ15" s="196">
        <v>0</v>
      </c>
      <c r="BA15" s="196">
        <v>0</v>
      </c>
    </row>
    <row r="16" spans="1:53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1">
        <v>0</v>
      </c>
      <c r="AK16" s="196">
        <v>0</v>
      </c>
      <c r="AL16" s="196">
        <v>0</v>
      </c>
      <c r="AM16" s="196">
        <v>0</v>
      </c>
      <c r="AN16" s="196">
        <v>0</v>
      </c>
      <c r="AO16" s="196">
        <v>0</v>
      </c>
      <c r="AP16" s="196">
        <v>0</v>
      </c>
      <c r="AQ16" s="196">
        <v>0</v>
      </c>
      <c r="AR16" s="196">
        <v>0</v>
      </c>
      <c r="AS16" s="196">
        <v>0</v>
      </c>
      <c r="AT16" s="196">
        <v>0</v>
      </c>
      <c r="AU16" s="196">
        <v>0</v>
      </c>
      <c r="AV16" s="196">
        <v>0</v>
      </c>
      <c r="AW16" s="196">
        <v>0</v>
      </c>
      <c r="AX16" s="196">
        <v>0</v>
      </c>
      <c r="AY16" s="196">
        <v>0</v>
      </c>
      <c r="AZ16" s="196">
        <v>0</v>
      </c>
      <c r="BA16" s="196">
        <v>0</v>
      </c>
    </row>
    <row r="17" spans="1:53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0">
        <v>96202.189825712965</v>
      </c>
      <c r="AK17" s="195">
        <v>101065.33401726515</v>
      </c>
      <c r="AL17" s="195">
        <v>107804.5385101351</v>
      </c>
      <c r="AM17" s="195">
        <v>112921.362898122</v>
      </c>
      <c r="AN17" s="195">
        <v>120947.43416084982</v>
      </c>
      <c r="AO17" s="195">
        <v>127892.71563253128</v>
      </c>
      <c r="AP17" s="195">
        <v>131473.57771092997</v>
      </c>
      <c r="AQ17" s="195">
        <v>139775.10978538892</v>
      </c>
      <c r="AR17" s="195">
        <v>169797.14317950711</v>
      </c>
      <c r="AS17" s="195">
        <v>180868.99268825247</v>
      </c>
      <c r="AT17" s="195">
        <v>202369.07024708131</v>
      </c>
      <c r="AU17" s="195">
        <v>209834.05484180397</v>
      </c>
      <c r="AV17" s="195">
        <v>211897.30815827695</v>
      </c>
      <c r="AW17" s="194">
        <f>Monthly!EO17</f>
        <v>220395.39510842663</v>
      </c>
      <c r="AX17" s="194">
        <v>210207.18967256497</v>
      </c>
      <c r="AY17" s="194">
        <v>288325.41873279802</v>
      </c>
      <c r="AZ17" s="194">
        <v>281618.02030129923</v>
      </c>
      <c r="BA17" s="194">
        <v>311686.09573292005</v>
      </c>
    </row>
    <row r="18" spans="1:53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0">
        <v>55892.40086585989</v>
      </c>
      <c r="AK18" s="195">
        <v>56848.47391836725</v>
      </c>
      <c r="AL18" s="195">
        <v>56515.943143782213</v>
      </c>
      <c r="AM18" s="195">
        <v>57240.857448860086</v>
      </c>
      <c r="AN18" s="195">
        <v>58541.087290807402</v>
      </c>
      <c r="AO18" s="195">
        <v>60034.006768652085</v>
      </c>
      <c r="AP18" s="195">
        <v>65488.721014619965</v>
      </c>
      <c r="AQ18" s="195">
        <v>66316.520381201321</v>
      </c>
      <c r="AR18" s="195">
        <v>65536.52163364616</v>
      </c>
      <c r="AS18" s="195">
        <v>65138.372277867777</v>
      </c>
      <c r="AT18" s="195">
        <v>64258.512530384709</v>
      </c>
      <c r="AU18" s="195">
        <v>62784.461281203032</v>
      </c>
      <c r="AV18" s="195">
        <v>60236.122699023268</v>
      </c>
      <c r="AW18" s="194">
        <f>Monthly!EO18</f>
        <v>62212.251456318176</v>
      </c>
      <c r="AX18" s="194">
        <v>61979.539545759799</v>
      </c>
      <c r="AY18" s="194">
        <v>84227.501681148133</v>
      </c>
      <c r="AZ18" s="194">
        <v>82507.607732696735</v>
      </c>
      <c r="BA18" s="194">
        <v>82857.291942921773</v>
      </c>
    </row>
    <row r="19" spans="1:53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1">
        <v>0</v>
      </c>
      <c r="AK19" s="196">
        <v>0</v>
      </c>
      <c r="AL19" s="196">
        <v>0</v>
      </c>
      <c r="AM19" s="196">
        <v>0</v>
      </c>
      <c r="AN19" s="196">
        <v>0</v>
      </c>
      <c r="AO19" s="196">
        <v>0</v>
      </c>
      <c r="AP19" s="196">
        <v>0</v>
      </c>
      <c r="AQ19" s="196">
        <v>0</v>
      </c>
      <c r="AR19" s="196">
        <v>0</v>
      </c>
      <c r="AS19" s="196">
        <v>0</v>
      </c>
      <c r="AT19" s="196">
        <v>0</v>
      </c>
      <c r="AU19" s="196">
        <v>0</v>
      </c>
      <c r="AV19" s="196">
        <v>0</v>
      </c>
      <c r="AW19" s="196">
        <v>0</v>
      </c>
      <c r="AX19" s="196">
        <v>100.33071184263912</v>
      </c>
      <c r="AY19" s="196">
        <v>136.65822044763237</v>
      </c>
      <c r="AZ19" s="196">
        <v>222.25922746975917</v>
      </c>
      <c r="BA19" s="196">
        <v>223.3248666028158</v>
      </c>
    </row>
    <row r="20" spans="1:53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0">
        <v>55892.40086585989</v>
      </c>
      <c r="AK20" s="195">
        <v>56848.47391836725</v>
      </c>
      <c r="AL20" s="195">
        <v>56515.943143782213</v>
      </c>
      <c r="AM20" s="195">
        <v>57240.857448860086</v>
      </c>
      <c r="AN20" s="195">
        <v>58541.087290807402</v>
      </c>
      <c r="AO20" s="195">
        <v>60034.006768652085</v>
      </c>
      <c r="AP20" s="195">
        <v>65488.721014619965</v>
      </c>
      <c r="AQ20" s="195">
        <v>66316.520381201321</v>
      </c>
      <c r="AR20" s="195">
        <v>65536.52163364616</v>
      </c>
      <c r="AS20" s="195">
        <v>65138.372277867777</v>
      </c>
      <c r="AT20" s="195">
        <v>64258.512530384709</v>
      </c>
      <c r="AU20" s="195">
        <v>62784.461281203032</v>
      </c>
      <c r="AV20" s="195">
        <v>60236.122699023268</v>
      </c>
      <c r="AW20" s="194">
        <f>Monthly!EO20</f>
        <v>62212.251456318176</v>
      </c>
      <c r="AX20" s="194">
        <v>61879.208833917161</v>
      </c>
      <c r="AY20" s="194">
        <v>84090.843460700504</v>
      </c>
      <c r="AZ20" s="194">
        <v>82285.348505226983</v>
      </c>
      <c r="BA20" s="194">
        <v>82633.96707631895</v>
      </c>
    </row>
    <row r="21" spans="1:53" x14ac:dyDescent="0.25">
      <c r="A21" s="90" t="s">
        <v>169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0">
        <v>214690.42649836911</v>
      </c>
      <c r="AK21" s="195">
        <v>217594.25747904656</v>
      </c>
      <c r="AL21" s="195">
        <v>217930.30797042628</v>
      </c>
      <c r="AM21" s="195">
        <v>218502.46438986537</v>
      </c>
      <c r="AN21" s="195">
        <v>223017.81618031126</v>
      </c>
      <c r="AO21" s="195">
        <v>226852.58213071316</v>
      </c>
      <c r="AP21" s="195">
        <v>225115.86838589795</v>
      </c>
      <c r="AQ21" s="195">
        <v>227094.9797814645</v>
      </c>
      <c r="AR21" s="195">
        <v>224136.89743688834</v>
      </c>
      <c r="AS21" s="195">
        <v>377935.49462058954</v>
      </c>
      <c r="AT21" s="195">
        <v>376029.16753295599</v>
      </c>
      <c r="AU21" s="195">
        <v>370698.43118827941</v>
      </c>
      <c r="AV21" s="195">
        <v>365614.43802810827</v>
      </c>
      <c r="AW21" s="194">
        <f>Monthly!EO21</f>
        <v>369436.28147013299</v>
      </c>
      <c r="AX21" s="194">
        <v>370231.01817918615</v>
      </c>
      <c r="AY21" s="194">
        <v>501486.95974744164</v>
      </c>
      <c r="AZ21" s="194">
        <v>499211.74947214458</v>
      </c>
      <c r="BA21" s="194">
        <v>499735.55667252245</v>
      </c>
    </row>
    <row r="22" spans="1:53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1">
        <v>0</v>
      </c>
      <c r="AK22" s="196">
        <v>0</v>
      </c>
      <c r="AL22" s="196">
        <v>0</v>
      </c>
      <c r="AM22" s="196">
        <v>0</v>
      </c>
      <c r="AN22" s="196">
        <v>0</v>
      </c>
      <c r="AO22" s="196">
        <v>0</v>
      </c>
      <c r="AP22" s="196">
        <v>0</v>
      </c>
      <c r="AQ22" s="196">
        <v>0</v>
      </c>
      <c r="AR22" s="196">
        <v>0</v>
      </c>
      <c r="AS22" s="196">
        <v>0</v>
      </c>
      <c r="AT22" s="196">
        <v>0</v>
      </c>
      <c r="AU22" s="196">
        <v>0</v>
      </c>
      <c r="AV22" s="196">
        <v>0</v>
      </c>
      <c r="AW22" s="196">
        <v>0</v>
      </c>
      <c r="AX22" s="196">
        <v>0</v>
      </c>
      <c r="AY22" s="196">
        <v>0</v>
      </c>
      <c r="AZ22" s="196">
        <v>0</v>
      </c>
      <c r="BA22" s="196">
        <v>0</v>
      </c>
    </row>
    <row r="23" spans="1:53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1">
        <v>0</v>
      </c>
      <c r="AK23" s="196">
        <v>0</v>
      </c>
      <c r="AL23" s="196">
        <v>0</v>
      </c>
      <c r="AM23" s="196">
        <v>0</v>
      </c>
      <c r="AN23" s="196">
        <v>0</v>
      </c>
      <c r="AO23" s="196">
        <v>0</v>
      </c>
      <c r="AP23" s="196">
        <v>0</v>
      </c>
      <c r="AQ23" s="196">
        <v>0</v>
      </c>
      <c r="AR23" s="196">
        <v>0</v>
      </c>
      <c r="AS23" s="196">
        <v>0</v>
      </c>
      <c r="AT23" s="196">
        <v>0</v>
      </c>
      <c r="AU23" s="196">
        <v>0</v>
      </c>
      <c r="AV23" s="196">
        <v>0</v>
      </c>
      <c r="AW23" s="196">
        <v>0</v>
      </c>
      <c r="AX23" s="196">
        <v>0</v>
      </c>
      <c r="AY23" s="196">
        <v>0</v>
      </c>
      <c r="AZ23" s="196">
        <v>0</v>
      </c>
      <c r="BA23" s="196">
        <v>0</v>
      </c>
    </row>
    <row r="24" spans="1:53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1">
        <v>0</v>
      </c>
      <c r="AK24" s="196">
        <v>0</v>
      </c>
      <c r="AL24" s="196">
        <v>0</v>
      </c>
      <c r="AM24" s="196">
        <v>0</v>
      </c>
      <c r="AN24" s="196">
        <v>0</v>
      </c>
      <c r="AO24" s="196">
        <v>0</v>
      </c>
      <c r="AP24" s="196">
        <v>0</v>
      </c>
      <c r="AQ24" s="196">
        <v>0</v>
      </c>
      <c r="AR24" s="196">
        <v>0</v>
      </c>
      <c r="AS24" s="196">
        <v>0</v>
      </c>
      <c r="AT24" s="196">
        <v>0</v>
      </c>
      <c r="AU24" s="196">
        <v>0</v>
      </c>
      <c r="AV24" s="196">
        <v>0</v>
      </c>
      <c r="AW24" s="196">
        <v>0</v>
      </c>
      <c r="AX24" s="196">
        <v>0</v>
      </c>
      <c r="AY24" s="196">
        <v>0</v>
      </c>
      <c r="AZ24" s="196">
        <v>0</v>
      </c>
      <c r="BA24" s="196">
        <v>0</v>
      </c>
    </row>
    <row r="25" spans="1:53" x14ac:dyDescent="0.25">
      <c r="A25" s="42" t="s">
        <v>151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0">
        <v>1563.829948845266</v>
      </c>
      <c r="AK25" s="195">
        <v>1590.5801984254051</v>
      </c>
      <c r="AL25" s="195">
        <v>1599.7207254867753</v>
      </c>
      <c r="AM25" s="195">
        <v>1620.2398989009855</v>
      </c>
      <c r="AN25" s="195">
        <v>1673.8858661143738</v>
      </c>
      <c r="AO25" s="195">
        <v>1716.5734369959532</v>
      </c>
      <c r="AP25" s="195">
        <v>1717.94227201645</v>
      </c>
      <c r="AQ25" s="195">
        <v>1740.4886803549543</v>
      </c>
      <c r="AR25" s="195">
        <v>1733.2242263929411</v>
      </c>
      <c r="AS25" s="195">
        <v>1720.3412953640607</v>
      </c>
      <c r="AT25" s="195">
        <v>1713.4694013906835</v>
      </c>
      <c r="AU25" s="195">
        <v>1668.8947854199937</v>
      </c>
      <c r="AV25" s="195">
        <v>1622.9706168003261</v>
      </c>
      <c r="AW25" s="194">
        <f>Monthly!EO25</f>
        <v>1680.9329265124029</v>
      </c>
      <c r="AX25" s="194">
        <v>1702.7156390912785</v>
      </c>
      <c r="AY25" s="194">
        <v>2313.6057658967288</v>
      </c>
      <c r="AZ25" s="194">
        <v>2302.3796558168656</v>
      </c>
      <c r="BA25" s="194">
        <v>2338.710400677809</v>
      </c>
    </row>
    <row r="26" spans="1:53" x14ac:dyDescent="0.25">
      <c r="A26" s="42" t="s">
        <v>152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0">
        <v>213126.59654952385</v>
      </c>
      <c r="AK26" s="195">
        <v>216003.67728062117</v>
      </c>
      <c r="AL26" s="195">
        <v>216330.5872449395</v>
      </c>
      <c r="AM26" s="195">
        <v>216882.22449096438</v>
      </c>
      <c r="AN26" s="195">
        <v>221343.93031419688</v>
      </c>
      <c r="AO26" s="195">
        <v>225136.00869371722</v>
      </c>
      <c r="AP26" s="195">
        <v>223397.92611388149</v>
      </c>
      <c r="AQ26" s="195">
        <v>225354.49110110954</v>
      </c>
      <c r="AR26" s="195">
        <v>222403.67321049538</v>
      </c>
      <c r="AS26" s="195">
        <v>376215.15332522546</v>
      </c>
      <c r="AT26" s="195">
        <v>374315.6981315653</v>
      </c>
      <c r="AU26" s="195">
        <v>369029.53640285943</v>
      </c>
      <c r="AV26" s="195">
        <v>363991.46741130797</v>
      </c>
      <c r="AW26" s="194">
        <f>Monthly!EO26</f>
        <v>367755.34854362061</v>
      </c>
      <c r="AX26" s="194">
        <v>368528.30254009488</v>
      </c>
      <c r="AY26" s="194">
        <v>499173.3539815449</v>
      </c>
      <c r="AZ26" s="194">
        <v>496909.3698163277</v>
      </c>
      <c r="BA26" s="194">
        <v>497396.84627184464</v>
      </c>
    </row>
    <row r="27" spans="1:53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0">
        <v>1775.0513423434661</v>
      </c>
      <c r="AK27" s="195">
        <v>1597.6052383278363</v>
      </c>
      <c r="AL27" s="195">
        <v>1612.226521086244</v>
      </c>
      <c r="AM27" s="195">
        <v>1626.2037383747108</v>
      </c>
      <c r="AN27" s="195">
        <v>1640.5430076308037</v>
      </c>
      <c r="AO27" s="195">
        <v>1441.3681749938828</v>
      </c>
      <c r="AP27" s="195">
        <v>1451.9373891526966</v>
      </c>
      <c r="AQ27" s="195">
        <v>1468.3350235814348</v>
      </c>
      <c r="AR27" s="195">
        <v>1475.9872680721262</v>
      </c>
      <c r="AS27" s="195">
        <v>1482.0458059856574</v>
      </c>
      <c r="AT27" s="195">
        <v>1501.1841245530904</v>
      </c>
      <c r="AU27" s="195">
        <v>1295.7224132472418</v>
      </c>
      <c r="AV27" s="195">
        <v>1300.9520626926876</v>
      </c>
      <c r="AW27" s="194">
        <f>Monthly!EO27</f>
        <v>1307.8991271790619</v>
      </c>
      <c r="AX27" s="194">
        <v>1313.3940277751067</v>
      </c>
      <c r="AY27" s="194">
        <v>1786.9002759688444</v>
      </c>
      <c r="AZ27" s="194">
        <v>1796.6511397264421</v>
      </c>
      <c r="BA27" s="194">
        <v>1805.4965327793384</v>
      </c>
    </row>
    <row r="28" spans="1:53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1">
        <v>0</v>
      </c>
      <c r="AK28" s="196">
        <v>0</v>
      </c>
      <c r="AL28" s="196">
        <v>0</v>
      </c>
      <c r="AM28" s="196">
        <v>0</v>
      </c>
      <c r="AN28" s="196">
        <v>0</v>
      </c>
      <c r="AO28" s="196">
        <v>0</v>
      </c>
      <c r="AP28" s="196">
        <v>0</v>
      </c>
      <c r="AQ28" s="196">
        <v>0</v>
      </c>
      <c r="AR28" s="196">
        <v>0</v>
      </c>
      <c r="AS28" s="196">
        <v>0</v>
      </c>
      <c r="AT28" s="196">
        <v>0</v>
      </c>
      <c r="AU28" s="196">
        <v>0</v>
      </c>
      <c r="AV28" s="196">
        <v>0</v>
      </c>
      <c r="AW28" s="196">
        <v>0</v>
      </c>
      <c r="AX28" s="196">
        <v>0</v>
      </c>
      <c r="AY28" s="196">
        <v>0</v>
      </c>
      <c r="AZ28" s="196">
        <v>0</v>
      </c>
      <c r="BA28" s="196">
        <v>0</v>
      </c>
    </row>
    <row r="29" spans="1:53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1">
        <v>0</v>
      </c>
      <c r="AK29" s="196">
        <v>0</v>
      </c>
      <c r="AL29" s="196">
        <v>0</v>
      </c>
      <c r="AM29" s="196">
        <v>0</v>
      </c>
      <c r="AN29" s="196">
        <v>0</v>
      </c>
      <c r="AO29" s="196">
        <v>0</v>
      </c>
      <c r="AP29" s="196">
        <v>0</v>
      </c>
      <c r="AQ29" s="196">
        <v>0</v>
      </c>
      <c r="AR29" s="196">
        <v>0</v>
      </c>
      <c r="AS29" s="196">
        <v>0</v>
      </c>
      <c r="AT29" s="196">
        <v>0</v>
      </c>
      <c r="AU29" s="196">
        <v>0</v>
      </c>
      <c r="AV29" s="196">
        <v>0</v>
      </c>
      <c r="AW29" s="196">
        <v>0</v>
      </c>
      <c r="AX29" s="196">
        <v>0</v>
      </c>
      <c r="AY29" s="196">
        <v>0</v>
      </c>
      <c r="AZ29" s="196">
        <v>0</v>
      </c>
      <c r="BA29" s="196">
        <v>0</v>
      </c>
    </row>
    <row r="30" spans="1:53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1">
        <v>0</v>
      </c>
      <c r="AK30" s="196">
        <v>0</v>
      </c>
      <c r="AL30" s="196">
        <v>0</v>
      </c>
      <c r="AM30" s="196">
        <v>0</v>
      </c>
      <c r="AN30" s="196">
        <v>0</v>
      </c>
      <c r="AO30" s="196">
        <v>0</v>
      </c>
      <c r="AP30" s="196">
        <v>0</v>
      </c>
      <c r="AQ30" s="196">
        <v>0</v>
      </c>
      <c r="AR30" s="196">
        <v>0</v>
      </c>
      <c r="AS30" s="196">
        <v>0</v>
      </c>
      <c r="AT30" s="196">
        <v>0</v>
      </c>
      <c r="AU30" s="196">
        <v>0</v>
      </c>
      <c r="AV30" s="196">
        <v>0</v>
      </c>
      <c r="AW30" s="196">
        <v>0</v>
      </c>
      <c r="AX30" s="196">
        <v>0</v>
      </c>
      <c r="AY30" s="196">
        <v>0</v>
      </c>
      <c r="AZ30" s="196">
        <v>0</v>
      </c>
      <c r="BA30" s="196">
        <v>0</v>
      </c>
    </row>
    <row r="31" spans="1:53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0">
        <v>1775.0513423434661</v>
      </c>
      <c r="AK31" s="195">
        <v>1597.6052383278363</v>
      </c>
      <c r="AL31" s="195">
        <v>1612.226521086244</v>
      </c>
      <c r="AM31" s="195">
        <v>1626.2037383747108</v>
      </c>
      <c r="AN31" s="195">
        <v>1640.5430076308037</v>
      </c>
      <c r="AO31" s="195">
        <v>1441.3681749938828</v>
      </c>
      <c r="AP31" s="195">
        <v>1451.9373891526966</v>
      </c>
      <c r="AQ31" s="195">
        <v>1468.3350235814348</v>
      </c>
      <c r="AR31" s="195">
        <v>1475.9872680721262</v>
      </c>
      <c r="AS31" s="195">
        <v>1482.0458059856574</v>
      </c>
      <c r="AT31" s="195">
        <v>1501.1841245530904</v>
      </c>
      <c r="AU31" s="195">
        <v>1295.7224132472418</v>
      </c>
      <c r="AV31" s="195">
        <v>1300.9520626926876</v>
      </c>
      <c r="AW31" s="194">
        <f>Monthly!EO31</f>
        <v>1307.8991271790619</v>
      </c>
      <c r="AX31" s="194">
        <v>1313.3940277751067</v>
      </c>
      <c r="AY31" s="194">
        <v>1786.9002759688444</v>
      </c>
      <c r="AZ31" s="194">
        <v>1796.6511397264421</v>
      </c>
      <c r="BA31" s="194">
        <v>1805.4965327793384</v>
      </c>
    </row>
    <row r="32" spans="1:53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1">
        <v>0</v>
      </c>
      <c r="AK32" s="196">
        <v>0</v>
      </c>
      <c r="AL32" s="196">
        <v>0</v>
      </c>
      <c r="AM32" s="196">
        <v>0</v>
      </c>
      <c r="AN32" s="196">
        <v>0</v>
      </c>
      <c r="AO32" s="196">
        <v>0</v>
      </c>
      <c r="AP32" s="196">
        <v>0</v>
      </c>
      <c r="AQ32" s="196">
        <v>0</v>
      </c>
      <c r="AR32" s="196">
        <v>0</v>
      </c>
      <c r="AS32" s="196">
        <v>0</v>
      </c>
      <c r="AT32" s="196">
        <v>0</v>
      </c>
      <c r="AU32" s="196">
        <v>0</v>
      </c>
      <c r="AV32" s="196">
        <v>0</v>
      </c>
      <c r="AW32" s="196">
        <v>0</v>
      </c>
      <c r="AX32" s="196">
        <v>0</v>
      </c>
      <c r="AY32" s="196">
        <v>0</v>
      </c>
      <c r="AZ32" s="196">
        <v>0</v>
      </c>
      <c r="BA32" s="196">
        <v>0</v>
      </c>
    </row>
    <row r="33" spans="1:53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2">
        <v>0</v>
      </c>
      <c r="AK33" s="196">
        <v>0</v>
      </c>
      <c r="AL33" s="196">
        <v>0</v>
      </c>
      <c r="AM33" s="196">
        <v>0</v>
      </c>
      <c r="AN33" s="196">
        <v>0</v>
      </c>
      <c r="AO33" s="196">
        <v>0</v>
      </c>
      <c r="AP33" s="196">
        <v>0</v>
      </c>
      <c r="AQ33" s="196">
        <v>0</v>
      </c>
      <c r="AR33" s="196">
        <v>0</v>
      </c>
      <c r="AS33" s="196">
        <v>0</v>
      </c>
      <c r="AT33" s="196">
        <v>0</v>
      </c>
      <c r="AU33" s="196">
        <v>0</v>
      </c>
      <c r="AV33" s="196">
        <v>0</v>
      </c>
      <c r="AW33" s="196">
        <v>0</v>
      </c>
      <c r="AX33" s="194">
        <v>0</v>
      </c>
      <c r="AY33" s="194">
        <v>0</v>
      </c>
      <c r="AZ33" s="194">
        <v>0</v>
      </c>
      <c r="BA33" s="194">
        <v>0</v>
      </c>
    </row>
    <row r="34" spans="1:53" x14ac:dyDescent="0.25">
      <c r="A34" s="42" t="s">
        <v>150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  <c r="AP34" s="39">
        <v>1451.9373891526966</v>
      </c>
      <c r="AQ34" s="39">
        <v>1468.3350235814348</v>
      </c>
      <c r="AR34" s="39">
        <v>1475.9872680721262</v>
      </c>
      <c r="AS34" s="39">
        <v>1482.0458059856574</v>
      </c>
      <c r="AT34" s="39">
        <v>1501.1841245530904</v>
      </c>
      <c r="AU34" s="39">
        <v>1295.7224132472418</v>
      </c>
      <c r="AV34" s="39">
        <v>1300.9520626926876</v>
      </c>
      <c r="AW34" s="194">
        <f>Monthly!EO34</f>
        <v>1307.8991271790619</v>
      </c>
      <c r="AX34" s="194">
        <v>1313.3940277751067</v>
      </c>
      <c r="AY34" s="194">
        <v>1786.9002759688444</v>
      </c>
      <c r="AZ34" s="194">
        <v>1796.6511397264421</v>
      </c>
      <c r="BA34" s="194">
        <v>1805.4965327793384</v>
      </c>
    </row>
    <row r="35" spans="1:53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  <c r="AT35" s="187">
        <v>0</v>
      </c>
      <c r="AU35" s="187">
        <v>0</v>
      </c>
      <c r="AV35" s="187">
        <v>0</v>
      </c>
      <c r="AW35" s="196">
        <v>0</v>
      </c>
      <c r="AX35" s="187">
        <v>0</v>
      </c>
      <c r="AY35" s="187">
        <v>0</v>
      </c>
      <c r="AZ35" s="187">
        <v>0</v>
      </c>
      <c r="BA35" s="187">
        <v>0</v>
      </c>
    </row>
    <row r="36" spans="1:53" x14ac:dyDescent="0.25">
      <c r="A36" s="42" t="s">
        <v>15</v>
      </c>
      <c r="B36" s="203">
        <f t="shared" ref="B36" si="212">+B6+B27</f>
        <v>417583.70217965532</v>
      </c>
      <c r="C36" s="203">
        <f t="shared" ref="C36" si="213">+C6+C27</f>
        <v>429637.12894237012</v>
      </c>
      <c r="D36" s="203">
        <f t="shared" ref="D36" si="214">+D6+D27</f>
        <v>435546.41635478428</v>
      </c>
      <c r="E36" s="203">
        <f t="shared" ref="E36" si="215">+E6+E27</f>
        <v>464105.38658820611</v>
      </c>
      <c r="F36" s="203">
        <f t="shared" ref="F36" si="216">+F6+F27</f>
        <v>476788.25599499623</v>
      </c>
      <c r="G36" s="203">
        <f t="shared" ref="G36" si="217">+G6+G27</f>
        <v>512211.83063477714</v>
      </c>
      <c r="H36" s="203">
        <f t="shared" ref="H36" si="218">+H6+H27</f>
        <v>546094.10485056322</v>
      </c>
      <c r="I36" s="203">
        <f t="shared" ref="I36" si="219">+I6+I27</f>
        <v>607681.42085495393</v>
      </c>
      <c r="J36" s="203">
        <f t="shared" ref="J36" si="220">+J6+J27</f>
        <v>618342.55746077688</v>
      </c>
      <c r="K36" s="203">
        <f t="shared" ref="K36" si="221">+K6+K27</f>
        <v>607798.31701701286</v>
      </c>
      <c r="L36" s="203">
        <f t="shared" ref="L36" si="222">+L6+L27</f>
        <v>611618.3373945225</v>
      </c>
      <c r="M36" s="203">
        <f t="shared" ref="M36" si="223">+M6+M27</f>
        <v>615707.61733694759</v>
      </c>
      <c r="N36" s="203">
        <f t="shared" ref="N36" si="224">+N6+N27</f>
        <v>653048.55053063878</v>
      </c>
      <c r="O36" s="203">
        <f t="shared" ref="O36" si="225">+O6+O27</f>
        <v>658888.65693997929</v>
      </c>
      <c r="P36" s="203">
        <f t="shared" ref="P36" si="226">+P6+P27</f>
        <v>660946.21407487371</v>
      </c>
      <c r="Q36" s="203">
        <f t="shared" ref="Q36" si="227">+Q6+Q27</f>
        <v>656563.66281398793</v>
      </c>
      <c r="R36" s="203">
        <f t="shared" ref="R36" si="228">+R6+R27</f>
        <v>638075.7150277046</v>
      </c>
      <c r="S36" s="203">
        <f t="shared" ref="S36" si="229">+S6+S27</f>
        <v>662011.40019816021</v>
      </c>
      <c r="T36" s="203">
        <f t="shared" ref="T36" si="230">+T6+T27</f>
        <v>660662.68398931902</v>
      </c>
      <c r="U36" s="203">
        <f t="shared" ref="U36" si="231">+U6+U27</f>
        <v>691234.45454142021</v>
      </c>
      <c r="V36" s="203">
        <f t="shared" ref="V36" si="232">+V6+V27</f>
        <v>720621.30087906879</v>
      </c>
      <c r="W36" s="203">
        <f t="shared" ref="W36" si="233">+W6+W27</f>
        <v>730813.06840454019</v>
      </c>
      <c r="X36" s="203">
        <f t="shared" ref="X36" si="234">+X6+X27</f>
        <v>736607.04039591993</v>
      </c>
      <c r="Y36" s="203">
        <f t="shared" ref="Y36" si="235">+Y6+Y27</f>
        <v>724630.77526127349</v>
      </c>
      <c r="Z36" s="203">
        <f t="shared" ref="Z36:AG36" si="236">+Z6+Z27</f>
        <v>729097.85506495135</v>
      </c>
      <c r="AA36" s="203">
        <f t="shared" si="236"/>
        <v>754428.35996076849</v>
      </c>
      <c r="AB36" s="203">
        <f t="shared" si="236"/>
        <v>774952.97605025594</v>
      </c>
      <c r="AC36" s="203">
        <f t="shared" si="236"/>
        <v>778292.42664076912</v>
      </c>
      <c r="AD36" s="203">
        <f t="shared" si="236"/>
        <v>795087.78754627879</v>
      </c>
      <c r="AE36" s="203">
        <f t="shared" si="236"/>
        <v>801839.63967773796</v>
      </c>
      <c r="AF36" s="203">
        <f t="shared" si="236"/>
        <v>804250.53327156487</v>
      </c>
      <c r="AG36" s="203">
        <f t="shared" si="236"/>
        <v>815659.14886112569</v>
      </c>
      <c r="AH36" s="203">
        <v>842605.27414391271</v>
      </c>
      <c r="AI36" s="203">
        <v>916026.95295102708</v>
      </c>
      <c r="AJ36" s="203">
        <v>927716.5444980443</v>
      </c>
      <c r="AK36" s="203">
        <v>948429.44492044568</v>
      </c>
      <c r="AL36" s="203">
        <v>965074.84614629718</v>
      </c>
      <c r="AM36" s="203">
        <v>979308.95967013761</v>
      </c>
      <c r="AN36" s="203">
        <v>1009039.5097625029</v>
      </c>
      <c r="AO36" s="203">
        <v>1046572.9920314207</v>
      </c>
      <c r="AP36" s="203">
        <v>1057321.898512668</v>
      </c>
      <c r="AQ36" s="203">
        <v>1079747.9377458596</v>
      </c>
      <c r="AR36" s="203">
        <v>1118819.8393828359</v>
      </c>
      <c r="AS36" s="203">
        <v>1290078.526886502</v>
      </c>
      <c r="AT36" s="205">
        <v>1324238.2924270956</v>
      </c>
      <c r="AU36" s="203">
        <v>1317597.389944084</v>
      </c>
      <c r="AV36" s="203">
        <v>1304966.9720878378</v>
      </c>
      <c r="AW36" s="203">
        <f>AW27+AW6</f>
        <v>1335183.175510627</v>
      </c>
      <c r="AX36" s="205">
        <v>1331338.8828077985</v>
      </c>
      <c r="AY36" s="205">
        <v>1813398.9733098969</v>
      </c>
      <c r="AZ36" s="207">
        <v>1807166.9264491743</v>
      </c>
      <c r="BA36" s="207">
        <v>1834613.572542852</v>
      </c>
    </row>
    <row r="37" spans="1:53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</row>
    <row r="38" spans="1:53" x14ac:dyDescent="0.25">
      <c r="A38" s="172" t="s">
        <v>226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</row>
    <row r="40" spans="1:5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53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53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53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53" hidden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53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53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53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53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53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53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53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53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53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53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53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53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53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53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53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53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53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53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53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53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53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53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53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53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53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53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53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53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53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53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53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53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53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331"/>
  <sheetViews>
    <sheetView workbookViewId="0">
      <pane xSplit="1" ySplit="5" topLeftCell="R30" activePane="bottomRight" state="frozen"/>
      <selection pane="topRight" activeCell="B1" sqref="B1"/>
      <selection pane="bottomLeft" activeCell="A6" sqref="A6"/>
      <selection pane="bottomRight" activeCell="U86" sqref="U86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4" width="14.88671875" style="1" customWidth="1"/>
    <col min="25" max="16384" width="14.88671875" style="1"/>
  </cols>
  <sheetData>
    <row r="1" spans="1:24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  <c r="V2" s="168"/>
      <c r="W2" s="168"/>
      <c r="X2" s="168"/>
    </row>
    <row r="3" spans="1:24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  <c r="V3" s="160"/>
      <c r="W3" s="160"/>
      <c r="X3" s="160"/>
    </row>
    <row r="4" spans="1:24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  <c r="V4" s="177"/>
      <c r="W4" s="177"/>
      <c r="X4" s="177"/>
    </row>
    <row r="5" spans="1:24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  <c r="V5" s="181">
        <v>2021</v>
      </c>
      <c r="W5" s="181">
        <v>2022</v>
      </c>
      <c r="X5" s="181">
        <v>2023</v>
      </c>
    </row>
    <row r="6" spans="1:24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4">
        <v>946831.8396821178</v>
      </c>
      <c r="U6" s="194">
        <f>Monthly!DQ6</f>
        <v>1045131.6238564268</v>
      </c>
      <c r="V6" s="194">
        <f>Monthly!EC6</f>
        <v>1288596.4810805165</v>
      </c>
      <c r="W6" s="194">
        <v>1333875.2763834479</v>
      </c>
      <c r="X6" s="194">
        <v>1832808.0760100726</v>
      </c>
    </row>
    <row r="7" spans="1:24" x14ac:dyDescent="0.25">
      <c r="A7" s="42" t="s">
        <v>149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5">
        <v>456996.32614781626</v>
      </c>
      <c r="U7" s="194">
        <f>Monthly!DQ7</f>
        <v>505509.76773689635</v>
      </c>
      <c r="V7" s="194">
        <f>Monthly!EC7</f>
        <v>530949.9907571061</v>
      </c>
      <c r="W7" s="194">
        <v>536637.59413474752</v>
      </c>
      <c r="X7" s="194">
        <v>756934.72244477808</v>
      </c>
    </row>
    <row r="8" spans="1:24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5">
        <v>339750.49180398008</v>
      </c>
      <c r="U8" s="194">
        <f>Monthly!DQ8</f>
        <v>377360.18185028899</v>
      </c>
      <c r="V8" s="194">
        <f>Monthly!EC8</f>
        <v>399238.62078453274</v>
      </c>
      <c r="W8" s="194">
        <v>412382.0894513189</v>
      </c>
      <c r="X8" s="194">
        <v>590977.96558791434</v>
      </c>
    </row>
    <row r="9" spans="1:24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5">
        <v>339750.49180398008</v>
      </c>
      <c r="U9" s="194">
        <f>Monthly!DQ9</f>
        <v>377360.18185028899</v>
      </c>
      <c r="V9" s="194">
        <f>Monthly!EC9</f>
        <v>399238.62078453274</v>
      </c>
      <c r="W9" s="194">
        <v>412382.0894513189</v>
      </c>
      <c r="X9" s="194">
        <v>590977.96558791434</v>
      </c>
    </row>
    <row r="10" spans="1:24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</row>
    <row r="11" spans="1:24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5">
        <v>45206.262572849533</v>
      </c>
      <c r="U11" s="194">
        <f>Monthly!DQ11</f>
        <v>48185.780270222938</v>
      </c>
      <c r="V11" s="194">
        <f>Monthly!EC11</f>
        <v>47037.621921989412</v>
      </c>
      <c r="W11" s="194">
        <v>44783.948579448901</v>
      </c>
      <c r="X11" s="194">
        <v>60753.64087078179</v>
      </c>
    </row>
    <row r="12" spans="1:24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5">
        <v>72039.571770986629</v>
      </c>
      <c r="U12" s="194">
        <f>Monthly!DQ12</f>
        <v>79963.80561638443</v>
      </c>
      <c r="V12" s="194">
        <f>Monthly!EC12</f>
        <v>84673.748050583948</v>
      </c>
      <c r="W12" s="194">
        <v>79471.556103979703</v>
      </c>
      <c r="X12" s="194">
        <v>105203.11598608196</v>
      </c>
    </row>
    <row r="13" spans="1:24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5">
        <v>215392.78213688766</v>
      </c>
      <c r="U13" s="194">
        <f>Monthly!DQ13</f>
        <v>252735.26722016514</v>
      </c>
      <c r="V13" s="194">
        <f>Monthly!EC13</f>
        <v>314572.62342495308</v>
      </c>
      <c r="W13" s="194">
        <v>365589.14932224934</v>
      </c>
      <c r="X13" s="194">
        <v>493280.5049498505</v>
      </c>
    </row>
    <row r="14" spans="1:24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5">
        <v>114327.4481196225</v>
      </c>
      <c r="U14" s="194">
        <f>Monthly!DQ14</f>
        <v>124842.55158763386</v>
      </c>
      <c r="V14" s="194">
        <f>Monthly!EC14</f>
        <v>133703.63073670061</v>
      </c>
      <c r="W14" s="194">
        <v>145193.75421382269</v>
      </c>
      <c r="X14" s="194">
        <v>181594.40921693042</v>
      </c>
    </row>
    <row r="15" spans="1:24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</row>
    <row r="16" spans="1:24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</row>
    <row r="17" spans="1:24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5">
        <v>101065.33401726515</v>
      </c>
      <c r="U17" s="194">
        <f>Monthly!DQ17</f>
        <v>127892.71563253128</v>
      </c>
      <c r="V17" s="194">
        <f>Monthly!EC17</f>
        <v>180868.99268825247</v>
      </c>
      <c r="W17" s="194">
        <v>220395.39510842663</v>
      </c>
      <c r="X17" s="194">
        <v>311686.09573292005</v>
      </c>
    </row>
    <row r="18" spans="1:24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5">
        <v>56848.47391836725</v>
      </c>
      <c r="U18" s="194">
        <f>Monthly!DQ18</f>
        <v>60034.006768652085</v>
      </c>
      <c r="V18" s="194">
        <f>Monthly!EC18</f>
        <v>65138.372277867777</v>
      </c>
      <c r="W18" s="194">
        <v>62212.251456318176</v>
      </c>
      <c r="X18" s="194">
        <v>82857.291942921773</v>
      </c>
    </row>
    <row r="19" spans="1:24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223.3248666028158</v>
      </c>
    </row>
    <row r="20" spans="1:24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5">
        <v>56848.47391836725</v>
      </c>
      <c r="U20" s="194">
        <f>Monthly!DQ20</f>
        <v>60034.006768652085</v>
      </c>
      <c r="V20" s="194">
        <f>Monthly!EC20</f>
        <v>65138.372277867777</v>
      </c>
      <c r="W20" s="194">
        <v>62212.251456318176</v>
      </c>
      <c r="X20" s="194">
        <v>82633.96707631895</v>
      </c>
    </row>
    <row r="21" spans="1:24" x14ac:dyDescent="0.25">
      <c r="A21" s="42" t="s">
        <v>169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5">
        <v>217594.25747904656</v>
      </c>
      <c r="U21" s="194">
        <f>Monthly!DQ21</f>
        <v>226852.58213071316</v>
      </c>
      <c r="V21" s="194">
        <f>Monthly!EC21</f>
        <v>377935.49462058954</v>
      </c>
      <c r="W21" s="194">
        <v>369436.28147013299</v>
      </c>
      <c r="X21" s="194">
        <v>499735.55667252245</v>
      </c>
    </row>
    <row r="22" spans="1:24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</row>
    <row r="23" spans="1:24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</row>
    <row r="24" spans="1:24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</row>
    <row r="25" spans="1:24" x14ac:dyDescent="0.25">
      <c r="A25" s="42" t="s">
        <v>151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5">
        <v>1590.5801984254051</v>
      </c>
      <c r="U25" s="194">
        <f>Monthly!DQ25</f>
        <v>1716.5734369959532</v>
      </c>
      <c r="V25" s="194">
        <f>Monthly!EC25</f>
        <v>1720.3412953640607</v>
      </c>
      <c r="W25" s="194">
        <v>1680.9329265124029</v>
      </c>
      <c r="X25" s="194">
        <v>2338.710400677809</v>
      </c>
    </row>
    <row r="26" spans="1:24" x14ac:dyDescent="0.25">
      <c r="A26" s="42" t="s">
        <v>152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5">
        <v>216003.67728062117</v>
      </c>
      <c r="U26" s="194">
        <f>Monthly!DQ26</f>
        <v>225136.00869371722</v>
      </c>
      <c r="V26" s="194">
        <f>Monthly!EC26</f>
        <v>376215.15332522546</v>
      </c>
      <c r="W26" s="194">
        <v>367755.34854362061</v>
      </c>
      <c r="X26" s="194">
        <v>497396.84627184464</v>
      </c>
    </row>
    <row r="27" spans="1:24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5">
        <v>1597.6052383278363</v>
      </c>
      <c r="U27" s="194">
        <f>Monthly!DQ27</f>
        <v>1441.3681749938828</v>
      </c>
      <c r="V27" s="194">
        <f>Monthly!EC27</f>
        <v>1482.0458059856574</v>
      </c>
      <c r="W27" s="194">
        <v>1307.8991271790619</v>
      </c>
      <c r="X27" s="194">
        <v>1805.4965327793384</v>
      </c>
    </row>
    <row r="28" spans="1:24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</row>
    <row r="29" spans="1:24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6">
        <v>0</v>
      </c>
      <c r="U29" s="196">
        <v>0</v>
      </c>
      <c r="V29" s="196">
        <v>0</v>
      </c>
      <c r="W29" s="196">
        <v>0</v>
      </c>
      <c r="X29" s="196">
        <v>0</v>
      </c>
    </row>
    <row r="30" spans="1:24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</row>
    <row r="31" spans="1:24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5">
        <v>1597.6052383278363</v>
      </c>
      <c r="U31" s="194">
        <f>Monthly!DQ31</f>
        <v>1441.3681749938828</v>
      </c>
      <c r="V31" s="194">
        <f>Monthly!EC31</f>
        <v>1482.0458059856574</v>
      </c>
      <c r="W31" s="194">
        <v>1307.8991271790619</v>
      </c>
      <c r="X31" s="194">
        <v>1805.4965327793384</v>
      </c>
    </row>
    <row r="32" spans="1:24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</row>
    <row r="33" spans="1:24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</row>
    <row r="34" spans="1:24" x14ac:dyDescent="0.25">
      <c r="A34" s="42" t="s">
        <v>150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194">
        <f>Monthly!DQ34</f>
        <v>1441.3681749938828</v>
      </c>
      <c r="V34" s="194">
        <f>Monthly!EC34</f>
        <v>1482.0458059856574</v>
      </c>
      <c r="W34" s="194">
        <v>1307.8991271790619</v>
      </c>
      <c r="X34" s="194">
        <v>1805.4965327793384</v>
      </c>
    </row>
    <row r="35" spans="1:24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</row>
    <row r="36" spans="1:24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4">
        <v>948429.44492044568</v>
      </c>
      <c r="U36" s="194">
        <v>1046572.9920314207</v>
      </c>
      <c r="V36" s="39">
        <f t="shared" ref="V36" si="9">V27+V6</f>
        <v>1290078.526886502</v>
      </c>
      <c r="W36" s="39">
        <v>1335183.175510627</v>
      </c>
      <c r="X36" s="39">
        <v>1834613.572542852</v>
      </c>
    </row>
    <row r="37" spans="1:24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5"/>
      <c r="U37" s="195"/>
      <c r="V37" s="195"/>
      <c r="W37" s="195"/>
      <c r="X37" s="195"/>
    </row>
    <row r="38" spans="1:24" x14ac:dyDescent="0.25">
      <c r="A38" s="89" t="s">
        <v>226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  <c r="V38" s="38"/>
      <c r="W38" s="38"/>
      <c r="X38" s="38"/>
    </row>
    <row r="39" spans="1:24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  <c r="V39" s="58"/>
      <c r="W39" s="58"/>
      <c r="X39" s="58"/>
    </row>
    <row r="40" spans="1:24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</row>
    <row r="41" spans="1:24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</row>
    <row r="42" spans="1:24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  <c r="V42" s="102"/>
      <c r="W42" s="102"/>
      <c r="X42" s="102"/>
    </row>
    <row r="43" spans="1:24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  <c r="V43" s="27" t="s">
        <v>39</v>
      </c>
      <c r="W43" s="27" t="s">
        <v>39</v>
      </c>
      <c r="X43" s="27" t="s">
        <v>39</v>
      </c>
    </row>
    <row r="44" spans="1:24" ht="15.75" hidden="1" customHeight="1" x14ac:dyDescent="0.25">
      <c r="A44" s="216" t="s">
        <v>73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</row>
    <row r="45" spans="1:24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  <c r="V45" s="108"/>
      <c r="W45" s="108"/>
      <c r="X45" s="108"/>
    </row>
    <row r="46" spans="1:24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  <c r="V46" s="111" t="s">
        <v>38</v>
      </c>
      <c r="W46" s="111" t="s">
        <v>38</v>
      </c>
      <c r="X46" s="111" t="s">
        <v>38</v>
      </c>
    </row>
    <row r="47" spans="1:24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  <c r="V47" s="24"/>
      <c r="W47" s="24"/>
      <c r="X47" s="24"/>
    </row>
    <row r="48" spans="1:24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  <c r="V48" s="113"/>
      <c r="W48" s="113"/>
      <c r="X48" s="113"/>
    </row>
    <row r="49" spans="1:24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  <c r="V49" s="24"/>
      <c r="W49" s="24"/>
      <c r="X49" s="24"/>
    </row>
    <row r="50" spans="1:24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  <c r="V50" s="24"/>
      <c r="W50" s="24"/>
      <c r="X50" s="24"/>
    </row>
    <row r="51" spans="1:24" ht="15.75" hidden="1" customHeight="1" x14ac:dyDescent="0.25">
      <c r="A51" s="115" t="s">
        <v>2</v>
      </c>
      <c r="B51" s="116">
        <f t="shared" ref="B51:X51" si="10">SUM(B53:B55)</f>
        <v>30.786190159953073</v>
      </c>
      <c r="C51" s="117">
        <f t="shared" si="10"/>
        <v>29.966485061773341</v>
      </c>
      <c r="D51" s="117">
        <f t="shared" si="10"/>
        <v>29.070927408998578</v>
      </c>
      <c r="E51" s="117">
        <f t="shared" si="10"/>
        <v>29.194150428738112</v>
      </c>
      <c r="F51" s="117">
        <f t="shared" si="10"/>
        <v>29.040126003969611</v>
      </c>
      <c r="G51" s="117">
        <f t="shared" si="10"/>
        <v>29.912493011991099</v>
      </c>
      <c r="H51" s="117">
        <f t="shared" si="10"/>
        <v>30.199429901600915</v>
      </c>
      <c r="I51" s="117">
        <f t="shared" si="10"/>
        <v>30.296947891353767</v>
      </c>
      <c r="J51" s="117">
        <f t="shared" si="10"/>
        <v>34.560788183657763</v>
      </c>
      <c r="K51" s="117">
        <f t="shared" si="10"/>
        <v>40.22881371328171</v>
      </c>
      <c r="L51" s="117">
        <f t="shared" si="10"/>
        <v>43.596784607218076</v>
      </c>
      <c r="M51" s="117">
        <f t="shared" si="10"/>
        <v>41.26571706186683</v>
      </c>
      <c r="N51" s="117">
        <f t="shared" si="10"/>
        <v>41.485159523666283</v>
      </c>
      <c r="O51" s="117">
        <f t="shared" si="10"/>
        <v>45.043535161362939</v>
      </c>
      <c r="P51" s="117">
        <f t="shared" si="10"/>
        <v>44.570405525798343</v>
      </c>
      <c r="Q51" s="117">
        <f t="shared" si="10"/>
        <v>43.611053045734188</v>
      </c>
      <c r="R51" s="118">
        <f t="shared" ref="R51:W51" si="11">SUM(R53:R55)</f>
        <v>43.868509976374149</v>
      </c>
      <c r="S51" s="118">
        <f t="shared" si="11"/>
        <v>45.660645274901782</v>
      </c>
      <c r="T51" s="118">
        <f t="shared" si="11"/>
        <v>40.588865775789976</v>
      </c>
      <c r="U51" s="118">
        <f t="shared" si="11"/>
        <v>40.660896598766421</v>
      </c>
      <c r="V51" s="118">
        <f t="shared" si="11"/>
        <v>34.592951778181522</v>
      </c>
      <c r="W51" s="118">
        <f t="shared" si="11"/>
        <v>34.239948975984468</v>
      </c>
      <c r="X51" s="118">
        <f t="shared" si="10"/>
        <v>35.524189737426212</v>
      </c>
    </row>
    <row r="52" spans="1:24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5.75" hidden="1" customHeight="1" x14ac:dyDescent="0.25">
      <c r="A53" s="104" t="s">
        <v>3</v>
      </c>
      <c r="B53" s="119">
        <f t="shared" ref="B53:L53" si="12">B8/B36*100</f>
        <v>20.032419556616759</v>
      </c>
      <c r="C53" s="93">
        <f t="shared" si="12"/>
        <v>19.146742289243583</v>
      </c>
      <c r="D53" s="93">
        <f t="shared" si="12"/>
        <v>18.103329519717949</v>
      </c>
      <c r="E53" s="93">
        <f t="shared" si="12"/>
        <v>17.46052336514504</v>
      </c>
      <c r="F53" s="93">
        <f t="shared" si="12"/>
        <v>17.017935511985939</v>
      </c>
      <c r="G53" s="93">
        <f t="shared" si="12"/>
        <v>17.532364372189267</v>
      </c>
      <c r="H53" s="93">
        <f t="shared" si="12"/>
        <v>17.917793608907896</v>
      </c>
      <c r="I53" s="93">
        <f t="shared" si="12"/>
        <v>17.972387791361331</v>
      </c>
      <c r="J53" s="93">
        <f t="shared" si="12"/>
        <v>21.024809758600053</v>
      </c>
      <c r="K53" s="93">
        <f t="shared" si="12"/>
        <v>29.943239506410475</v>
      </c>
      <c r="L53" s="93">
        <f t="shared" si="12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X53" si="13">P8/P36*100</f>
        <v>38.668254057801782</v>
      </c>
      <c r="Q53" s="93">
        <f t="shared" si="13"/>
        <v>37.957463412759807</v>
      </c>
      <c r="R53" s="24">
        <f t="shared" ref="R53:W53" si="14">R8/R36*100</f>
        <v>38.124642979035016</v>
      </c>
      <c r="S53" s="24">
        <f t="shared" si="14"/>
        <v>40.240747528112706</v>
      </c>
      <c r="T53" s="24">
        <f t="shared" si="14"/>
        <v>35.822431876572367</v>
      </c>
      <c r="U53" s="24">
        <f t="shared" si="14"/>
        <v>36.056747567871469</v>
      </c>
      <c r="V53" s="24">
        <f t="shared" si="14"/>
        <v>30.946846448802013</v>
      </c>
      <c r="W53" s="24">
        <f t="shared" si="14"/>
        <v>30.885806308457088</v>
      </c>
      <c r="X53" s="24">
        <f t="shared" si="13"/>
        <v>32.212667257704517</v>
      </c>
    </row>
    <row r="54" spans="1:24" ht="18" hidden="1" customHeight="1" x14ac:dyDescent="0.25">
      <c r="A54" s="104" t="s">
        <v>14</v>
      </c>
      <c r="B54" s="23">
        <f t="shared" ref="B54:L54" si="15">B29/B36*100</f>
        <v>1.8202869546745639</v>
      </c>
      <c r="C54" s="24">
        <f t="shared" si="15"/>
        <v>1.7907392149473813</v>
      </c>
      <c r="D54" s="24">
        <f t="shared" si="15"/>
        <v>1.7376295850942118</v>
      </c>
      <c r="E54" s="24">
        <f t="shared" si="15"/>
        <v>1.717963934535762</v>
      </c>
      <c r="F54" s="24">
        <f t="shared" si="15"/>
        <v>1.6664642016063516</v>
      </c>
      <c r="G54" s="24">
        <f t="shared" si="15"/>
        <v>1.6903785185729734</v>
      </c>
      <c r="H54" s="24">
        <f t="shared" si="15"/>
        <v>1.704826549117084</v>
      </c>
      <c r="I54" s="24">
        <f t="shared" si="15"/>
        <v>1.6948598005074877</v>
      </c>
      <c r="J54" s="24">
        <f t="shared" si="15"/>
        <v>2.8475646250748143</v>
      </c>
      <c r="K54" s="24">
        <f t="shared" si="15"/>
        <v>0</v>
      </c>
      <c r="L54" s="24">
        <f t="shared" si="15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X54" si="16">P29/P36*100</f>
        <v>0</v>
      </c>
      <c r="Q54" s="24">
        <f t="shared" si="16"/>
        <v>0</v>
      </c>
      <c r="R54" s="24">
        <f t="shared" ref="R54:W54" si="17">R29/R36*100</f>
        <v>0</v>
      </c>
      <c r="S54" s="24">
        <f t="shared" si="17"/>
        <v>0</v>
      </c>
      <c r="T54" s="24">
        <f t="shared" si="17"/>
        <v>0</v>
      </c>
      <c r="U54" s="24">
        <f t="shared" si="17"/>
        <v>0</v>
      </c>
      <c r="V54" s="24">
        <f t="shared" si="17"/>
        <v>0</v>
      </c>
      <c r="W54" s="24">
        <f t="shared" si="17"/>
        <v>0</v>
      </c>
      <c r="X54" s="24">
        <f t="shared" si="16"/>
        <v>0</v>
      </c>
    </row>
    <row r="55" spans="1:24" ht="15.75" hidden="1" customHeight="1" x14ac:dyDescent="0.25">
      <c r="A55" s="104" t="s">
        <v>115</v>
      </c>
      <c r="B55" s="119">
        <f t="shared" ref="B55:L55" si="18">(+B11+B30)/B36*100</f>
        <v>8.933483648661749</v>
      </c>
      <c r="C55" s="93">
        <f t="shared" si="18"/>
        <v>9.0290035575823762</v>
      </c>
      <c r="D55" s="93">
        <f t="shared" si="18"/>
        <v>9.229968304186416</v>
      </c>
      <c r="E55" s="93">
        <f t="shared" si="18"/>
        <v>10.015663129057307</v>
      </c>
      <c r="F55" s="93">
        <f t="shared" si="18"/>
        <v>10.355726290377321</v>
      </c>
      <c r="G55" s="93">
        <f t="shared" si="18"/>
        <v>10.689750121228858</v>
      </c>
      <c r="H55" s="93">
        <f t="shared" si="18"/>
        <v>10.576809743575938</v>
      </c>
      <c r="I55" s="93">
        <f t="shared" si="18"/>
        <v>10.629700299484949</v>
      </c>
      <c r="J55" s="93">
        <f t="shared" si="18"/>
        <v>10.6884137999829</v>
      </c>
      <c r="K55" s="93">
        <f t="shared" si="18"/>
        <v>10.285574206871239</v>
      </c>
      <c r="L55" s="93">
        <f t="shared" si="18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X55" si="19">(+P11+P30)/P36*100</f>
        <v>5.9021514679965588</v>
      </c>
      <c r="Q55" s="93">
        <f t="shared" si="19"/>
        <v>5.6535896329743816</v>
      </c>
      <c r="R55" s="24">
        <f t="shared" ref="R55:W55" si="20">(+R11+R30)/R36*100</f>
        <v>5.7438669973391354</v>
      </c>
      <c r="S55" s="24">
        <f t="shared" si="20"/>
        <v>5.419897746789073</v>
      </c>
      <c r="T55" s="24">
        <f t="shared" si="20"/>
        <v>4.7664338992176098</v>
      </c>
      <c r="U55" s="24">
        <f t="shared" si="20"/>
        <v>4.6041490308949502</v>
      </c>
      <c r="V55" s="24">
        <f t="shared" si="20"/>
        <v>3.6461053293795085</v>
      </c>
      <c r="W55" s="24">
        <f t="shared" si="20"/>
        <v>3.3541426675273782</v>
      </c>
      <c r="X55" s="24">
        <f t="shared" si="19"/>
        <v>3.3115224797216931</v>
      </c>
    </row>
    <row r="56" spans="1:24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  <c r="V56" s="24"/>
      <c r="W56" s="24"/>
      <c r="X56" s="24"/>
    </row>
    <row r="57" spans="1:24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5.75" hidden="1" customHeight="1" x14ac:dyDescent="0.25">
      <c r="A58" s="115" t="s">
        <v>4</v>
      </c>
      <c r="B58" s="116" t="e">
        <f t="shared" ref="B58:X58" si="21">SUM(B60:B63)</f>
        <v>#VALUE!</v>
      </c>
      <c r="C58" s="117" t="e">
        <f t="shared" si="21"/>
        <v>#VALUE!</v>
      </c>
      <c r="D58" s="117" t="e">
        <f t="shared" si="21"/>
        <v>#VALUE!</v>
      </c>
      <c r="E58" s="117" t="e">
        <f t="shared" si="21"/>
        <v>#VALUE!</v>
      </c>
      <c r="F58" s="117" t="e">
        <f t="shared" si="21"/>
        <v>#VALUE!</v>
      </c>
      <c r="G58" s="117" t="e">
        <f t="shared" si="21"/>
        <v>#VALUE!</v>
      </c>
      <c r="H58" s="117">
        <f t="shared" si="21"/>
        <v>25.338820972533401</v>
      </c>
      <c r="I58" s="117">
        <f t="shared" si="21"/>
        <v>24.739702948789592</v>
      </c>
      <c r="J58" s="117">
        <f t="shared" si="21"/>
        <v>28.685357112320801</v>
      </c>
      <c r="K58" s="117">
        <f t="shared" si="21"/>
        <v>18.349986826539126</v>
      </c>
      <c r="L58" s="117">
        <f t="shared" si="21"/>
        <v>13.572732481877303</v>
      </c>
      <c r="M58" s="117">
        <f t="shared" si="21"/>
        <v>17.961270512055265</v>
      </c>
      <c r="N58" s="117">
        <f t="shared" si="21"/>
        <v>18.442647789463511</v>
      </c>
      <c r="O58" s="117">
        <f t="shared" si="21"/>
        <v>17.740695508363146</v>
      </c>
      <c r="P58" s="117">
        <f t="shared" si="21"/>
        <v>18.110370620343701</v>
      </c>
      <c r="Q58" s="117">
        <f t="shared" si="21"/>
        <v>18.28488543995633</v>
      </c>
      <c r="R58" s="118">
        <f t="shared" ref="R58:S58" si="22">SUM(R60:R63)</f>
        <v>18.397834166813301</v>
      </c>
      <c r="S58" s="118">
        <f t="shared" si="22"/>
        <v>18.862122653435925</v>
      </c>
      <c r="T58" s="118">
        <f t="shared" ref="T58" si="23">SUM(T60:T63)</f>
        <v>22.878917196989455</v>
      </c>
      <c r="U58" s="118">
        <f t="shared" ref="U58" si="24">SUM(U60:U63)</f>
        <v>24.286565517212203</v>
      </c>
      <c r="V58" s="118">
        <f t="shared" ref="V58" si="25">SUM(V60:V63)</f>
        <v>24.49887062252796</v>
      </c>
      <c r="W58" s="118">
        <f t="shared" ref="W58" si="26">SUM(W60:W63)</f>
        <v>27.479154559381893</v>
      </c>
      <c r="X58" s="118">
        <f t="shared" si="21"/>
        <v>26.985846441570779</v>
      </c>
    </row>
    <row r="59" spans="1:24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15.75" hidden="1" customHeight="1" x14ac:dyDescent="0.25">
      <c r="A60" s="104" t="s">
        <v>5</v>
      </c>
      <c r="B60" s="119">
        <f t="shared" ref="B60:L60" si="27">(+B14+B32)/B36*100</f>
        <v>16.079379495778376</v>
      </c>
      <c r="C60" s="93">
        <f t="shared" si="27"/>
        <v>16.381289373452471</v>
      </c>
      <c r="D60" s="93">
        <f t="shared" si="27"/>
        <v>16.257296458007424</v>
      </c>
      <c r="E60" s="93">
        <f t="shared" si="27"/>
        <v>15.926691918743256</v>
      </c>
      <c r="F60" s="93">
        <f t="shared" si="27"/>
        <v>15.077348080502684</v>
      </c>
      <c r="G60" s="93">
        <f t="shared" si="27"/>
        <v>15.283531413344271</v>
      </c>
      <c r="H60" s="93">
        <f t="shared" si="27"/>
        <v>15.547157518234705</v>
      </c>
      <c r="I60" s="93">
        <f t="shared" si="27"/>
        <v>15.595526565561105</v>
      </c>
      <c r="J60" s="93">
        <f t="shared" si="27"/>
        <v>18.058201755635988</v>
      </c>
      <c r="K60" s="93">
        <f t="shared" si="27"/>
        <v>12.836718756868889</v>
      </c>
      <c r="L60" s="93">
        <f t="shared" si="27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X60" si="28">(+P14+P32)/P36*100</f>
        <v>11.536347829334527</v>
      </c>
      <c r="Q60" s="93">
        <f t="shared" si="28"/>
        <v>11.7226650442433</v>
      </c>
      <c r="R60" s="24">
        <f t="shared" ref="R60:W60" si="29">(+R14+R32)/R36*100</f>
        <v>12.288760206843824</v>
      </c>
      <c r="S60" s="24">
        <f t="shared" si="29"/>
        <v>12.438125640922335</v>
      </c>
      <c r="T60" s="24">
        <f t="shared" si="29"/>
        <v>12.054396743155975</v>
      </c>
      <c r="U60" s="24">
        <f t="shared" si="29"/>
        <v>11.928699912780262</v>
      </c>
      <c r="V60" s="24">
        <f t="shared" si="29"/>
        <v>10.363991644708891</v>
      </c>
      <c r="W60" s="24">
        <f t="shared" si="29"/>
        <v>10.874444561383486</v>
      </c>
      <c r="X60" s="24">
        <f t="shared" si="28"/>
        <v>9.8982375326719563</v>
      </c>
    </row>
    <row r="61" spans="1:24" ht="18" hidden="1" customHeight="1" x14ac:dyDescent="0.25">
      <c r="A61" s="104" t="s">
        <v>6</v>
      </c>
      <c r="B61" s="119" t="e">
        <f t="shared" ref="B61:L61" si="30">(+B15+B33)/B36*100</f>
        <v>#VALUE!</v>
      </c>
      <c r="C61" s="93" t="e">
        <f t="shared" si="30"/>
        <v>#VALUE!</v>
      </c>
      <c r="D61" s="93" t="e">
        <f t="shared" si="30"/>
        <v>#VALUE!</v>
      </c>
      <c r="E61" s="93" t="e">
        <f t="shared" si="30"/>
        <v>#VALUE!</v>
      </c>
      <c r="F61" s="93" t="e">
        <f t="shared" si="30"/>
        <v>#VALUE!</v>
      </c>
      <c r="G61" s="93" t="e">
        <f t="shared" si="30"/>
        <v>#VALUE!</v>
      </c>
      <c r="H61" s="93">
        <f t="shared" si="30"/>
        <v>1.5339198616334018</v>
      </c>
      <c r="I61" s="93">
        <f t="shared" si="30"/>
        <v>1.5291475170326565</v>
      </c>
      <c r="J61" s="93">
        <f t="shared" si="30"/>
        <v>0.6575975432496366</v>
      </c>
      <c r="K61" s="93">
        <f t="shared" si="30"/>
        <v>0</v>
      </c>
      <c r="L61" s="93">
        <f t="shared" si="30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X61" si="31">(+P15+P33)/P36*100</f>
        <v>0</v>
      </c>
      <c r="Q61" s="93">
        <f t="shared" si="31"/>
        <v>0</v>
      </c>
      <c r="R61" s="24">
        <f t="shared" ref="R61:W61" si="32">(+R15+R33)/R36*100</f>
        <v>0</v>
      </c>
      <c r="S61" s="24">
        <f t="shared" si="32"/>
        <v>0</v>
      </c>
      <c r="T61" s="24">
        <f t="shared" si="32"/>
        <v>0</v>
      </c>
      <c r="U61" s="24">
        <f t="shared" si="32"/>
        <v>0</v>
      </c>
      <c r="V61" s="24">
        <f t="shared" si="32"/>
        <v>0</v>
      </c>
      <c r="W61" s="24">
        <f t="shared" si="32"/>
        <v>0</v>
      </c>
      <c r="X61" s="24">
        <f t="shared" si="31"/>
        <v>0</v>
      </c>
    </row>
    <row r="62" spans="1:24" ht="15.75" hidden="1" customHeight="1" x14ac:dyDescent="0.25">
      <c r="A62" s="104" t="s">
        <v>107</v>
      </c>
      <c r="B62" s="119">
        <f t="shared" ref="B62:L62" si="33">(+B16+B34)/B36*100</f>
        <v>1.5737987607509687</v>
      </c>
      <c r="C62" s="93">
        <f t="shared" si="33"/>
        <v>1.6417593320005703</v>
      </c>
      <c r="D62" s="93">
        <f t="shared" si="33"/>
        <v>1.508987776973546</v>
      </c>
      <c r="E62" s="93">
        <f t="shared" si="33"/>
        <v>1.369949278846434</v>
      </c>
      <c r="F62" s="93">
        <f t="shared" si="33"/>
        <v>1.2344824993058345</v>
      </c>
      <c r="G62" s="93">
        <f t="shared" si="33"/>
        <v>1.2182750469890804</v>
      </c>
      <c r="H62" s="93">
        <f t="shared" si="33"/>
        <v>1.1494222833886121</v>
      </c>
      <c r="I62" s="93">
        <f t="shared" si="33"/>
        <v>1.128550205343432</v>
      </c>
      <c r="J62" s="93">
        <f t="shared" si="33"/>
        <v>3.0676425741727704</v>
      </c>
      <c r="K62" s="93">
        <f t="shared" si="33"/>
        <v>2.1737480318462605</v>
      </c>
      <c r="L62" s="93">
        <f t="shared" si="33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X62" si="34">(+P16+P34)/P36*100</f>
        <v>0.32541730222637555</v>
      </c>
      <c r="Q62" s="93">
        <f t="shared" si="34"/>
        <v>0.29644302050986954</v>
      </c>
      <c r="R62" s="24">
        <f t="shared" ref="R62:W62" si="35">(+R16+R34)/R36*100</f>
        <v>0.2579943140984074</v>
      </c>
      <c r="S62" s="24">
        <f t="shared" si="35"/>
        <v>0.22897267465607432</v>
      </c>
      <c r="T62" s="24">
        <f t="shared" si="35"/>
        <v>0.16844745245776754</v>
      </c>
      <c r="U62" s="24">
        <f t="shared" si="35"/>
        <v>0.13772266110136819</v>
      </c>
      <c r="V62" s="24">
        <f t="shared" si="35"/>
        <v>0.11488027861082631</v>
      </c>
      <c r="W62" s="24">
        <f t="shared" si="35"/>
        <v>9.7956531445872158E-2</v>
      </c>
      <c r="X62" s="24">
        <f t="shared" si="34"/>
        <v>9.8412906118253762E-2</v>
      </c>
    </row>
    <row r="63" spans="1:24" ht="15.75" hidden="1" customHeight="1" x14ac:dyDescent="0.25">
      <c r="A63" s="104" t="s">
        <v>108</v>
      </c>
      <c r="B63" s="119">
        <f t="shared" ref="B63:L63" si="36">(+B17+B35)/B36*100</f>
        <v>8.3184395150341643</v>
      </c>
      <c r="C63" s="93">
        <f t="shared" si="36"/>
        <v>8.1955116127068077</v>
      </c>
      <c r="D63" s="93">
        <f t="shared" si="36"/>
        <v>8.093683602232133</v>
      </c>
      <c r="E63" s="93">
        <f t="shared" si="36"/>
        <v>7.3558191923510856</v>
      </c>
      <c r="F63" s="93">
        <f t="shared" si="36"/>
        <v>7.1325307361243953</v>
      </c>
      <c r="G63" s="93">
        <f t="shared" si="36"/>
        <v>7.1250969017859749</v>
      </c>
      <c r="H63" s="93">
        <f t="shared" si="36"/>
        <v>7.1083213092766817</v>
      </c>
      <c r="I63" s="93">
        <f t="shared" si="36"/>
        <v>6.4864786608523977</v>
      </c>
      <c r="J63" s="93">
        <f t="shared" si="36"/>
        <v>6.9019152392624061</v>
      </c>
      <c r="K63" s="93">
        <f t="shared" si="36"/>
        <v>3.3395200378239771</v>
      </c>
      <c r="L63" s="93">
        <f t="shared" si="36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X63" si="37">(+P17+P35)/P36*100</f>
        <v>6.2486054887828004</v>
      </c>
      <c r="Q63" s="93">
        <f t="shared" si="37"/>
        <v>6.2657773752031618</v>
      </c>
      <c r="R63" s="24">
        <f t="shared" ref="R63:W63" si="38">(+R17+R35)/R36*100</f>
        <v>5.8510796458710699</v>
      </c>
      <c r="S63" s="24">
        <f t="shared" si="38"/>
        <v>6.1950243378575163</v>
      </c>
      <c r="T63" s="24">
        <f t="shared" si="38"/>
        <v>10.656073001375713</v>
      </c>
      <c r="U63" s="24">
        <f t="shared" si="38"/>
        <v>12.220142943330572</v>
      </c>
      <c r="V63" s="24">
        <f t="shared" si="38"/>
        <v>14.019998699208244</v>
      </c>
      <c r="W63" s="24">
        <f t="shared" si="38"/>
        <v>16.506753466552535</v>
      </c>
      <c r="X63" s="24">
        <f t="shared" si="37"/>
        <v>16.98919600278057</v>
      </c>
    </row>
    <row r="64" spans="1:24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15.75" hidden="1" customHeight="1" x14ac:dyDescent="0.25">
      <c r="A65" s="115" t="s">
        <v>7</v>
      </c>
      <c r="B65" s="116">
        <f t="shared" ref="B65:X65" si="39">SUM(B67:B68)</f>
        <v>12.424530252285845</v>
      </c>
      <c r="C65" s="117">
        <f t="shared" si="39"/>
        <v>12.070896165858706</v>
      </c>
      <c r="D65" s="117">
        <f t="shared" si="39"/>
        <v>11.762568878563588</v>
      </c>
      <c r="E65" s="117">
        <f t="shared" si="39"/>
        <v>11.941041932500713</v>
      </c>
      <c r="F65" s="117">
        <f t="shared" si="39"/>
        <v>12.589028386244205</v>
      </c>
      <c r="G65" s="117">
        <f t="shared" si="39"/>
        <v>13.139629032713339</v>
      </c>
      <c r="H65" s="117">
        <f t="shared" si="39"/>
        <v>13.510736191108146</v>
      </c>
      <c r="I65" s="117">
        <f t="shared" si="39"/>
        <v>13.687389450206144</v>
      </c>
      <c r="J65" s="117">
        <f t="shared" si="39"/>
        <v>8.710491065066833</v>
      </c>
      <c r="K65" s="117">
        <f t="shared" si="39"/>
        <v>9.5929723255348911</v>
      </c>
      <c r="L65" s="117">
        <f t="shared" si="39"/>
        <v>10.783110090663156</v>
      </c>
      <c r="M65" s="117">
        <f t="shared" si="39"/>
        <v>9.6034225446470867</v>
      </c>
      <c r="N65" s="117">
        <f t="shared" si="39"/>
        <v>9.389590404719474</v>
      </c>
      <c r="O65" s="117">
        <f t="shared" si="39"/>
        <v>8.2578501303411187</v>
      </c>
      <c r="P65" s="117">
        <f t="shared" si="39"/>
        <v>7.6278250440857649</v>
      </c>
      <c r="Q65" s="117">
        <f t="shared" si="39"/>
        <v>7.254998935186328</v>
      </c>
      <c r="R65" s="118">
        <f t="shared" ref="R65" si="40">SUM(R67:R68)</f>
        <v>7.2971549257561135</v>
      </c>
      <c r="S65" s="118">
        <f t="shared" ref="S65" si="41">SUM(S67:S68)</f>
        <v>6.8584640494515039</v>
      </c>
      <c r="T65" s="118">
        <f t="shared" ref="T65" si="42">SUM(T67:T68)</f>
        <v>5.993959194627883</v>
      </c>
      <c r="U65" s="118">
        <f t="shared" ref="U65" si="43">SUM(U67:U68)</f>
        <v>5.7362465136927314</v>
      </c>
      <c r="V65" s="118">
        <f t="shared" ref="V65" si="44">SUM(V67:V68)</f>
        <v>5.0491788616212272</v>
      </c>
      <c r="W65" s="118">
        <f t="shared" ref="W65" si="45">SUM(W67:W68)</f>
        <v>4.6594544177450219</v>
      </c>
      <c r="X65" s="118">
        <f t="shared" si="39"/>
        <v>4.5163348392805167</v>
      </c>
    </row>
    <row r="66" spans="1:24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18" hidden="1" customHeight="1" x14ac:dyDescent="0.25">
      <c r="A67" s="104" t="s">
        <v>8</v>
      </c>
      <c r="B67" s="119">
        <f t="shared" ref="B67:L67" si="46">B19/B36*100</f>
        <v>7.4761493377256505</v>
      </c>
      <c r="C67" s="93">
        <f t="shared" si="46"/>
        <v>7.0167617271413087</v>
      </c>
      <c r="D67" s="93">
        <f t="shared" si="46"/>
        <v>6.4893530084755655</v>
      </c>
      <c r="E67" s="93">
        <f t="shared" si="46"/>
        <v>6.2495768320966478</v>
      </c>
      <c r="F67" s="93">
        <f t="shared" si="46"/>
        <v>6.1186387406287608</v>
      </c>
      <c r="G67" s="93">
        <f t="shared" si="46"/>
        <v>5.9075001795598823</v>
      </c>
      <c r="H67" s="93">
        <f t="shared" si="46"/>
        <v>5.7587935469690876</v>
      </c>
      <c r="I67" s="93">
        <f t="shared" si="46"/>
        <v>5.7297686303707245</v>
      </c>
      <c r="J67" s="93">
        <f t="shared" si="46"/>
        <v>0</v>
      </c>
      <c r="K67" s="93">
        <f t="shared" si="46"/>
        <v>0</v>
      </c>
      <c r="L67" s="93">
        <f t="shared" si="46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X67" si="47">P19/P36*100</f>
        <v>0</v>
      </c>
      <c r="Q67" s="93">
        <f t="shared" si="47"/>
        <v>0</v>
      </c>
      <c r="R67" s="24">
        <f t="shared" ref="R67:W67" si="48">R19/R36*100</f>
        <v>0</v>
      </c>
      <c r="S67" s="24">
        <f t="shared" si="48"/>
        <v>0</v>
      </c>
      <c r="T67" s="24">
        <f t="shared" si="48"/>
        <v>0</v>
      </c>
      <c r="U67" s="24">
        <f t="shared" si="48"/>
        <v>0</v>
      </c>
      <c r="V67" s="24">
        <f t="shared" si="48"/>
        <v>0</v>
      </c>
      <c r="W67" s="24">
        <f t="shared" si="48"/>
        <v>0</v>
      </c>
      <c r="X67" s="24">
        <f t="shared" si="47"/>
        <v>1.2172855905196324E-2</v>
      </c>
    </row>
    <row r="68" spans="1:24" ht="15.75" hidden="1" customHeight="1" x14ac:dyDescent="0.25">
      <c r="A68" s="104" t="s">
        <v>109</v>
      </c>
      <c r="B68" s="119">
        <f t="shared" ref="B68:L68" si="49">B20/B36*100</f>
        <v>4.9483809145601931</v>
      </c>
      <c r="C68" s="93">
        <f t="shared" si="49"/>
        <v>5.054134438717397</v>
      </c>
      <c r="D68" s="93">
        <f t="shared" si="49"/>
        <v>5.2732158700880234</v>
      </c>
      <c r="E68" s="93">
        <f t="shared" si="49"/>
        <v>5.6914651004040664</v>
      </c>
      <c r="F68" s="93">
        <f t="shared" si="49"/>
        <v>6.4703896456154446</v>
      </c>
      <c r="G68" s="93">
        <f t="shared" si="49"/>
        <v>7.2321288531534567</v>
      </c>
      <c r="H68" s="93">
        <f t="shared" si="49"/>
        <v>7.7519426441390582</v>
      </c>
      <c r="I68" s="93">
        <f t="shared" si="49"/>
        <v>7.9576208198354204</v>
      </c>
      <c r="J68" s="93">
        <f t="shared" si="49"/>
        <v>8.710491065066833</v>
      </c>
      <c r="K68" s="93">
        <f t="shared" si="49"/>
        <v>9.5929723255348911</v>
      </c>
      <c r="L68" s="93">
        <f t="shared" si="49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X68" si="50">P20/P36*100</f>
        <v>7.6278250440857649</v>
      </c>
      <c r="Q68" s="93">
        <f t="shared" si="50"/>
        <v>7.254998935186328</v>
      </c>
      <c r="R68" s="24">
        <f t="shared" ref="R68:W68" si="51">R20/R36*100</f>
        <v>7.2971549257561135</v>
      </c>
      <c r="S68" s="24">
        <f t="shared" si="51"/>
        <v>6.8584640494515039</v>
      </c>
      <c r="T68" s="24">
        <f t="shared" si="51"/>
        <v>5.993959194627883</v>
      </c>
      <c r="U68" s="24">
        <f t="shared" si="51"/>
        <v>5.7362465136927314</v>
      </c>
      <c r="V68" s="24">
        <f t="shared" si="51"/>
        <v>5.0491788616212272</v>
      </c>
      <c r="W68" s="24">
        <f t="shared" si="51"/>
        <v>4.6594544177450219</v>
      </c>
      <c r="X68" s="24">
        <f t="shared" si="50"/>
        <v>4.5041619833753206</v>
      </c>
    </row>
    <row r="69" spans="1:24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15.75" hidden="1" customHeight="1" x14ac:dyDescent="0.25">
      <c r="A70" s="115" t="s">
        <v>9</v>
      </c>
      <c r="B70" s="116">
        <f t="shared" ref="B70:X70" si="52">SUM(B72:B76)</f>
        <v>28.583287879957169</v>
      </c>
      <c r="C70" s="117">
        <f t="shared" si="52"/>
        <v>29.6180932124905</v>
      </c>
      <c r="D70" s="117">
        <f t="shared" si="52"/>
        <v>31.300221520465108</v>
      </c>
      <c r="E70" s="117">
        <f t="shared" si="52"/>
        <v>32.243168209301601</v>
      </c>
      <c r="F70" s="117">
        <f t="shared" si="52"/>
        <v>33.263378441263285</v>
      </c>
      <c r="G70" s="117">
        <f t="shared" si="52"/>
        <v>31.699694656521949</v>
      </c>
      <c r="H70" s="117">
        <f t="shared" si="52"/>
        <v>30.913954186710747</v>
      </c>
      <c r="I70" s="117">
        <f t="shared" si="52"/>
        <v>31.245767585955392</v>
      </c>
      <c r="J70" s="117">
        <f t="shared" si="52"/>
        <v>28.043363638954599</v>
      </c>
      <c r="K70" s="117">
        <f t="shared" si="52"/>
        <v>31.828229794854042</v>
      </c>
      <c r="L70" s="117">
        <f t="shared" si="52"/>
        <v>32.047372820241478</v>
      </c>
      <c r="M70" s="117">
        <f t="shared" si="52"/>
        <v>31.169589881430838</v>
      </c>
      <c r="N70" s="117">
        <f t="shared" si="52"/>
        <v>30.682602282150729</v>
      </c>
      <c r="O70" s="117">
        <f t="shared" si="52"/>
        <v>28.957919199932785</v>
      </c>
      <c r="P70" s="117">
        <f t="shared" si="52"/>
        <v>27.071639513620624</v>
      </c>
      <c r="Q70" s="117">
        <f t="shared" si="52"/>
        <v>28.504531556199336</v>
      </c>
      <c r="R70" s="118">
        <f t="shared" ref="R70" si="53">SUM(R72:R76)</f>
        <v>28.039561073564855</v>
      </c>
      <c r="S70" s="118">
        <f t="shared" ref="S70" si="54">SUM(S72:S76)</f>
        <v>26.426128797532549</v>
      </c>
      <c r="T70" s="118">
        <f t="shared" ref="T70" si="55">SUM(T72:T76)</f>
        <v>22.942587732216431</v>
      </c>
      <c r="U70" s="118">
        <f t="shared" ref="U70" si="56">SUM(U72:U76)</f>
        <v>21.675753517237958</v>
      </c>
      <c r="V70" s="118">
        <f t="shared" ref="V70" si="57">SUM(V72:V76)</f>
        <v>29.295541840596758</v>
      </c>
      <c r="W70" s="118">
        <f t="shared" ref="W70" si="58">SUM(W72:W76)</f>
        <v>27.669333185601737</v>
      </c>
      <c r="X70" s="118">
        <f t="shared" si="52"/>
        <v>27.239281565974014</v>
      </c>
    </row>
    <row r="71" spans="1:24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18" hidden="1" customHeight="1" x14ac:dyDescent="0.25">
      <c r="A72" s="104" t="s">
        <v>10</v>
      </c>
      <c r="B72" s="119">
        <f t="shared" ref="B72:L72" si="59">B22/B36*100</f>
        <v>17.529962573847293</v>
      </c>
      <c r="C72" s="93">
        <f t="shared" si="59"/>
        <v>16.780734978209544</v>
      </c>
      <c r="D72" s="93">
        <f t="shared" si="59"/>
        <v>16.251590627845619</v>
      </c>
      <c r="E72" s="93">
        <f t="shared" si="59"/>
        <v>16.050553635669978</v>
      </c>
      <c r="F72" s="93">
        <f t="shared" si="59"/>
        <v>16.080096463353186</v>
      </c>
      <c r="G72" s="93">
        <f t="shared" si="59"/>
        <v>14.402690868308285</v>
      </c>
      <c r="H72" s="93">
        <f t="shared" si="59"/>
        <v>14.283736462645798</v>
      </c>
      <c r="I72" s="93">
        <f t="shared" si="59"/>
        <v>13.963391635467925</v>
      </c>
      <c r="J72" s="93">
        <f t="shared" si="59"/>
        <v>4.9304407615356114</v>
      </c>
      <c r="K72" s="93">
        <f t="shared" si="59"/>
        <v>5.2150613276024522</v>
      </c>
      <c r="L72" s="93">
        <f t="shared" si="59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X72" si="60">P22/P36*100</f>
        <v>0</v>
      </c>
      <c r="Q72" s="93">
        <f t="shared" si="60"/>
        <v>0</v>
      </c>
      <c r="R72" s="24">
        <f t="shared" ref="R72:W72" si="61">R22/R36*100</f>
        <v>0</v>
      </c>
      <c r="S72" s="24">
        <f t="shared" si="61"/>
        <v>0</v>
      </c>
      <c r="T72" s="24">
        <f t="shared" si="61"/>
        <v>0</v>
      </c>
      <c r="U72" s="24">
        <f t="shared" si="61"/>
        <v>0</v>
      </c>
      <c r="V72" s="24">
        <f t="shared" si="61"/>
        <v>0</v>
      </c>
      <c r="W72" s="24">
        <f t="shared" si="61"/>
        <v>0</v>
      </c>
      <c r="X72" s="24">
        <f t="shared" si="60"/>
        <v>0</v>
      </c>
    </row>
    <row r="73" spans="1:24" ht="18" hidden="1" customHeight="1" x14ac:dyDescent="0.25">
      <c r="A73" s="104" t="s">
        <v>11</v>
      </c>
      <c r="B73" s="119">
        <f t="shared" ref="B73:L73" si="62">B23/B36*100</f>
        <v>0.80555619645542087</v>
      </c>
      <c r="C73" s="93">
        <f t="shared" si="62"/>
        <v>0.75115019980796283</v>
      </c>
      <c r="D73" s="93">
        <f t="shared" si="62"/>
        <v>0.68839162716850733</v>
      </c>
      <c r="E73" s="93">
        <f t="shared" si="62"/>
        <v>0.65658508938437987</v>
      </c>
      <c r="F73" s="93">
        <f t="shared" si="62"/>
        <v>0.64266587994528968</v>
      </c>
      <c r="G73" s="93">
        <f t="shared" si="62"/>
        <v>0.61268646734627963</v>
      </c>
      <c r="H73" s="93">
        <f t="shared" si="62"/>
        <v>0.58317219224447692</v>
      </c>
      <c r="I73" s="93">
        <f t="shared" si="62"/>
        <v>0.58490064724923219</v>
      </c>
      <c r="J73" s="93">
        <f t="shared" si="62"/>
        <v>0</v>
      </c>
      <c r="K73" s="93">
        <f t="shared" si="62"/>
        <v>0</v>
      </c>
      <c r="L73" s="93">
        <f t="shared" si="62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X73" si="63">P23/P36*100</f>
        <v>0</v>
      </c>
      <c r="Q73" s="93">
        <f t="shared" si="63"/>
        <v>0</v>
      </c>
      <c r="R73" s="24">
        <f t="shared" ref="R73:W73" si="64">R23/R36*100</f>
        <v>0</v>
      </c>
      <c r="S73" s="24">
        <f t="shared" si="64"/>
        <v>0</v>
      </c>
      <c r="T73" s="24">
        <f t="shared" si="64"/>
        <v>0</v>
      </c>
      <c r="U73" s="24">
        <f t="shared" si="64"/>
        <v>0</v>
      </c>
      <c r="V73" s="24">
        <f t="shared" si="64"/>
        <v>0</v>
      </c>
      <c r="W73" s="24">
        <f t="shared" si="64"/>
        <v>0</v>
      </c>
      <c r="X73" s="24">
        <f t="shared" si="63"/>
        <v>0</v>
      </c>
    </row>
    <row r="74" spans="1:24" ht="18" hidden="1" customHeight="1" x14ac:dyDescent="0.25">
      <c r="A74" s="104" t="s">
        <v>12</v>
      </c>
      <c r="B74" s="119">
        <f t="shared" ref="B74:L74" si="65">B24/B36*100</f>
        <v>0.65917719292602628</v>
      </c>
      <c r="C74" s="93">
        <f t="shared" si="65"/>
        <v>0.63118451951347776</v>
      </c>
      <c r="D74" s="93">
        <f t="shared" si="65"/>
        <v>0.60627728875294784</v>
      </c>
      <c r="E74" s="93">
        <f t="shared" si="65"/>
        <v>0.60114366292216381</v>
      </c>
      <c r="F74" s="93">
        <f t="shared" si="65"/>
        <v>0.59103728956488666</v>
      </c>
      <c r="G74" s="93">
        <f t="shared" si="65"/>
        <v>0.58976527752420238</v>
      </c>
      <c r="H74" s="93">
        <f t="shared" si="65"/>
        <v>0.58896752184911116</v>
      </c>
      <c r="I74" s="93">
        <f t="shared" si="65"/>
        <v>0.59041099682096199</v>
      </c>
      <c r="J74" s="93">
        <f t="shared" si="65"/>
        <v>0</v>
      </c>
      <c r="K74" s="93">
        <f t="shared" si="65"/>
        <v>0</v>
      </c>
      <c r="L74" s="93">
        <f t="shared" si="65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X74" si="66">P24/P36*100</f>
        <v>0</v>
      </c>
      <c r="Q74" s="93">
        <f t="shared" si="66"/>
        <v>0</v>
      </c>
      <c r="R74" s="24">
        <f t="shared" ref="R74:W74" si="67">R24/R36*100</f>
        <v>0</v>
      </c>
      <c r="S74" s="24">
        <f t="shared" si="67"/>
        <v>0</v>
      </c>
      <c r="T74" s="24">
        <f t="shared" si="67"/>
        <v>0</v>
      </c>
      <c r="U74" s="24">
        <f t="shared" si="67"/>
        <v>0</v>
      </c>
      <c r="V74" s="24">
        <f t="shared" si="67"/>
        <v>0</v>
      </c>
      <c r="W74" s="24">
        <f t="shared" si="67"/>
        <v>0</v>
      </c>
      <c r="X74" s="24">
        <f t="shared" si="66"/>
        <v>0</v>
      </c>
    </row>
    <row r="75" spans="1:24" ht="15.75" hidden="1" customHeight="1" x14ac:dyDescent="0.25">
      <c r="A75" s="104" t="s">
        <v>110</v>
      </c>
      <c r="B75" s="119">
        <f t="shared" ref="B75:L75" si="68">B25/B36*100</f>
        <v>1.1729755649696483</v>
      </c>
      <c r="C75" s="93">
        <f t="shared" si="68"/>
        <v>1.52551516816017</v>
      </c>
      <c r="D75" s="93">
        <f t="shared" si="68"/>
        <v>1.8106014616264678</v>
      </c>
      <c r="E75" s="93">
        <f t="shared" si="68"/>
        <v>1.8747804414556164</v>
      </c>
      <c r="F75" s="93">
        <f t="shared" si="68"/>
        <v>1.8445852487170789</v>
      </c>
      <c r="G75" s="93">
        <f t="shared" si="68"/>
        <v>1.8438987294479199</v>
      </c>
      <c r="H75" s="93">
        <f t="shared" si="68"/>
        <v>1.8376225741612708</v>
      </c>
      <c r="I75" s="93">
        <f t="shared" si="68"/>
        <v>1.8626193319134829</v>
      </c>
      <c r="J75" s="93">
        <f t="shared" si="68"/>
        <v>0.22928720038760797</v>
      </c>
      <c r="K75" s="93">
        <f t="shared" si="68"/>
        <v>0.24756187033190069</v>
      </c>
      <c r="L75" s="93">
        <f t="shared" si="68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X75" si="69">P25/P36*100</f>
        <v>0.19878021707118373</v>
      </c>
      <c r="Q75" s="93">
        <f t="shared" si="69"/>
        <v>0.19244202212165301</v>
      </c>
      <c r="R75" s="24">
        <f t="shared" ref="R75:W75" si="70">R25/R36*100</f>
        <v>0.19704863432823375</v>
      </c>
      <c r="S75" s="24">
        <f t="shared" si="70"/>
        <v>0.18830536029101633</v>
      </c>
      <c r="T75" s="24">
        <f t="shared" si="70"/>
        <v>0.16770675003229396</v>
      </c>
      <c r="U75" s="24">
        <f t="shared" si="70"/>
        <v>0.16401851089851338</v>
      </c>
      <c r="V75" s="24">
        <f t="shared" si="70"/>
        <v>0.13335167274785686</v>
      </c>
      <c r="W75" s="24">
        <f t="shared" si="70"/>
        <v>0.12589530465507459</v>
      </c>
      <c r="X75" s="24">
        <f t="shared" si="69"/>
        <v>0.12747700309642088</v>
      </c>
    </row>
    <row r="76" spans="1:24" ht="15.75" hidden="1" customHeight="1" x14ac:dyDescent="0.25">
      <c r="A76" s="104" t="s">
        <v>106</v>
      </c>
      <c r="B76" s="119">
        <f t="shared" ref="B76:L76" si="71">B26/B36*100</f>
        <v>8.4156163517587803</v>
      </c>
      <c r="C76" s="93">
        <f t="shared" si="71"/>
        <v>9.9295083467993468</v>
      </c>
      <c r="D76" s="93">
        <f t="shared" si="71"/>
        <v>11.943360515071564</v>
      </c>
      <c r="E76" s="93">
        <f t="shared" si="71"/>
        <v>13.060105379869464</v>
      </c>
      <c r="F76" s="93">
        <f t="shared" si="71"/>
        <v>14.104993559682846</v>
      </c>
      <c r="G76" s="93">
        <f t="shared" si="71"/>
        <v>14.250653313895265</v>
      </c>
      <c r="H76" s="93">
        <f t="shared" si="71"/>
        <v>13.620455435810088</v>
      </c>
      <c r="I76" s="93">
        <f t="shared" si="71"/>
        <v>14.244444974503789</v>
      </c>
      <c r="J76" s="93">
        <f t="shared" si="71"/>
        <v>22.883635677031378</v>
      </c>
      <c r="K76" s="93">
        <f t="shared" si="71"/>
        <v>26.36560659691969</v>
      </c>
      <c r="L76" s="93">
        <f t="shared" si="71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X76" si="72">P26/P36*100</f>
        <v>26.872859296549439</v>
      </c>
      <c r="Q76" s="93">
        <f t="shared" si="72"/>
        <v>28.312089534077682</v>
      </c>
      <c r="R76" s="24">
        <f t="shared" ref="R76:W76" si="73">R26/R36*100</f>
        <v>27.842512439236621</v>
      </c>
      <c r="S76" s="24">
        <f t="shared" si="73"/>
        <v>26.237823437241531</v>
      </c>
      <c r="T76" s="24">
        <f t="shared" si="73"/>
        <v>22.774880982184136</v>
      </c>
      <c r="U76" s="24">
        <f t="shared" si="73"/>
        <v>21.511735006339443</v>
      </c>
      <c r="V76" s="24">
        <f t="shared" si="73"/>
        <v>29.162190167848902</v>
      </c>
      <c r="W76" s="24">
        <f t="shared" si="73"/>
        <v>27.543437880946662</v>
      </c>
      <c r="X76" s="24">
        <f t="shared" si="72"/>
        <v>27.111804562877595</v>
      </c>
    </row>
    <row r="77" spans="1:24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  <c r="V77" s="113"/>
      <c r="W77" s="113"/>
      <c r="X77" s="113"/>
    </row>
    <row r="78" spans="1:24" ht="15.75" hidden="1" customHeight="1" x14ac:dyDescent="0.25">
      <c r="A78" s="115" t="s">
        <v>16</v>
      </c>
      <c r="B78" s="123" t="e">
        <f t="shared" ref="B78:X78" si="74">B51+B58+B65+B70</f>
        <v>#VALUE!</v>
      </c>
      <c r="C78" s="124" t="e">
        <f t="shared" si="74"/>
        <v>#VALUE!</v>
      </c>
      <c r="D78" s="124" t="e">
        <f t="shared" si="74"/>
        <v>#VALUE!</v>
      </c>
      <c r="E78" s="124" t="e">
        <f t="shared" si="74"/>
        <v>#VALUE!</v>
      </c>
      <c r="F78" s="124" t="e">
        <f t="shared" si="74"/>
        <v>#VALUE!</v>
      </c>
      <c r="G78" s="124" t="e">
        <f t="shared" si="74"/>
        <v>#VALUE!</v>
      </c>
      <c r="H78" s="124">
        <f t="shared" si="74"/>
        <v>99.962941251953225</v>
      </c>
      <c r="I78" s="124">
        <f t="shared" si="74"/>
        <v>99.969807876304898</v>
      </c>
      <c r="J78" s="124">
        <f t="shared" si="74"/>
        <v>100</v>
      </c>
      <c r="K78" s="124">
        <f t="shared" si="74"/>
        <v>100.00000266020976</v>
      </c>
      <c r="L78" s="124">
        <f t="shared" si="74"/>
        <v>100.00000000000001</v>
      </c>
      <c r="M78" s="124">
        <f t="shared" si="74"/>
        <v>100.00000000000001</v>
      </c>
      <c r="N78" s="124">
        <f t="shared" si="74"/>
        <v>99.999999999999986</v>
      </c>
      <c r="O78" s="124">
        <f t="shared" si="74"/>
        <v>99.999999999999986</v>
      </c>
      <c r="P78" s="124">
        <f t="shared" si="74"/>
        <v>97.380240703848429</v>
      </c>
      <c r="Q78" s="124">
        <f t="shared" si="74"/>
        <v>97.655468977076183</v>
      </c>
      <c r="R78" s="118">
        <f t="shared" ref="R78:W78" si="75">R51+R58+R65+R70</f>
        <v>97.603060142508426</v>
      </c>
      <c r="S78" s="118">
        <f t="shared" si="75"/>
        <v>97.807360775321769</v>
      </c>
      <c r="T78" s="118">
        <f t="shared" si="75"/>
        <v>92.404329899623747</v>
      </c>
      <c r="U78" s="118">
        <f t="shared" si="75"/>
        <v>92.359462146909323</v>
      </c>
      <c r="V78" s="118">
        <f t="shared" si="75"/>
        <v>93.436543102927459</v>
      </c>
      <c r="W78" s="118">
        <f t="shared" si="75"/>
        <v>94.047891138713112</v>
      </c>
      <c r="X78" s="118">
        <f t="shared" si="74"/>
        <v>94.265652584251512</v>
      </c>
    </row>
    <row r="79" spans="1:24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  <c r="V79" s="113"/>
      <c r="W79" s="113"/>
      <c r="X79" s="113"/>
    </row>
    <row r="80" spans="1:24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  <c r="V80" s="127"/>
      <c r="W80" s="127"/>
      <c r="X80" s="127"/>
    </row>
    <row r="81" spans="1:24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</row>
    <row r="82" spans="1:24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  <c r="V82" s="129"/>
      <c r="W82" s="129"/>
      <c r="X82" s="129"/>
    </row>
    <row r="83" spans="1:24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</row>
    <row r="84" spans="1:24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94"/>
      <c r="W84" s="129"/>
      <c r="X84" s="129"/>
    </row>
    <row r="85" spans="1:24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</row>
    <row r="86" spans="1:24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</row>
    <row r="87" spans="1:24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</row>
    <row r="88" spans="1:24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</row>
    <row r="89" spans="1:24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</row>
    <row r="90" spans="1:24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</row>
    <row r="91" spans="1:24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</row>
    <row r="92" spans="1:24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</row>
    <row r="93" spans="1:24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</row>
    <row r="94" spans="1:24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</row>
    <row r="95" spans="1:24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</row>
    <row r="96" spans="1:24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</row>
    <row r="97" spans="1:24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</row>
    <row r="98" spans="1:24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</row>
    <row r="99" spans="1:24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</row>
    <row r="100" spans="1:24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</row>
    <row r="101" spans="1:24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</row>
    <row r="102" spans="1:24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</row>
    <row r="103" spans="1:24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</row>
    <row r="104" spans="1:24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</row>
    <row r="105" spans="1:24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</row>
    <row r="106" spans="1:24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</row>
    <row r="107" spans="1:24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</row>
    <row r="108" spans="1:24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</row>
    <row r="109" spans="1:24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</row>
    <row r="110" spans="1:24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</row>
    <row r="111" spans="1:24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</row>
    <row r="112" spans="1:24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</row>
    <row r="113" spans="1:24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</row>
    <row r="114" spans="1:24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</row>
    <row r="115" spans="1:24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</row>
    <row r="116" spans="1:24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</row>
    <row r="117" spans="1:24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</row>
    <row r="118" spans="1:24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</row>
    <row r="119" spans="1:24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</row>
    <row r="120" spans="1:24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</row>
    <row r="121" spans="1:24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</row>
    <row r="122" spans="1:24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</row>
    <row r="123" spans="1:24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</row>
    <row r="124" spans="1:24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</row>
    <row r="125" spans="1:24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</row>
    <row r="126" spans="1:24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</row>
    <row r="127" spans="1:24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</row>
    <row r="128" spans="1:24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</row>
    <row r="129" spans="1:24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</row>
    <row r="130" spans="1:24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</row>
    <row r="131" spans="1:24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</row>
    <row r="132" spans="1:24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</row>
    <row r="133" spans="1:24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</row>
    <row r="134" spans="1:24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</row>
    <row r="135" spans="1:24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</row>
    <row r="136" spans="1:24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</row>
    <row r="137" spans="1:24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</row>
    <row r="138" spans="1:24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</row>
    <row r="139" spans="1:24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</row>
    <row r="140" spans="1:24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</row>
    <row r="141" spans="1:24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</row>
    <row r="142" spans="1:24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</row>
    <row r="143" spans="1:24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</row>
    <row r="144" spans="1:24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</row>
    <row r="145" spans="1:24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</row>
    <row r="146" spans="1:24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</row>
    <row r="147" spans="1:24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</row>
    <row r="148" spans="1:24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</row>
    <row r="149" spans="1:24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</row>
    <row r="150" spans="1:24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</row>
    <row r="151" spans="1:24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</row>
    <row r="152" spans="1:24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</row>
    <row r="153" spans="1:24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</row>
    <row r="154" spans="1:24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</row>
    <row r="155" spans="1:24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</row>
    <row r="156" spans="1:24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</row>
    <row r="157" spans="1:24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</row>
    <row r="158" spans="1:24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</row>
    <row r="159" spans="1:24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</row>
    <row r="160" spans="1:24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</row>
    <row r="161" spans="1:24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</row>
    <row r="162" spans="1:24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</row>
    <row r="163" spans="1:24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</row>
    <row r="164" spans="1:24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</row>
    <row r="165" spans="1:24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</row>
    <row r="166" spans="1:24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</row>
    <row r="167" spans="1:24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</row>
    <row r="168" spans="1:24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</row>
    <row r="169" spans="1:24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</row>
    <row r="170" spans="1:24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</row>
    <row r="171" spans="1:24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</row>
    <row r="172" spans="1:24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</row>
    <row r="173" spans="1:24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</row>
    <row r="174" spans="1:24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</row>
    <row r="175" spans="1:24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</row>
    <row r="176" spans="1:24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</row>
    <row r="177" spans="1:24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</row>
    <row r="178" spans="1:24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</row>
    <row r="179" spans="1:24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</row>
    <row r="180" spans="1:24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</row>
    <row r="181" spans="1:24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</row>
    <row r="182" spans="1:24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</row>
    <row r="183" spans="1:24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</row>
    <row r="184" spans="1:24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</row>
    <row r="185" spans="1:24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</row>
    <row r="186" spans="1:24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</row>
    <row r="187" spans="1:24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24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</row>
    <row r="189" spans="1:24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</row>
    <row r="190" spans="1:24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</row>
    <row r="191" spans="1:24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</row>
    <row r="192" spans="1:24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</row>
    <row r="193" spans="1:24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</row>
    <row r="194" spans="1:24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</row>
    <row r="195" spans="1:24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</row>
    <row r="196" spans="1:24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</row>
    <row r="197" spans="1:24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</row>
    <row r="198" spans="1:24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</row>
    <row r="199" spans="1:24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</row>
    <row r="200" spans="1:24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</row>
    <row r="201" spans="1:24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</row>
    <row r="202" spans="1:24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</row>
    <row r="203" spans="1:24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</row>
    <row r="204" spans="1:24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</row>
    <row r="205" spans="1:24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</row>
    <row r="206" spans="1:24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</row>
    <row r="207" spans="1:24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</row>
    <row r="208" spans="1:24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</row>
    <row r="209" spans="1:24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</row>
    <row r="210" spans="1:24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</row>
    <row r="211" spans="1:24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</row>
    <row r="212" spans="1:24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</row>
    <row r="213" spans="1:24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</row>
    <row r="214" spans="1:24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</row>
    <row r="215" spans="1:24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</row>
    <row r="216" spans="1:24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</row>
    <row r="217" spans="1:24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</row>
    <row r="218" spans="1:24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</row>
    <row r="219" spans="1:24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</row>
    <row r="220" spans="1:24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</row>
    <row r="221" spans="1:24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</row>
    <row r="222" spans="1:24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</row>
    <row r="223" spans="1:24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</row>
    <row r="224" spans="1:24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</row>
    <row r="225" spans="1:24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</row>
    <row r="226" spans="1:24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</row>
    <row r="227" spans="1:24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</row>
    <row r="228" spans="1:24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</row>
    <row r="229" spans="1:24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</row>
    <row r="230" spans="1:24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</row>
    <row r="231" spans="1:24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</row>
    <row r="232" spans="1:24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</row>
    <row r="233" spans="1:24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</row>
    <row r="234" spans="1:24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</row>
    <row r="235" spans="1:24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</row>
    <row r="236" spans="1:24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</row>
    <row r="237" spans="1:24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</row>
    <row r="238" spans="1:24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</row>
    <row r="239" spans="1:24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</row>
    <row r="240" spans="1:24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</row>
    <row r="241" spans="1:24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</row>
    <row r="242" spans="1:24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</row>
    <row r="243" spans="1:24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</row>
    <row r="244" spans="1:24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</row>
    <row r="245" spans="1:24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</row>
    <row r="246" spans="1:24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</row>
    <row r="247" spans="1:24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</row>
    <row r="248" spans="1:24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</row>
    <row r="249" spans="1:24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</row>
    <row r="250" spans="1:24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</row>
    <row r="251" spans="1:24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</row>
    <row r="252" spans="1:24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</row>
    <row r="253" spans="1:24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</row>
    <row r="254" spans="1:24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</row>
    <row r="255" spans="1:24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</row>
    <row r="256" spans="1:24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</row>
    <row r="257" spans="1:24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</row>
    <row r="258" spans="1:24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</row>
    <row r="259" spans="1:24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</row>
    <row r="260" spans="1:24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</row>
    <row r="261" spans="1:24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</row>
    <row r="262" spans="1:24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</row>
    <row r="263" spans="1:24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</row>
    <row r="264" spans="1:24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</row>
    <row r="265" spans="1:24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</row>
    <row r="266" spans="1:24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</row>
    <row r="267" spans="1:24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</row>
    <row r="268" spans="1:24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</row>
    <row r="269" spans="1:24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</row>
    <row r="270" spans="1:24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</row>
    <row r="271" spans="1:24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</row>
    <row r="272" spans="1:24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</row>
    <row r="273" spans="1:24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</row>
    <row r="274" spans="1:24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</row>
    <row r="275" spans="1:24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</row>
    <row r="276" spans="1:24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</row>
    <row r="277" spans="1:24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</row>
    <row r="278" spans="1:24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</row>
    <row r="279" spans="1:24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</row>
    <row r="280" spans="1:24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</row>
    <row r="281" spans="1:24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</row>
    <row r="282" spans="1:24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</row>
    <row r="283" spans="1:24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</row>
    <row r="284" spans="1:24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</row>
    <row r="285" spans="1:24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</row>
    <row r="286" spans="1:24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</row>
    <row r="287" spans="1:24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</row>
    <row r="288" spans="1:24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</row>
    <row r="289" spans="1:24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</row>
    <row r="290" spans="1:24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</row>
    <row r="291" spans="1:24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</row>
    <row r="292" spans="1:24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</row>
    <row r="293" spans="1:24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</row>
    <row r="294" spans="1:24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</row>
    <row r="295" spans="1:24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</row>
    <row r="296" spans="1:24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</row>
    <row r="297" spans="1:24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</row>
    <row r="298" spans="1:24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</row>
    <row r="299" spans="1:24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</row>
    <row r="300" spans="1:24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</row>
    <row r="301" spans="1:24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</row>
    <row r="302" spans="1:24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</row>
    <row r="303" spans="1:24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</row>
    <row r="304" spans="1:24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</row>
    <row r="305" spans="1:24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</row>
    <row r="306" spans="1:24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</row>
    <row r="307" spans="1:24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</row>
    <row r="308" spans="1:24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</row>
    <row r="309" spans="1:24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</row>
    <row r="310" spans="1:24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</row>
    <row r="311" spans="1:24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</row>
    <row r="312" spans="1:24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</row>
    <row r="313" spans="1:24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</row>
    <row r="314" spans="1:24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</row>
    <row r="315" spans="1:24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</row>
    <row r="316" spans="1:24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</row>
    <row r="317" spans="1:24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</row>
    <row r="318" spans="1:24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</row>
    <row r="319" spans="1:24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</row>
    <row r="320" spans="1:24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</row>
    <row r="321" spans="1:24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</row>
    <row r="322" spans="1:24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</row>
    <row r="323" spans="1:24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</row>
    <row r="324" spans="1:24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</row>
    <row r="325" spans="1:24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</row>
    <row r="326" spans="1:24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</row>
    <row r="327" spans="1:24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</row>
    <row r="328" spans="1:24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</row>
    <row r="329" spans="1:24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</row>
    <row r="330" spans="1:24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</row>
    <row r="331" spans="1:24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</row>
  </sheetData>
  <mergeCells count="1">
    <mergeCell ref="A44:X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2017-02-09T13:46:07Z</cp:lastPrinted>
  <dcterms:created xsi:type="dcterms:W3CDTF">2000-07-27T09:00:10Z</dcterms:created>
  <dcterms:modified xsi:type="dcterms:W3CDTF">2024-02-26T16:47:47Z</dcterms:modified>
</cp:coreProperties>
</file>