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797" firstSheet="11" activeTab="11"/>
  </bookViews>
  <sheets>
    <sheet name="Février 2011" sheetId="1" state="hidden" r:id="rId1"/>
    <sheet name="Mars 2011" sheetId="2" state="hidden" r:id="rId2"/>
    <sheet name="Avril 2011" sheetId="3" state="hidden" r:id="rId3"/>
    <sheet name="Mai 2011" sheetId="4" state="hidden" r:id="rId4"/>
    <sheet name="Juin 2011" sheetId="5" state="hidden" r:id="rId5"/>
    <sheet name="juillet 2011" sheetId="6" state="hidden" r:id="rId6"/>
    <sheet name="Août 2011" sheetId="7" state="hidden" r:id="rId7"/>
    <sheet name="SEPT 2011" sheetId="8" state="hidden" r:id="rId8"/>
    <sheet name="oct 2011" sheetId="9" state="hidden" r:id="rId9"/>
    <sheet name="nov 2011" sheetId="10" state="hidden" r:id="rId10"/>
    <sheet name="Feuil2" sheetId="11" state="hidden" r:id="rId11"/>
    <sheet name="III.9" sheetId="12" r:id="rId12"/>
  </sheets>
  <externalReferences>
    <externalReference r:id="rId15"/>
  </externalReferences>
  <definedNames>
    <definedName name="_xlnm.Print_Area" localSheetId="10">'Feuil2'!$A$1:$J$25</definedName>
  </definedNames>
  <calcPr fullCalcOnLoad="1"/>
</workbook>
</file>

<file path=xl/sharedStrings.xml><?xml version="1.0" encoding="utf-8"?>
<sst xmlns="http://schemas.openxmlformats.org/spreadsheetml/2006/main" count="1034" uniqueCount="291">
  <si>
    <t>ECHEANCE</t>
  </si>
  <si>
    <t>LIBELLE</t>
  </si>
  <si>
    <t>DEVISE</t>
  </si>
  <si>
    <t>INTERETS</t>
  </si>
  <si>
    <t>PRINCIPAL</t>
  </si>
  <si>
    <t>EN DEVISE</t>
  </si>
  <si>
    <t xml:space="preserve">TOTAL </t>
  </si>
  <si>
    <t>TAUX DE</t>
  </si>
  <si>
    <t>CHANGE</t>
  </si>
  <si>
    <t>DTS</t>
  </si>
  <si>
    <t>$</t>
  </si>
  <si>
    <t xml:space="preserve">CV EN </t>
  </si>
  <si>
    <t>MBIF</t>
  </si>
  <si>
    <t xml:space="preserve">          III.9</t>
  </si>
  <si>
    <t>Source: Ministère des Finances</t>
  </si>
  <si>
    <t>ECHEANCIER DU SERVICE DE LA DETTE EXTERIEURE</t>
  </si>
  <si>
    <t>TOTAL</t>
  </si>
  <si>
    <t>FAD 90/18 INSP</t>
  </si>
  <si>
    <t>FAD 92/24 Compl CAS</t>
  </si>
  <si>
    <t>FAD 93/27 Rte Makebuko Ruyigi</t>
  </si>
  <si>
    <t>FAD 91/22 SETEMU II</t>
  </si>
  <si>
    <t>FAD 92/26 Education II</t>
  </si>
  <si>
    <t>FAD Multisectoriel</t>
  </si>
  <si>
    <t>IDA 731/BU BNDE</t>
  </si>
  <si>
    <t>IDA 679/BU Education I</t>
  </si>
  <si>
    <t>IDA 918/BU Projet Forestier I</t>
  </si>
  <si>
    <t>IDA 1132/BU Entretien Routier</t>
  </si>
  <si>
    <t>IDA 1620/BU Projet Forestier II</t>
  </si>
  <si>
    <t>OPEP 756 Importation des produits pétroliers</t>
  </si>
  <si>
    <t>IDA 2668/BU CURE I</t>
  </si>
  <si>
    <t>IDA 3460/BU Travaux Publics</t>
  </si>
  <si>
    <t>EURO</t>
  </si>
  <si>
    <t>YEN</t>
  </si>
  <si>
    <t>USD</t>
  </si>
  <si>
    <t>IDA 1154/BU Nickel</t>
  </si>
  <si>
    <t>IDA 3287/BU Twitezimbere II</t>
  </si>
  <si>
    <t>IDA 3495/BU Commerce</t>
  </si>
  <si>
    <t>FIDA 229/BU Bututsi</t>
  </si>
  <si>
    <t>FAD 89/17 Projet Bututsi</t>
  </si>
  <si>
    <t>IDA 1881/BU Education IV</t>
  </si>
  <si>
    <t>DKK</t>
  </si>
  <si>
    <t>FAD 76/3 SETEMU</t>
  </si>
  <si>
    <t>CHK</t>
  </si>
  <si>
    <t>NOK</t>
  </si>
  <si>
    <t>SEK</t>
  </si>
  <si>
    <t>FAD 80/5 Est Mpanda</t>
  </si>
  <si>
    <t>FAD 86/15 OBK</t>
  </si>
  <si>
    <t>FAD 87/16 Buragane</t>
  </si>
  <si>
    <t>£</t>
  </si>
  <si>
    <t>FAD 91/21 Rumonge II</t>
  </si>
  <si>
    <t>FAD 90/20 PAS</t>
  </si>
  <si>
    <t>FAD 92/25 Bukirasazi</t>
  </si>
  <si>
    <t>FAD 93/29 Voiries urbaines</t>
  </si>
  <si>
    <t>FAD PAREG</t>
  </si>
  <si>
    <t>IDA 976/BU Education II</t>
  </si>
  <si>
    <t>IDA 1049/BU DUB I</t>
  </si>
  <si>
    <t>IDA 1230/BU ASECO</t>
  </si>
  <si>
    <t>IDA 1583/BU Entretien routier</t>
  </si>
  <si>
    <t>IDA 1058/BU ONATEL</t>
  </si>
  <si>
    <t>CEE Centrale Rwegura</t>
  </si>
  <si>
    <t>FAD 85/13 Education I</t>
  </si>
  <si>
    <t>IDA 2419/BU Agro-Business</t>
  </si>
  <si>
    <t>CAD</t>
  </si>
  <si>
    <t>FAD 86/14 Chantier NAVAL</t>
  </si>
  <si>
    <t>CHF</t>
  </si>
  <si>
    <t>RS</t>
  </si>
  <si>
    <t>IDA 1968/BU DUB II</t>
  </si>
  <si>
    <t>IDA 2376/BU CAS III</t>
  </si>
  <si>
    <t>CEE Ruzizi II</t>
  </si>
  <si>
    <t>CEE Electrification Rwegura-Ngozi</t>
  </si>
  <si>
    <t>DK</t>
  </si>
  <si>
    <t>III.9</t>
  </si>
  <si>
    <t>FAD 92/23 Réhabilitation</t>
  </si>
  <si>
    <t>FAD 93/28 Projet Pêche</t>
  </si>
  <si>
    <t>IDA 1456/BU Ass Tech II</t>
  </si>
  <si>
    <t>IDA 1625/BU Add. Eau rurale I</t>
  </si>
  <si>
    <t>IDA 2731/BU Santé &amp; population II</t>
  </si>
  <si>
    <t>IDA 37100/BU Crédit de réhab écque</t>
  </si>
  <si>
    <t>IDA 3495-1/BU Commerce</t>
  </si>
  <si>
    <t>FAD 75/2 Rte Buja- Mutambara Compl</t>
  </si>
  <si>
    <t xml:space="preserve">FAD 75/2 Rte Buja- Mutambara </t>
  </si>
  <si>
    <t xml:space="preserve">FAD Rte Mutambara Nyanza Lac </t>
  </si>
  <si>
    <t>FAD 81/7 Travaux Rte Ngozi Muyinga</t>
  </si>
  <si>
    <t>FAD 85/11 Rte Rugombo Kayanza</t>
  </si>
  <si>
    <t>FAD 89/16 Compl Rte Rugombo Kayanza</t>
  </si>
  <si>
    <t>FAD 94/30 Réduction de la pauvrreté</t>
  </si>
  <si>
    <t>FAD Amenagement du Lac</t>
  </si>
  <si>
    <t>UC</t>
  </si>
  <si>
    <t>IDA 2359/BU Secteur privé</t>
  </si>
  <si>
    <t>IDA 2494/BU Twitezimbere I</t>
  </si>
  <si>
    <t>IDA 917/BU Ass Techn I</t>
  </si>
  <si>
    <t>OPEP Allègement de la Dette</t>
  </si>
  <si>
    <t>OPEP Post Conflit</t>
  </si>
  <si>
    <t>OPEP Rte Kirundo Gasenyi</t>
  </si>
  <si>
    <t>FAD 83/9 Adduction d'eau Phase II</t>
  </si>
  <si>
    <t>OCTOBRE</t>
  </si>
  <si>
    <t xml:space="preserve">Total </t>
  </si>
  <si>
    <t xml:space="preserve">FIDA 24 Est Mpanda  </t>
  </si>
  <si>
    <t xml:space="preserve">U.E Désenclavement </t>
  </si>
  <si>
    <t>IDA 593/BU Café Ngozi II</t>
  </si>
  <si>
    <t>IDA 2288/BU Adduction Eau Rurales II</t>
  </si>
  <si>
    <t>IDA  3684/BU MULTISECTORIEL HIV/AIDS</t>
  </si>
  <si>
    <t>IDA  3852/BU PAGE</t>
  </si>
  <si>
    <t>IDA 1419/BU SINELAC</t>
  </si>
  <si>
    <t xml:space="preserve">IDA 1593/BU Transm&amp;Distr, d' Elect </t>
  </si>
  <si>
    <t xml:space="preserve">IDA 2230/BU Secteur Energie </t>
  </si>
  <si>
    <t>FEVRIER 2010</t>
  </si>
  <si>
    <t>BADEA Rte Bubanza Ndora</t>
  </si>
  <si>
    <t>IDA 85/BU Adduction d'Eau phase I</t>
  </si>
  <si>
    <t>IDA  1857/BU Projet Muyinga</t>
  </si>
  <si>
    <t>FAD 75/1 Adduction d'Eau Phase I</t>
  </si>
  <si>
    <t>FAD 84/10 Etudes Secteur santé</t>
  </si>
  <si>
    <t>FAD 81/8 Rumonge</t>
  </si>
  <si>
    <t>MARS 2010</t>
  </si>
  <si>
    <t>Apurement Arrierés BADEA</t>
  </si>
  <si>
    <t xml:space="preserve">IDA 3874/BU E ntretien Routier </t>
  </si>
  <si>
    <t>FDS SAOUDIEN Réamenagement</t>
  </si>
  <si>
    <t>IDA  2105/BU Entretien Routier</t>
  </si>
  <si>
    <t>IDA  773/BU Rte Buja-Rugombo</t>
  </si>
  <si>
    <t>IDA 3337/BU CURE II</t>
  </si>
  <si>
    <t xml:space="preserve">CEE Electrification Ijenda-Tora </t>
  </si>
  <si>
    <t>AVRIL</t>
  </si>
  <si>
    <t>FDS KOWEITIEN Réamenagement</t>
  </si>
  <si>
    <t>ABOU DHABI Réamenagement</t>
  </si>
  <si>
    <t>DH</t>
  </si>
  <si>
    <t>JUILLET 2010</t>
  </si>
  <si>
    <t>CEE Voiries Urbaines</t>
  </si>
  <si>
    <t>MARS</t>
  </si>
  <si>
    <t xml:space="preserve"> </t>
  </si>
  <si>
    <t>FDS SAOUDIEN Réaménagemnent NON  IADM</t>
  </si>
  <si>
    <t>Apurement Arrierés BADEA  NON IADM</t>
  </si>
  <si>
    <t>IDA 3874/BU Entretien Routier NON IADM</t>
  </si>
  <si>
    <t>IDA 1968/BU  DUB II IADM</t>
  </si>
  <si>
    <t>IDA 2376/BU CAS III IADM</t>
  </si>
  <si>
    <t>IDA 2105/BU Entretien Routier IADM</t>
  </si>
  <si>
    <t>IDA 773/BU Rte Buja -Rugombo IADM</t>
  </si>
  <si>
    <t>IDA 1154/BU Nickel IADM</t>
  </si>
  <si>
    <t>IDA 2668/BU CURE I IADM</t>
  </si>
  <si>
    <t>IDA 3287/BU Twitezimbere II IADM</t>
  </si>
  <si>
    <t>IDA 3337/BU CURE II IADM</t>
  </si>
  <si>
    <t>IDA 3460/BU  Travaux Publics IADM</t>
  </si>
  <si>
    <t>IDA 3460/BU  Travaux Publics NON IADM</t>
  </si>
  <si>
    <t>IDA 3495/BU Commerce IADM</t>
  </si>
  <si>
    <t>IDA 3495/BU Commerce NON IADM</t>
  </si>
  <si>
    <t>IDA 3495-1/BU Commerce NON IADM</t>
  </si>
  <si>
    <t>FIDA 229/BU Bututsi  IADM</t>
  </si>
  <si>
    <t>IDA 147/BU Café Ngozi I IADM</t>
  </si>
  <si>
    <t>IDA 14/BU Projet Forestier NON IADM</t>
  </si>
  <si>
    <t>IDA A.A.017/BU CAS IADM</t>
  </si>
  <si>
    <t>IDA 1919/BU CAS II IADM</t>
  </si>
  <si>
    <t>IDA 1705/BU CAS IADM</t>
  </si>
  <si>
    <t>IDA 1795/BU SCEP IADM</t>
  </si>
  <si>
    <t>IDA 626/BU Projet Pêche IADM</t>
  </si>
  <si>
    <t>IDA 1889/BU APEX IADM</t>
  </si>
  <si>
    <t>IDA 1862/BU Santé&amp;Population I IADM</t>
  </si>
  <si>
    <t>IDA 2024/BU Appui Secteur Agricole IADM</t>
  </si>
  <si>
    <t>FIDA 500  Développement Communal  IADM</t>
  </si>
  <si>
    <t>Total</t>
  </si>
  <si>
    <t>IDA 1805/BU ONATEL II IADM</t>
  </si>
  <si>
    <t>MAI 2011</t>
  </si>
  <si>
    <t xml:space="preserve">       III. 9</t>
  </si>
  <si>
    <t>FIDA 635 Post Conflit  IADM</t>
  </si>
  <si>
    <t>IDA 467/BU Entretien Routier IADM</t>
  </si>
  <si>
    <t>IDA 613/BU Ass.Techn.I IADM</t>
  </si>
  <si>
    <t>IDA 1165/BU Projet Kirirmiro IADM</t>
  </si>
  <si>
    <t>IDA 1192/BU Projet Ngozi III IADM</t>
  </si>
  <si>
    <t>IDA 1358/BU Education III IADM</t>
  </si>
  <si>
    <t>FIDA 69 Ngozi III IADM</t>
  </si>
  <si>
    <t>FIDA 34 Ressources Ruyigi IADM</t>
  </si>
  <si>
    <t>OPEP Ressources Rurales NON IADM</t>
  </si>
  <si>
    <t>C2D  NON IADM</t>
  </si>
  <si>
    <t>IDA 2123/BU Filière Café IADM</t>
  </si>
  <si>
    <t>CEE Usine à Thé Ijenda IADM</t>
  </si>
  <si>
    <t>JUIN 2011</t>
  </si>
  <si>
    <t>AOUT 2011</t>
  </si>
  <si>
    <t>BADEA Rte Bubanza Ndora NON IADM</t>
  </si>
  <si>
    <t>CEE Voiries Urbaines IADM</t>
  </si>
  <si>
    <t>IDA 85/BU Adduction d'Eau Phase I IADM</t>
  </si>
  <si>
    <t>IDA 1881/BU Education IV IADM</t>
  </si>
  <si>
    <t>IDA 2419/BU Agro-Business IADM</t>
  </si>
  <si>
    <t>IDA 1857/BU Projet Muyinga IADM</t>
  </si>
  <si>
    <t>FAD 2100 150 000 047 Adduction d'Eau Phase I ADM</t>
  </si>
  <si>
    <t>FAD  2100 150 000 048 Setemu IADM</t>
  </si>
  <si>
    <t>FAD 2100 150 000 043 Est Mpanda IADM</t>
  </si>
  <si>
    <t>FAD  2100 150 0000 042 Etudes Secteur Santé IADM</t>
  </si>
  <si>
    <t>FAD 2100 150 000 046 Education I IADM</t>
  </si>
  <si>
    <t>FAD 2100 150 000 072 OBK IADM</t>
  </si>
  <si>
    <t>FAD  2100 150 000 045 Buragane IADM</t>
  </si>
  <si>
    <t>FAD  2100 150 000 058 Rumonge II IADM</t>
  </si>
  <si>
    <t>FAD 2100150 000 044 Rumonge IADM</t>
  </si>
  <si>
    <t>FAD  2100 150 000 063 PAS IADM</t>
  </si>
  <si>
    <t>FAD 2100 150 000 069 Réhabilitation RN3 IADM</t>
  </si>
  <si>
    <t>FAD  2100 150 000 064 Projet Pêche IADM</t>
  </si>
  <si>
    <t>FAD  2100 150 000 064 Projet Pêche NON IADM</t>
  </si>
  <si>
    <t>FAD 2100 150 000 061 Bukirasazi IADM</t>
  </si>
  <si>
    <t>FAD 2100 150 000 061 Bukirasazi NON IADM</t>
  </si>
  <si>
    <t>FAD 2100 150 000 066 Voiries Urbaines IADM</t>
  </si>
  <si>
    <t>FAD 2100 150 008 994 PAREG NON IADM</t>
  </si>
  <si>
    <t>IDA 976/BU Education II IADM</t>
  </si>
  <si>
    <t>IDA 1049/BU DUB I IADM</t>
  </si>
  <si>
    <t>IDA 1230/BU ASECO IADM</t>
  </si>
  <si>
    <t>IDA 1456/BU Ass.Techn.II IADM</t>
  </si>
  <si>
    <t>IDA 1583/BU Entretien Routier IADM</t>
  </si>
  <si>
    <t>IDA 1625/BU Add.Eau Rurales I IADM</t>
  </si>
  <si>
    <t>IDA 2731/BU Santé&amp;Population II IADM</t>
  </si>
  <si>
    <t>IDA 2731/BU Santé&amp;Population II NON IADM</t>
  </si>
  <si>
    <t>IDA 37100/BU Crédit de Réhab.Ecque IADM</t>
  </si>
  <si>
    <t>CEE Centrale Rwegura IADM</t>
  </si>
  <si>
    <t>IDA 1058/BU ONATEL IADM</t>
  </si>
  <si>
    <t>SEPT 2011</t>
  </si>
  <si>
    <t>FIDA 229/BU Bututsi NON IADM</t>
  </si>
  <si>
    <t>CEE Ruzizi II IADM</t>
  </si>
  <si>
    <t>CEE Electrification Ijenda-Tora IADM</t>
  </si>
  <si>
    <t>CEE Electrification Rwegura-Ngozi IADM</t>
  </si>
  <si>
    <t>FDS KOWEITIEN Réaménagement NON IADM</t>
  </si>
  <si>
    <t>FAD 2100 150 000 051 Rte Buja-Mutambara Compl. IADM</t>
  </si>
  <si>
    <t>FAD  2100 150 000 050 Rte Buja-Mutambara IADM</t>
  </si>
  <si>
    <t>FAD 2100 150 000 053  Rte Mutambara Nyanza-Lac IADM</t>
  </si>
  <si>
    <t>FAD 2100 150 0000 054 Travaux Rte Ngozi-Muyinga IADM</t>
  </si>
  <si>
    <t>FAD 210 150 000  056 Chantier NAVAL IADM</t>
  </si>
  <si>
    <t>FAD 210 150 000 055 Rte Rugombo-Kayanza IADM</t>
  </si>
  <si>
    <t>FAD 2100 150 000 068 Compl.Rte Rugombo-Kayanza IADM</t>
  </si>
  <si>
    <t>FAD 210 150 000 071 INSP IADM</t>
  </si>
  <si>
    <t>FAD  210 150 0000 071 Proje Bututsi IADM</t>
  </si>
  <si>
    <t>FAD 89/17 Proje Bututsi NON IADM</t>
  </si>
  <si>
    <t>FAD 210 150 000 060 Education II IADM</t>
  </si>
  <si>
    <t>FAD 210 150 000 062 Compl CAS IADM</t>
  </si>
  <si>
    <t>FAD 210 150 000 070 Rte Makebuko-Ruyigi IADM</t>
  </si>
  <si>
    <t>FAD 210 150 000 060 SETEMU II IADM</t>
  </si>
  <si>
    <t>FAD  210 150 000 065 Réduction de la Pauvreté IADM</t>
  </si>
  <si>
    <t>FAD 210 150 000 8846 Mulisectoriel NON IADM</t>
  </si>
  <si>
    <t>FAD 210 150 000 9045 Aménagement du Lac NON IADM</t>
  </si>
  <si>
    <t>IDA 2359/BU Secteur Privé IADM</t>
  </si>
  <si>
    <t>IDA 2494/BU Twitezimbere I IADM</t>
  </si>
  <si>
    <t>IDA 731/BU BNDE IADM</t>
  </si>
  <si>
    <t>IDA 679/BU Education I IADM</t>
  </si>
  <si>
    <t>IDA 917/BU Ass.Techn.I IADM</t>
  </si>
  <si>
    <t>IDA 918/BU Projet Forestier I IADM</t>
  </si>
  <si>
    <t>IDA 1132/BU Entretein Routier IADM</t>
  </si>
  <si>
    <t>IDA 1620/BU Projet Forestier II IADM</t>
  </si>
  <si>
    <t>OPEP 756 Importation des Produits Pétroliers NON IADM</t>
  </si>
  <si>
    <t>OPEP Allègement de la Dette NON IADM</t>
  </si>
  <si>
    <t>OPEP Post Conflit NON IADM</t>
  </si>
  <si>
    <t>OPEP Rte Kirundo-Gasenyi NON IADM</t>
  </si>
  <si>
    <t>FAD 83/9 Adduction d'Eau Phase II IADM</t>
  </si>
  <si>
    <t>ABOU DHABI Réaménagement NON IADM</t>
  </si>
  <si>
    <t xml:space="preserve">C V </t>
  </si>
  <si>
    <t>TX DE CHANGE</t>
  </si>
  <si>
    <t>C/V EN FBU</t>
  </si>
  <si>
    <t xml:space="preserve"> EN MFBU</t>
  </si>
  <si>
    <t>EN MFBU</t>
  </si>
  <si>
    <t xml:space="preserve"> OPEP 1210 Rte Bubanza-Ntamba</t>
  </si>
  <si>
    <t>IDA 626/BU</t>
  </si>
  <si>
    <t>FIDA 500  Développement Communal IADM</t>
  </si>
  <si>
    <t xml:space="preserve">                                                                                                     ECHEANCIER DU SERVICE DE LA DETTE EXTERIEURE                                                                 III.9</t>
  </si>
  <si>
    <t>1 nov 2011</t>
  </si>
  <si>
    <t>15 nov 2011</t>
  </si>
  <si>
    <t>EN MBIF</t>
  </si>
  <si>
    <t xml:space="preserve"> EN MBIF</t>
  </si>
  <si>
    <t>C/V EN MBIF</t>
  </si>
  <si>
    <r>
      <t xml:space="preserve">                                                                                                                                  </t>
    </r>
    <r>
      <rPr>
        <b/>
        <sz val="12"/>
        <rFont val="Calibri"/>
        <family val="2"/>
      </rPr>
      <t>ECHEANCIER DU SERVICE DE LA DETTE EXTERIEURE POUR MAI 2012</t>
    </r>
    <r>
      <rPr>
        <sz val="12"/>
        <rFont val="Calibri"/>
        <family val="2"/>
      </rPr>
      <t xml:space="preserve">                                                                                           III.9                                                                                    </t>
    </r>
  </si>
  <si>
    <t>Month</t>
  </si>
  <si>
    <t>Currency</t>
  </si>
  <si>
    <t>Projects</t>
  </si>
  <si>
    <t>Foreign currency principal</t>
  </si>
  <si>
    <t>countervalue in MBIF</t>
  </si>
  <si>
    <t>Interest in foreign currency</t>
  </si>
  <si>
    <t>Countervalue in MBIF</t>
  </si>
  <si>
    <t xml:space="preserve"> Total foreign currency</t>
  </si>
  <si>
    <t>Exchange rate</t>
  </si>
  <si>
    <t>Date of payments</t>
  </si>
  <si>
    <t>Source: Ministry of Finance, Budget and Economic Developpement Cooperation</t>
  </si>
  <si>
    <t>SDR</t>
  </si>
  <si>
    <r>
      <t xml:space="preserve"> </t>
    </r>
    <r>
      <rPr>
        <b/>
        <sz val="12"/>
        <rFont val="Arial"/>
        <family val="2"/>
      </rPr>
      <t>EXTERNAL DEBT SERVICING SCHEDULE IN MARCH 2019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       </t>
    </r>
  </si>
  <si>
    <t>March-2019</t>
  </si>
  <si>
    <t>01/03/19</t>
  </si>
  <si>
    <t>DEVLPMT SECTEUR TRANSPORT</t>
  </si>
  <si>
    <t>ALLEGEMENT DE LA DETTE</t>
  </si>
  <si>
    <t xml:space="preserve">PJET D'ELECTRIFICATION RURALE </t>
  </si>
  <si>
    <t>SAR</t>
  </si>
  <si>
    <t>REAMENAGEMENT PRETS SAOUDIEN</t>
  </si>
  <si>
    <t>15/03/19</t>
  </si>
  <si>
    <t>ACTION SOCIALE 2 TWITEZIMBERE</t>
  </si>
  <si>
    <t>COMPL REGIONAL TRADE FACILIT.</t>
  </si>
  <si>
    <t>TRAVAUX PUBL &amp; CREAT. D'EMPLOI</t>
  </si>
  <si>
    <t>RENFORCEMENT COMMERCE REGIONAL</t>
  </si>
  <si>
    <t>PRODEFI II</t>
  </si>
  <si>
    <t>21/03/19</t>
  </si>
  <si>
    <t>CNY</t>
  </si>
  <si>
    <t>BUJA Metropolitan Network Proj</t>
  </si>
  <si>
    <t>Burund Digital Television Proj</t>
  </si>
</sst>
</file>

<file path=xl/styles.xml><?xml version="1.0" encoding="utf-8"?>
<styleSheet xmlns="http://schemas.openxmlformats.org/spreadsheetml/2006/main">
  <numFmts count="5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.0"/>
    <numFmt numFmtId="189" formatCode="#,##0.0000"/>
    <numFmt numFmtId="190" formatCode="0.0000"/>
    <numFmt numFmtId="191" formatCode="_-* #,##0.0\ _F_B_-;\-* #,##0.0\ _F_B_-;_-* &quot;-&quot;??\ _F_B_-;_-@_-"/>
    <numFmt numFmtId="192" formatCode="_-* #,##0.0\ _€_-;\-* #,##0.0\ _€_-;_-* &quot;-&quot;?\ _€_-;_-@_-"/>
    <numFmt numFmtId="193" formatCode="#,##0.000"/>
    <numFmt numFmtId="194" formatCode="#,##0.00000"/>
    <numFmt numFmtId="195" formatCode="_-* #,##0\ _F_B_-;\-* #,##0\ _F_B_-;_-* &quot;-&quot;??\ _F_B_-;_-@_-"/>
    <numFmt numFmtId="196" formatCode="&quot;Vrai&quot;;&quot;Vrai&quot;;&quot;Faux&quot;"/>
    <numFmt numFmtId="197" formatCode="&quot;Actif&quot;;&quot;Actif&quot;;&quot;Inactif&quot;"/>
    <numFmt numFmtId="198" formatCode="0.000"/>
    <numFmt numFmtId="199" formatCode="0.0"/>
    <numFmt numFmtId="200" formatCode="_-* #,##0.0000\ _€_-;\-* #,##0.0000\ _€_-;_-* &quot;-&quot;??\ _€_-;_-@_-"/>
    <numFmt numFmtId="201" formatCode="_-* #,##0.000\ _€_-;\-* #,##0.000\ _€_-;_-* &quot;-&quot;??\ _€_-;_-@_-"/>
    <numFmt numFmtId="202" formatCode="_-* #,##0.0\ _€_-;\-* #,##0.0\ _€_-;_-* &quot;-&quot;??\ _€_-;_-@_-"/>
    <numFmt numFmtId="203" formatCode="#,##0.000000"/>
    <numFmt numFmtId="204" formatCode="_-* #,##0.000\ _F_B_-;\-* #,##0.000\ _F_B_-;_-* &quot;-&quot;??\ _F_B_-;_-@_-"/>
    <numFmt numFmtId="205" formatCode="_-* #,##0.0000\ _F_B_-;\-* #,##0.0000\ _F_B_-;_-* &quot;-&quot;??\ _F_B_-;_-@_-"/>
    <numFmt numFmtId="206" formatCode="[$-40C]dddd\ d\ mmmm\ yyyy"/>
    <numFmt numFmtId="207" formatCode="mmm\-yyyy"/>
    <numFmt numFmtId="208" formatCode="_ * #,##0.00_ ;_ * \-#,##0.00_ ;_ * &quot;-&quot;??_ ;_ @_ "/>
    <numFmt numFmtId="209" formatCode="_ * #,##0.0_ ;_ * \-#,##0.0_ ;_ * &quot;-&quot;??_ ;_ @_ "/>
    <numFmt numFmtId="210" formatCode="0.000000"/>
    <numFmt numFmtId="211" formatCode="0.00000"/>
    <numFmt numFmtId="212" formatCode="[$-40C]d\-mmm\-yy;@"/>
    <numFmt numFmtId="213" formatCode="_-* #,##0.00\ _F_-;\-* #,##0.00\ _F_-;_-* &quot;-&quot;??\ _F_-;_-@_-"/>
  </numFmts>
  <fonts count="54">
    <font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6"/>
      <name val="Helv"/>
      <family val="0"/>
    </font>
    <font>
      <sz val="8"/>
      <name val="Arial"/>
      <family val="2"/>
    </font>
    <font>
      <sz val="12"/>
      <name val="Arial"/>
      <family val="2"/>
    </font>
    <font>
      <sz val="12"/>
      <color indexed="53"/>
      <name val="Helv"/>
      <family val="0"/>
    </font>
    <font>
      <sz val="12"/>
      <name val="Herv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/>
      <right style="thick"/>
      <top/>
      <bottom/>
    </border>
    <border>
      <left style="thin"/>
      <right style="thick"/>
      <top style="thick"/>
      <bottom/>
    </border>
    <border>
      <left style="thin"/>
      <right style="thick"/>
      <top/>
      <bottom style="thick"/>
    </border>
    <border>
      <left style="medium"/>
      <right style="thick"/>
      <top/>
      <bottom style="medium"/>
    </border>
    <border>
      <left style="thick"/>
      <right style="thick"/>
      <top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thick"/>
    </border>
    <border>
      <left style="thick"/>
      <right style="medium"/>
      <top/>
      <bottom style="medium"/>
    </border>
    <border>
      <left>
        <color indexed="63"/>
      </left>
      <right>
        <color indexed="63"/>
      </right>
      <top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189" fontId="1" fillId="0" borderId="1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188" fontId="1" fillId="0" borderId="0" xfId="0" applyNumberFormat="1" applyFont="1" applyBorder="1" applyAlignment="1">
      <alignment/>
    </xf>
    <xf numFmtId="189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188" fontId="1" fillId="0" borderId="12" xfId="0" applyNumberFormat="1" applyFont="1" applyBorder="1" applyAlignment="1">
      <alignment/>
    </xf>
    <xf numFmtId="189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 horizontal="center"/>
    </xf>
    <xf numFmtId="188" fontId="1" fillId="0" borderId="14" xfId="0" applyNumberFormat="1" applyFont="1" applyBorder="1" applyAlignment="1">
      <alignment horizontal="center"/>
    </xf>
    <xf numFmtId="189" fontId="1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188" fontId="1" fillId="0" borderId="15" xfId="0" applyNumberFormat="1" applyFont="1" applyBorder="1" applyAlignment="1">
      <alignment horizontal="center"/>
    </xf>
    <xf numFmtId="189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/>
    </xf>
    <xf numFmtId="188" fontId="1" fillId="0" borderId="16" xfId="0" applyNumberFormat="1" applyFont="1" applyBorder="1" applyAlignment="1">
      <alignment/>
    </xf>
    <xf numFmtId="189" fontId="1" fillId="0" borderId="16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/>
    </xf>
    <xf numFmtId="188" fontId="1" fillId="0" borderId="15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189" fontId="1" fillId="0" borderId="16" xfId="0" applyNumberFormat="1" applyFont="1" applyBorder="1" applyAlignment="1">
      <alignment/>
    </xf>
    <xf numFmtId="189" fontId="1" fillId="0" borderId="15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188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5" xfId="42" applyNumberFormat="1" applyFont="1" applyBorder="1" applyAlignment="1">
      <alignment horizontal="right"/>
    </xf>
    <xf numFmtId="188" fontId="1" fillId="0" borderId="15" xfId="42" applyNumberFormat="1" applyFont="1" applyBorder="1" applyAlignment="1">
      <alignment/>
    </xf>
    <xf numFmtId="188" fontId="1" fillId="0" borderId="16" xfId="42" applyNumberFormat="1" applyFont="1" applyBorder="1" applyAlignment="1">
      <alignment/>
    </xf>
    <xf numFmtId="4" fontId="1" fillId="0" borderId="0" xfId="42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188" fontId="1" fillId="0" borderId="15" xfId="42" applyNumberFormat="1" applyFont="1" applyBorder="1" applyAlignment="1">
      <alignment horizontal="right"/>
    </xf>
    <xf numFmtId="188" fontId="1" fillId="0" borderId="16" xfId="42" applyNumberFormat="1" applyFont="1" applyBorder="1" applyAlignment="1">
      <alignment horizontal="right"/>
    </xf>
    <xf numFmtId="4" fontId="1" fillId="0" borderId="16" xfId="42" applyNumberFormat="1" applyFont="1" applyBorder="1" applyAlignment="1">
      <alignment horizontal="right"/>
    </xf>
    <xf numFmtId="4" fontId="1" fillId="0" borderId="17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5" xfId="0" applyNumberFormat="1" applyFont="1" applyBorder="1" applyAlignment="1" quotePrefix="1">
      <alignment horizontal="left"/>
    </xf>
    <xf numFmtId="4" fontId="3" fillId="0" borderId="11" xfId="0" applyNumberFormat="1" applyFont="1" applyBorder="1" applyAlignment="1">
      <alignment/>
    </xf>
    <xf numFmtId="4" fontId="1" fillId="0" borderId="15" xfId="0" applyNumberFormat="1" applyFont="1" applyBorder="1" applyAlignment="1">
      <alignment horizontal="left"/>
    </xf>
    <xf numFmtId="4" fontId="1" fillId="0" borderId="15" xfId="42" applyNumberFormat="1" applyFont="1" applyBorder="1" applyAlignment="1">
      <alignment/>
    </xf>
    <xf numFmtId="4" fontId="1" fillId="0" borderId="16" xfId="0" applyNumberFormat="1" applyFont="1" applyBorder="1" applyAlignment="1">
      <alignment horizontal="left"/>
    </xf>
    <xf numFmtId="4" fontId="1" fillId="0" borderId="16" xfId="42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3" fontId="1" fillId="0" borderId="15" xfId="0" applyNumberFormat="1" applyFont="1" applyBorder="1" applyAlignment="1" quotePrefix="1">
      <alignment horizontal="left"/>
    </xf>
    <xf numFmtId="3" fontId="1" fillId="0" borderId="15" xfId="0" applyNumberFormat="1" applyFont="1" applyBorder="1" applyAlignment="1">
      <alignment horizontal="left"/>
    </xf>
    <xf numFmtId="4" fontId="2" fillId="0" borderId="17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188" fontId="2" fillId="0" borderId="17" xfId="0" applyNumberFormat="1" applyFont="1" applyBorder="1" applyAlignment="1">
      <alignment horizontal="center"/>
    </xf>
    <xf numFmtId="188" fontId="2" fillId="0" borderId="0" xfId="0" applyNumberFormat="1" applyFont="1" applyBorder="1" applyAlignment="1">
      <alignment horizontal="center"/>
    </xf>
    <xf numFmtId="188" fontId="1" fillId="0" borderId="17" xfId="0" applyNumberFormat="1" applyFont="1" applyBorder="1" applyAlignment="1">
      <alignment/>
    </xf>
    <xf numFmtId="188" fontId="1" fillId="0" borderId="11" xfId="0" applyNumberFormat="1" applyFont="1" applyBorder="1" applyAlignment="1">
      <alignment/>
    </xf>
    <xf numFmtId="188" fontId="1" fillId="0" borderId="18" xfId="0" applyNumberFormat="1" applyFont="1" applyBorder="1" applyAlignment="1">
      <alignment/>
    </xf>
    <xf numFmtId="188" fontId="1" fillId="0" borderId="13" xfId="0" applyNumberFormat="1" applyFont="1" applyBorder="1" applyAlignment="1">
      <alignment/>
    </xf>
    <xf numFmtId="188" fontId="1" fillId="0" borderId="10" xfId="0" applyNumberFormat="1" applyFont="1" applyBorder="1" applyAlignment="1">
      <alignment horizontal="center"/>
    </xf>
    <xf numFmtId="188" fontId="1" fillId="0" borderId="16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89" fontId="1" fillId="0" borderId="11" xfId="0" applyNumberFormat="1" applyFont="1" applyBorder="1" applyAlignment="1">
      <alignment/>
    </xf>
    <xf numFmtId="189" fontId="0" fillId="0" borderId="11" xfId="0" applyNumberFormat="1" applyFont="1" applyBorder="1" applyAlignment="1">
      <alignment/>
    </xf>
    <xf numFmtId="189" fontId="1" fillId="0" borderId="10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Alignment="1">
      <alignment/>
    </xf>
    <xf numFmtId="4" fontId="1" fillId="0" borderId="12" xfId="0" applyNumberFormat="1" applyFont="1" applyBorder="1" applyAlignment="1">
      <alignment/>
    </xf>
    <xf numFmtId="4" fontId="1" fillId="0" borderId="17" xfId="42" applyNumberFormat="1" applyFont="1" applyBorder="1" applyAlignment="1">
      <alignment horizontal="right"/>
    </xf>
    <xf numFmtId="3" fontId="1" fillId="0" borderId="16" xfId="0" applyNumberFormat="1" applyFont="1" applyBorder="1" applyAlignment="1" quotePrefix="1">
      <alignment horizontal="left"/>
    </xf>
    <xf numFmtId="4" fontId="0" fillId="0" borderId="11" xfId="0" applyNumberForma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188" fontId="1" fillId="0" borderId="15" xfId="0" applyNumberFormat="1" applyFont="1" applyFill="1" applyBorder="1" applyAlignment="1">
      <alignment horizontal="center"/>
    </xf>
    <xf numFmtId="188" fontId="6" fillId="0" borderId="15" xfId="0" applyNumberFormat="1" applyFont="1" applyBorder="1" applyAlignment="1">
      <alignment horizontal="center"/>
    </xf>
    <xf numFmtId="3" fontId="1" fillId="0" borderId="17" xfId="0" applyNumberFormat="1" applyFont="1" applyBorder="1" applyAlignment="1" quotePrefix="1">
      <alignment horizontal="left"/>
    </xf>
    <xf numFmtId="4" fontId="2" fillId="0" borderId="15" xfId="0" applyNumberFormat="1" applyFont="1" applyBorder="1" applyAlignment="1">
      <alignment horizontal="left"/>
    </xf>
    <xf numFmtId="4" fontId="2" fillId="0" borderId="15" xfId="0" applyNumberFormat="1" applyFont="1" applyBorder="1" applyAlignment="1">
      <alignment/>
    </xf>
    <xf numFmtId="4" fontId="2" fillId="0" borderId="0" xfId="42" applyNumberFormat="1" applyFont="1" applyBorder="1" applyAlignment="1">
      <alignment horizontal="right"/>
    </xf>
    <xf numFmtId="4" fontId="2" fillId="0" borderId="15" xfId="42" applyNumberFormat="1" applyFont="1" applyBorder="1" applyAlignment="1">
      <alignment/>
    </xf>
    <xf numFmtId="0" fontId="8" fillId="0" borderId="15" xfId="0" applyFont="1" applyBorder="1" applyAlignment="1">
      <alignment/>
    </xf>
    <xf numFmtId="188" fontId="2" fillId="0" borderId="15" xfId="42" applyNumberFormat="1" applyFon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1" fillId="0" borderId="14" xfId="0" applyNumberFormat="1" applyFont="1" applyBorder="1" applyAlignment="1" quotePrefix="1">
      <alignment horizontal="left"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 quotePrefix="1">
      <alignment horizontal="left"/>
    </xf>
    <xf numFmtId="4" fontId="3" fillId="0" borderId="14" xfId="0" applyNumberFormat="1" applyFont="1" applyBorder="1" applyAlignment="1">
      <alignment/>
    </xf>
    <xf numFmtId="4" fontId="1" fillId="0" borderId="14" xfId="0" applyNumberFormat="1" applyFont="1" applyBorder="1" applyAlignment="1">
      <alignment horizontal="left"/>
    </xf>
    <xf numFmtId="4" fontId="1" fillId="0" borderId="14" xfId="42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188" fontId="1" fillId="0" borderId="15" xfId="0" applyNumberFormat="1" applyFont="1" applyBorder="1" applyAlignment="1">
      <alignment horizontal="right" vertical="center"/>
    </xf>
    <xf numFmtId="188" fontId="2" fillId="0" borderId="15" xfId="0" applyNumberFormat="1" applyFont="1" applyBorder="1" applyAlignment="1">
      <alignment/>
    </xf>
    <xf numFmtId="188" fontId="1" fillId="0" borderId="15" xfId="0" applyNumberFormat="1" applyFont="1" applyBorder="1" applyAlignment="1" quotePrefix="1">
      <alignment/>
    </xf>
    <xf numFmtId="4" fontId="2" fillId="0" borderId="14" xfId="0" applyNumberFormat="1" applyFont="1" applyBorder="1" applyAlignment="1">
      <alignment/>
    </xf>
    <xf numFmtId="4" fontId="2" fillId="0" borderId="20" xfId="42" applyNumberFormat="1" applyFont="1" applyBorder="1" applyAlignment="1">
      <alignment horizontal="right"/>
    </xf>
    <xf numFmtId="188" fontId="2" fillId="0" borderId="14" xfId="42" applyNumberFormat="1" applyFont="1" applyBorder="1" applyAlignment="1">
      <alignment/>
    </xf>
    <xf numFmtId="4" fontId="2" fillId="0" borderId="14" xfId="42" applyNumberFormat="1" applyFont="1" applyBorder="1" applyAlignment="1">
      <alignment/>
    </xf>
    <xf numFmtId="3" fontId="1" fillId="0" borderId="21" xfId="0" applyNumberFormat="1" applyFont="1" applyBorder="1" applyAlignment="1" quotePrefix="1">
      <alignment horizontal="left"/>
    </xf>
    <xf numFmtId="4" fontId="1" fillId="0" borderId="21" xfId="0" applyNumberFormat="1" applyFont="1" applyBorder="1" applyAlignment="1">
      <alignment/>
    </xf>
    <xf numFmtId="188" fontId="1" fillId="0" borderId="21" xfId="0" applyNumberFormat="1" applyFont="1" applyBorder="1" applyAlignment="1">
      <alignment/>
    </xf>
    <xf numFmtId="188" fontId="1" fillId="0" borderId="15" xfId="42" applyNumberFormat="1" applyFont="1" applyBorder="1" applyAlignment="1">
      <alignment horizontal="right" vertical="center"/>
    </xf>
    <xf numFmtId="3" fontId="1" fillId="0" borderId="15" xfId="0" applyNumberFormat="1" applyFont="1" applyBorder="1" applyAlignment="1" quotePrefix="1">
      <alignment horizontal="right" vertical="center"/>
    </xf>
    <xf numFmtId="4" fontId="1" fillId="0" borderId="21" xfId="0" applyNumberFormat="1" applyFont="1" applyBorder="1" applyAlignment="1">
      <alignment horizontal="left"/>
    </xf>
    <xf numFmtId="3" fontId="1" fillId="0" borderId="17" xfId="0" applyNumberFormat="1" applyFont="1" applyBorder="1" applyAlignment="1">
      <alignment horizontal="left"/>
    </xf>
    <xf numFmtId="4" fontId="1" fillId="0" borderId="13" xfId="0" applyNumberFormat="1" applyFont="1" applyBorder="1" applyAlignment="1">
      <alignment horizontal="center"/>
    </xf>
    <xf numFmtId="200" fontId="7" fillId="0" borderId="15" xfId="4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8" fillId="0" borderId="16" xfId="0" applyFont="1" applyBorder="1" applyAlignment="1">
      <alignment/>
    </xf>
    <xf numFmtId="4" fontId="2" fillId="0" borderId="16" xfId="0" applyNumberFormat="1" applyFont="1" applyBorder="1" applyAlignment="1">
      <alignment horizontal="left"/>
    </xf>
    <xf numFmtId="4" fontId="2" fillId="0" borderId="16" xfId="0" applyNumberFormat="1" applyFont="1" applyBorder="1" applyAlignment="1">
      <alignment/>
    </xf>
    <xf numFmtId="4" fontId="2" fillId="0" borderId="16" xfId="42" applyNumberFormat="1" applyFont="1" applyBorder="1" applyAlignment="1">
      <alignment horizontal="right"/>
    </xf>
    <xf numFmtId="188" fontId="2" fillId="0" borderId="16" xfId="42" applyNumberFormat="1" applyFont="1" applyBorder="1" applyAlignment="1">
      <alignment/>
    </xf>
    <xf numFmtId="188" fontId="2" fillId="0" borderId="16" xfId="42" applyNumberFormat="1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4" fontId="9" fillId="0" borderId="23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4" fontId="9" fillId="0" borderId="22" xfId="0" applyNumberFormat="1" applyFont="1" applyBorder="1" applyAlignment="1">
      <alignment/>
    </xf>
    <xf numFmtId="4" fontId="9" fillId="0" borderId="23" xfId="0" applyNumberFormat="1" applyFont="1" applyFill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4" fontId="9" fillId="0" borderId="29" xfId="0" applyNumberFormat="1" applyFont="1" applyBorder="1" applyAlignment="1">
      <alignment/>
    </xf>
    <xf numFmtId="3" fontId="9" fillId="0" borderId="29" xfId="0" applyNumberFormat="1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14" fontId="9" fillId="0" borderId="33" xfId="0" applyNumberFormat="1" applyFont="1" applyBorder="1" applyAlignment="1" quotePrefix="1">
      <alignment/>
    </xf>
    <xf numFmtId="189" fontId="9" fillId="0" borderId="31" xfId="0" applyNumberFormat="1" applyFont="1" applyBorder="1" applyAlignment="1">
      <alignment/>
    </xf>
    <xf numFmtId="189" fontId="9" fillId="0" borderId="32" xfId="0" applyNumberFormat="1" applyFont="1" applyBorder="1" applyAlignment="1">
      <alignment/>
    </xf>
    <xf numFmtId="189" fontId="9" fillId="0" borderId="34" xfId="0" applyNumberFormat="1" applyFont="1" applyBorder="1" applyAlignment="1">
      <alignment/>
    </xf>
    <xf numFmtId="0" fontId="9" fillId="0" borderId="35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6" xfId="0" applyFont="1" applyBorder="1" applyAlignment="1">
      <alignment/>
    </xf>
    <xf numFmtId="17" fontId="9" fillId="0" borderId="25" xfId="0" applyNumberFormat="1" applyFont="1" applyBorder="1" applyAlignment="1" quotePrefix="1">
      <alignment/>
    </xf>
    <xf numFmtId="0" fontId="10" fillId="0" borderId="14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2" xfId="0" applyFont="1" applyBorder="1" applyAlignment="1">
      <alignment/>
    </xf>
    <xf numFmtId="14" fontId="10" fillId="0" borderId="16" xfId="0" applyNumberFormat="1" applyFont="1" applyBorder="1" applyAlignment="1" quotePrefix="1">
      <alignment/>
    </xf>
    <xf numFmtId="0" fontId="31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51" fillId="0" borderId="0" xfId="0" applyFont="1" applyAlignment="1">
      <alignment/>
    </xf>
    <xf numFmtId="0" fontId="31" fillId="0" borderId="0" xfId="0" applyFont="1" applyBorder="1" applyAlignment="1">
      <alignment/>
    </xf>
    <xf numFmtId="0" fontId="31" fillId="0" borderId="37" xfId="0" applyFont="1" applyBorder="1" applyAlignment="1">
      <alignment/>
    </xf>
    <xf numFmtId="187" fontId="10" fillId="0" borderId="37" xfId="42" applyFont="1" applyBorder="1" applyAlignment="1">
      <alignment horizontal="right" wrapText="1"/>
    </xf>
    <xf numFmtId="0" fontId="10" fillId="0" borderId="0" xfId="0" applyFont="1" applyBorder="1" applyAlignment="1">
      <alignment/>
    </xf>
    <xf numFmtId="0" fontId="10" fillId="0" borderId="38" xfId="0" applyFont="1" applyBorder="1" applyAlignment="1">
      <alignment wrapText="1"/>
    </xf>
    <xf numFmtId="0" fontId="10" fillId="0" borderId="13" xfId="0" applyFont="1" applyBorder="1" applyAlignment="1">
      <alignment/>
    </xf>
    <xf numFmtId="0" fontId="10" fillId="0" borderId="37" xfId="0" applyFont="1" applyBorder="1" applyAlignment="1">
      <alignment wrapText="1"/>
    </xf>
    <xf numFmtId="0" fontId="10" fillId="0" borderId="0" xfId="0" applyFont="1" applyBorder="1" applyAlignment="1">
      <alignment wrapText="1"/>
    </xf>
    <xf numFmtId="187" fontId="10" fillId="0" borderId="0" xfId="42" applyFont="1" applyBorder="1" applyAlignment="1">
      <alignment horizontal="right" wrapText="1"/>
    </xf>
    <xf numFmtId="0" fontId="10" fillId="0" borderId="0" xfId="0" applyFont="1" applyBorder="1" applyAlignment="1">
      <alignment horizontal="left" wrapText="1"/>
    </xf>
    <xf numFmtId="15" fontId="10" fillId="0" borderId="0" xfId="0" applyNumberFormat="1" applyFont="1" applyBorder="1" applyAlignment="1">
      <alignment horizontal="left" wrapText="1"/>
    </xf>
    <xf numFmtId="0" fontId="31" fillId="0" borderId="0" xfId="0" applyFont="1" applyBorder="1" applyAlignment="1">
      <alignment horizontal="left"/>
    </xf>
    <xf numFmtId="14" fontId="10" fillId="0" borderId="0" xfId="0" applyNumberFormat="1" applyFont="1" applyBorder="1" applyAlignment="1" quotePrefix="1">
      <alignment/>
    </xf>
    <xf numFmtId="0" fontId="10" fillId="0" borderId="0" xfId="0" applyFont="1" applyBorder="1" applyAlignment="1">
      <alignment horizontal="left"/>
    </xf>
    <xf numFmtId="187" fontId="31" fillId="0" borderId="0" xfId="42" applyFont="1" applyBorder="1" applyAlignment="1">
      <alignment horizontal="right"/>
    </xf>
    <xf numFmtId="4" fontId="10" fillId="0" borderId="14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189" fontId="10" fillId="0" borderId="10" xfId="0" applyNumberFormat="1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Alignment="1">
      <alignment/>
    </xf>
    <xf numFmtId="15" fontId="10" fillId="0" borderId="21" xfId="0" applyNumberFormat="1" applyFont="1" applyBorder="1" applyAlignment="1">
      <alignment horizontal="left" wrapText="1"/>
    </xf>
    <xf numFmtId="0" fontId="10" fillId="0" borderId="2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4" fontId="5" fillId="0" borderId="15" xfId="0" applyNumberFormat="1" applyFont="1" applyBorder="1" applyAlignment="1">
      <alignment/>
    </xf>
    <xf numFmtId="15" fontId="5" fillId="0" borderId="15" xfId="0" applyNumberFormat="1" applyFont="1" applyBorder="1" applyAlignment="1">
      <alignment horizontal="right"/>
    </xf>
    <xf numFmtId="0" fontId="5" fillId="0" borderId="15" xfId="0" applyFont="1" applyBorder="1" applyAlignment="1">
      <alignment wrapText="1"/>
    </xf>
    <xf numFmtId="0" fontId="5" fillId="0" borderId="15" xfId="0" applyFont="1" applyBorder="1" applyAlignment="1">
      <alignment/>
    </xf>
    <xf numFmtId="189" fontId="5" fillId="0" borderId="11" xfId="0" applyNumberFormat="1" applyFont="1" applyBorder="1" applyAlignment="1">
      <alignment/>
    </xf>
    <xf numFmtId="0" fontId="5" fillId="0" borderId="15" xfId="0" applyFont="1" applyBorder="1" applyAlignment="1">
      <alignment horizontal="right"/>
    </xf>
    <xf numFmtId="3" fontId="5" fillId="0" borderId="15" xfId="0" applyNumberFormat="1" applyFont="1" applyBorder="1" applyAlignment="1">
      <alignment/>
    </xf>
    <xf numFmtId="0" fontId="5" fillId="0" borderId="23" xfId="0" applyFont="1" applyBorder="1" applyAlignment="1">
      <alignment wrapText="1"/>
    </xf>
    <xf numFmtId="0" fontId="5" fillId="0" borderId="16" xfId="0" applyFont="1" applyBorder="1" applyAlignment="1">
      <alignment horizontal="right"/>
    </xf>
    <xf numFmtId="0" fontId="5" fillId="0" borderId="16" xfId="0" applyFont="1" applyBorder="1" applyAlignment="1">
      <alignment wrapText="1"/>
    </xf>
    <xf numFmtId="0" fontId="5" fillId="0" borderId="16" xfId="0" applyFont="1" applyBorder="1" applyAlignment="1">
      <alignment/>
    </xf>
    <xf numFmtId="4" fontId="5" fillId="0" borderId="16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189" fontId="5" fillId="0" borderId="13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39" xfId="0" applyFont="1" applyBorder="1" applyAlignment="1">
      <alignment/>
    </xf>
    <xf numFmtId="0" fontId="4" fillId="0" borderId="15" xfId="0" applyFont="1" applyBorder="1" applyAlignment="1">
      <alignment wrapText="1"/>
    </xf>
    <xf numFmtId="4" fontId="10" fillId="0" borderId="10" xfId="0" applyNumberFormat="1" applyFont="1" applyBorder="1" applyAlignment="1">
      <alignment/>
    </xf>
    <xf numFmtId="209" fontId="9" fillId="0" borderId="0" xfId="42" applyNumberFormat="1" applyFont="1" applyBorder="1" applyAlignment="1">
      <alignment/>
    </xf>
    <xf numFmtId="209" fontId="9" fillId="0" borderId="15" xfId="42" applyNumberFormat="1" applyFont="1" applyBorder="1" applyAlignment="1">
      <alignment/>
    </xf>
    <xf numFmtId="0" fontId="5" fillId="0" borderId="4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wrapText="1"/>
    </xf>
    <xf numFmtId="0" fontId="5" fillId="0" borderId="41" xfId="0" applyFont="1" applyBorder="1" applyAlignment="1">
      <alignment wrapText="1"/>
    </xf>
    <xf numFmtId="17" fontId="5" fillId="0" borderId="42" xfId="0" applyNumberFormat="1" applyFont="1" applyBorder="1" applyAlignment="1">
      <alignment/>
    </xf>
    <xf numFmtId="0" fontId="5" fillId="0" borderId="37" xfId="0" applyFont="1" applyBorder="1" applyAlignment="1">
      <alignment/>
    </xf>
    <xf numFmtId="0" fontId="13" fillId="0" borderId="38" xfId="0" applyFont="1" applyFill="1" applyBorder="1" applyAlignment="1">
      <alignment wrapText="1"/>
    </xf>
    <xf numFmtId="0" fontId="5" fillId="0" borderId="43" xfId="0" applyFont="1" applyBorder="1" applyAlignment="1">
      <alignment/>
    </xf>
    <xf numFmtId="202" fontId="5" fillId="0" borderId="21" xfId="0" applyNumberFormat="1" applyFont="1" applyBorder="1" applyAlignment="1">
      <alignment/>
    </xf>
    <xf numFmtId="4" fontId="5" fillId="0" borderId="37" xfId="42" applyNumberFormat="1" applyFont="1" applyFill="1" applyBorder="1" applyAlignment="1">
      <alignment/>
    </xf>
    <xf numFmtId="202" fontId="5" fillId="0" borderId="21" xfId="42" applyNumberFormat="1" applyFont="1" applyBorder="1" applyAlignment="1">
      <alignment/>
    </xf>
    <xf numFmtId="202" fontId="52" fillId="0" borderId="41" xfId="42" applyNumberFormat="1" applyFont="1" applyFill="1" applyBorder="1" applyAlignment="1">
      <alignment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/>
    </xf>
    <xf numFmtId="0" fontId="12" fillId="0" borderId="46" xfId="0" applyFont="1" applyBorder="1" applyAlignment="1">
      <alignment/>
    </xf>
    <xf numFmtId="0" fontId="12" fillId="0" borderId="44" xfId="0" applyFont="1" applyBorder="1" applyAlignment="1">
      <alignment/>
    </xf>
    <xf numFmtId="14" fontId="33" fillId="0" borderId="21" xfId="0" applyNumberFormat="1" applyFont="1" applyBorder="1" applyAlignment="1" applyProtection="1">
      <alignment horizontal="center"/>
      <protection locked="0"/>
    </xf>
    <xf numFmtId="202" fontId="51" fillId="0" borderId="21" xfId="42" applyNumberFormat="1" applyFont="1" applyFill="1" applyBorder="1" applyAlignment="1">
      <alignment horizontal="left"/>
    </xf>
    <xf numFmtId="0" fontId="32" fillId="0" borderId="21" xfId="0" applyFont="1" applyBorder="1" applyAlignment="1" applyProtection="1">
      <alignment/>
      <protection locked="0"/>
    </xf>
    <xf numFmtId="202" fontId="51" fillId="0" borderId="21" xfId="42" applyNumberFormat="1" applyFont="1" applyFill="1" applyBorder="1" applyAlignment="1">
      <alignment horizontal="center"/>
    </xf>
    <xf numFmtId="202" fontId="51" fillId="0" borderId="20" xfId="0" applyNumberFormat="1" applyFont="1" applyBorder="1" applyAlignment="1">
      <alignment horizontal="center"/>
    </xf>
    <xf numFmtId="202" fontId="51" fillId="0" borderId="20" xfId="42" applyNumberFormat="1" applyFont="1" applyFill="1" applyBorder="1" applyAlignment="1">
      <alignment horizontal="center"/>
    </xf>
    <xf numFmtId="0" fontId="5" fillId="0" borderId="47" xfId="0" applyFont="1" applyBorder="1" applyAlignment="1">
      <alignment horizontal="center" vertical="center"/>
    </xf>
    <xf numFmtId="14" fontId="53" fillId="0" borderId="19" xfId="0" applyNumberFormat="1" applyFont="1" applyBorder="1" applyAlignment="1" quotePrefix="1">
      <alignment horizontal="center"/>
    </xf>
    <xf numFmtId="200" fontId="51" fillId="0" borderId="10" xfId="42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88" fontId="2" fillId="0" borderId="17" xfId="0" applyNumberFormat="1" applyFont="1" applyBorder="1" applyAlignment="1">
      <alignment horizontal="center"/>
    </xf>
    <xf numFmtId="188" fontId="2" fillId="0" borderId="0" xfId="0" applyNumberFormat="1" applyFont="1" applyBorder="1" applyAlignment="1">
      <alignment horizontal="center"/>
    </xf>
    <xf numFmtId="188" fontId="2" fillId="0" borderId="11" xfId="0" applyNumberFormat="1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48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6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0923\AppData\Local\Temp\Temp1_Bulletin%20May%20PuF%20%2016.zip\Bulletin%20May%20PuF%20%2016\DETTE%20EXTERIEURE\ANNEE%202011\cours%20de%20change%20moyen%20mensuel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7">
          <cell r="F7">
            <v>337.12333804261584</v>
          </cell>
        </row>
        <row r="18">
          <cell r="F18">
            <v>4463.985977248906</v>
          </cell>
          <cell r="L18">
            <v>4522.00791492913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workbookViewId="0" topLeftCell="A76">
      <selection activeCell="I93" sqref="I93"/>
    </sheetView>
  </sheetViews>
  <sheetFormatPr defaultColWidth="9.140625" defaultRowHeight="12.75"/>
  <cols>
    <col min="1" max="1" width="17.00390625" style="0" bestFit="1" customWidth="1"/>
    <col min="2" max="2" width="47.57421875" style="0" bestFit="1" customWidth="1"/>
    <col min="3" max="3" width="13.57421875" style="0" customWidth="1"/>
    <col min="4" max="4" width="15.8515625" style="0" bestFit="1" customWidth="1"/>
    <col min="5" max="5" width="13.00390625" style="0" customWidth="1"/>
    <col min="6" max="6" width="16.57421875" style="0" customWidth="1"/>
    <col min="7" max="7" width="10.140625" style="0" bestFit="1" customWidth="1"/>
    <col min="8" max="8" width="18.7109375" style="0" customWidth="1"/>
    <col min="9" max="9" width="14.7109375" style="0" customWidth="1"/>
    <col min="10" max="10" width="19.140625" style="97" customWidth="1"/>
    <col min="11" max="16384" width="11.421875" style="0" customWidth="1"/>
  </cols>
  <sheetData>
    <row r="1" spans="1:10" ht="12.75">
      <c r="A1" s="61"/>
      <c r="B1" s="62"/>
      <c r="C1" s="62"/>
      <c r="D1" s="62"/>
      <c r="E1" s="62"/>
      <c r="F1" s="62"/>
      <c r="G1" s="62"/>
      <c r="H1" s="62"/>
      <c r="I1" s="62"/>
      <c r="J1" s="95"/>
    </row>
    <row r="2" spans="1:10" ht="15.75">
      <c r="A2" s="69"/>
      <c r="B2" s="67"/>
      <c r="C2" s="67"/>
      <c r="D2" s="67"/>
      <c r="E2" s="67"/>
      <c r="F2" s="67"/>
      <c r="G2" s="67"/>
      <c r="H2" s="67"/>
      <c r="I2" s="67"/>
      <c r="J2" s="63" t="s">
        <v>13</v>
      </c>
    </row>
    <row r="3" spans="1:10" ht="15.75">
      <c r="A3" s="231" t="s">
        <v>15</v>
      </c>
      <c r="B3" s="232"/>
      <c r="C3" s="232"/>
      <c r="D3" s="232"/>
      <c r="E3" s="232"/>
      <c r="F3" s="232"/>
      <c r="G3" s="232"/>
      <c r="H3" s="232"/>
      <c r="I3" s="232"/>
      <c r="J3" s="233"/>
    </row>
    <row r="4" spans="1:10" ht="15.75">
      <c r="A4" s="48"/>
      <c r="B4" s="49"/>
      <c r="C4" s="49"/>
      <c r="D4" s="49"/>
      <c r="E4" s="49"/>
      <c r="F4" s="49"/>
      <c r="G4" s="49"/>
      <c r="H4" s="49"/>
      <c r="I4" s="49"/>
      <c r="J4" s="96"/>
    </row>
    <row r="5" spans="1:10" ht="15.75">
      <c r="A5" s="35"/>
      <c r="B5" s="5"/>
      <c r="C5" s="5"/>
      <c r="D5" s="5"/>
      <c r="E5" s="5"/>
      <c r="F5" s="5"/>
      <c r="G5" s="5"/>
      <c r="H5" s="5"/>
      <c r="I5" s="5"/>
      <c r="J5" s="36"/>
    </row>
    <row r="6" spans="1:10" ht="15.75">
      <c r="A6" s="8" t="s">
        <v>0</v>
      </c>
      <c r="B6" s="37" t="s">
        <v>1</v>
      </c>
      <c r="C6" s="8" t="s">
        <v>2</v>
      </c>
      <c r="D6" s="8" t="s">
        <v>4</v>
      </c>
      <c r="E6" s="8" t="s">
        <v>11</v>
      </c>
      <c r="F6" s="8" t="s">
        <v>3</v>
      </c>
      <c r="G6" s="8" t="s">
        <v>11</v>
      </c>
      <c r="H6" s="8" t="s">
        <v>6</v>
      </c>
      <c r="I6" s="8" t="s">
        <v>11</v>
      </c>
      <c r="J6" s="8" t="s">
        <v>7</v>
      </c>
    </row>
    <row r="7" spans="1:10" ht="15.75">
      <c r="A7" s="17"/>
      <c r="B7" s="34"/>
      <c r="C7" s="17"/>
      <c r="D7" s="11" t="s">
        <v>5</v>
      </c>
      <c r="E7" s="11" t="s">
        <v>12</v>
      </c>
      <c r="F7" s="11" t="s">
        <v>5</v>
      </c>
      <c r="G7" s="11" t="s">
        <v>12</v>
      </c>
      <c r="H7" s="11" t="s">
        <v>5</v>
      </c>
      <c r="I7" s="11" t="s">
        <v>12</v>
      </c>
      <c r="J7" s="11" t="s">
        <v>8</v>
      </c>
    </row>
    <row r="8" spans="1:10" ht="15.75">
      <c r="A8" s="14"/>
      <c r="B8" s="36"/>
      <c r="C8" s="38"/>
      <c r="D8" s="14"/>
      <c r="E8" s="14"/>
      <c r="F8" s="14"/>
      <c r="G8" s="14"/>
      <c r="H8" s="14"/>
      <c r="I8" s="14"/>
      <c r="J8" s="38"/>
    </row>
    <row r="9" spans="1:10" ht="19.5">
      <c r="A9" s="88" t="s">
        <v>106</v>
      </c>
      <c r="B9" s="87"/>
      <c r="C9" s="86"/>
      <c r="D9" s="29"/>
      <c r="E9" s="17"/>
      <c r="F9" s="19"/>
      <c r="G9" s="34"/>
      <c r="H9" s="17"/>
      <c r="I9" s="45"/>
      <c r="J9" s="19"/>
    </row>
    <row r="10" spans="1:10" ht="15.75">
      <c r="A10" s="46">
        <v>1</v>
      </c>
      <c r="B10" s="34" t="s">
        <v>107</v>
      </c>
      <c r="C10" s="11" t="s">
        <v>33</v>
      </c>
      <c r="D10" s="24">
        <v>0</v>
      </c>
      <c r="E10" s="25">
        <f aca="true" t="shared" si="0" ref="E10:E73">+D10*J10/1000000</f>
        <v>0</v>
      </c>
      <c r="F10" s="24">
        <v>149737.67</v>
      </c>
      <c r="G10" s="42">
        <f>+F10*J10/1000000</f>
        <v>184.79125854699998</v>
      </c>
      <c r="H10" s="17">
        <f aca="true" t="shared" si="1" ref="H10:H56">+D10+F10</f>
        <v>149737.67</v>
      </c>
      <c r="I10" s="42">
        <f aca="true" t="shared" si="2" ref="I10:I73">+H10*J10/1000000</f>
        <v>184.79125854699998</v>
      </c>
      <c r="J10" s="21">
        <v>1234.1</v>
      </c>
    </row>
    <row r="11" spans="1:10" ht="15.75">
      <c r="A11" s="79">
        <v>1</v>
      </c>
      <c r="B11" s="17" t="s">
        <v>108</v>
      </c>
      <c r="C11" s="11" t="s">
        <v>33</v>
      </c>
      <c r="D11" s="24">
        <v>19375.55</v>
      </c>
      <c r="E11" s="25">
        <f t="shared" si="0"/>
        <v>23.911366254999997</v>
      </c>
      <c r="F11" s="24">
        <v>817</v>
      </c>
      <c r="G11" s="42">
        <f>+F11*J11/1000000</f>
        <v>1.0082597</v>
      </c>
      <c r="H11" s="17">
        <f t="shared" si="1"/>
        <v>20192.55</v>
      </c>
      <c r="I11" s="42">
        <f t="shared" si="2"/>
        <v>24.919625954999997</v>
      </c>
      <c r="J11" s="21">
        <v>1234.1</v>
      </c>
    </row>
    <row r="12" spans="1:10" ht="15.75">
      <c r="A12" s="79">
        <v>1</v>
      </c>
      <c r="B12" s="17" t="s">
        <v>39</v>
      </c>
      <c r="C12" s="11" t="s">
        <v>9</v>
      </c>
      <c r="D12" s="24">
        <v>452022.78</v>
      </c>
      <c r="E12" s="25">
        <f t="shared" si="0"/>
        <v>871.3146601117081</v>
      </c>
      <c r="F12" s="24">
        <v>59328.13</v>
      </c>
      <c r="G12" s="42">
        <f>+F12*J12/1000000</f>
        <v>114.36031924323201</v>
      </c>
      <c r="H12" s="17">
        <f t="shared" si="1"/>
        <v>511350.91000000003</v>
      </c>
      <c r="I12" s="42">
        <f t="shared" si="2"/>
        <v>985.6749793549402</v>
      </c>
      <c r="J12" s="21">
        <v>1927.590154</v>
      </c>
    </row>
    <row r="13" spans="1:10" ht="15.75">
      <c r="A13" s="79">
        <v>1</v>
      </c>
      <c r="B13" s="17" t="s">
        <v>61</v>
      </c>
      <c r="C13" s="11" t="s">
        <v>9</v>
      </c>
      <c r="D13" s="24">
        <v>2536.75</v>
      </c>
      <c r="E13" s="25">
        <f t="shared" si="0"/>
        <v>4.8898143231595</v>
      </c>
      <c r="F13" s="24">
        <v>799.03</v>
      </c>
      <c r="G13" s="42">
        <f aca="true" t="shared" si="3" ref="G13:G76">+F13*J13/1000000</f>
        <v>1.5402023607506201</v>
      </c>
      <c r="H13" s="17">
        <f t="shared" si="1"/>
        <v>3335.7799999999997</v>
      </c>
      <c r="I13" s="42">
        <f t="shared" si="2"/>
        <v>6.430016683910119</v>
      </c>
      <c r="J13" s="21">
        <v>1927.590154</v>
      </c>
    </row>
    <row r="14" spans="1:10" ht="15.75">
      <c r="A14" s="79">
        <v>1</v>
      </c>
      <c r="B14" s="17" t="s">
        <v>109</v>
      </c>
      <c r="C14" s="11" t="s">
        <v>9</v>
      </c>
      <c r="D14" s="24">
        <v>92454.04</v>
      </c>
      <c r="E14" s="25">
        <f t="shared" si="0"/>
        <v>178.21349720152213</v>
      </c>
      <c r="F14" s="24">
        <v>11787.89</v>
      </c>
      <c r="G14" s="42">
        <f t="shared" si="3"/>
        <v>22.722220700435056</v>
      </c>
      <c r="H14" s="17">
        <f t="shared" si="1"/>
        <v>104241.93</v>
      </c>
      <c r="I14" s="42">
        <f t="shared" si="2"/>
        <v>200.93571790195722</v>
      </c>
      <c r="J14" s="21">
        <v>1927.590154</v>
      </c>
    </row>
    <row r="15" spans="1:10" ht="15.75">
      <c r="A15" s="79">
        <v>1</v>
      </c>
      <c r="B15" s="17" t="s">
        <v>110</v>
      </c>
      <c r="C15" s="11" t="s">
        <v>31</v>
      </c>
      <c r="D15" s="24">
        <v>27128.45</v>
      </c>
      <c r="E15" s="25">
        <f t="shared" si="0"/>
        <v>47.540490435624</v>
      </c>
      <c r="F15" s="24">
        <v>3051.95</v>
      </c>
      <c r="G15" s="42">
        <f t="shared" si="3"/>
        <v>5.3483040787439995</v>
      </c>
      <c r="H15" s="17">
        <f t="shared" si="1"/>
        <v>30180.4</v>
      </c>
      <c r="I15" s="42">
        <f t="shared" si="2"/>
        <v>52.88879451436801</v>
      </c>
      <c r="J15" s="21">
        <v>1752.42192</v>
      </c>
    </row>
    <row r="16" spans="1:10" ht="15.75">
      <c r="A16" s="79"/>
      <c r="B16" s="17"/>
      <c r="C16" s="11" t="s">
        <v>40</v>
      </c>
      <c r="D16" s="24">
        <v>30594.94</v>
      </c>
      <c r="E16" s="25">
        <f t="shared" si="0"/>
        <v>6.8445009567153</v>
      </c>
      <c r="F16" s="24">
        <v>3441.93</v>
      </c>
      <c r="G16" s="42">
        <f t="shared" si="3"/>
        <v>0.77000618984535</v>
      </c>
      <c r="H16" s="17">
        <f t="shared" si="1"/>
        <v>34036.869999999995</v>
      </c>
      <c r="I16" s="42">
        <f t="shared" si="2"/>
        <v>7.614507146560649</v>
      </c>
      <c r="J16" s="21">
        <v>223.713495</v>
      </c>
    </row>
    <row r="17" spans="1:10" ht="15.75">
      <c r="A17" s="79"/>
      <c r="B17" s="17"/>
      <c r="C17" s="11" t="s">
        <v>33</v>
      </c>
      <c r="D17" s="24">
        <v>2241.52</v>
      </c>
      <c r="E17" s="25">
        <f t="shared" si="0"/>
        <v>2.766259832</v>
      </c>
      <c r="F17" s="24">
        <v>252.17</v>
      </c>
      <c r="G17" s="42">
        <f t="shared" si="3"/>
        <v>0.311202997</v>
      </c>
      <c r="H17" s="17">
        <f t="shared" si="1"/>
        <v>2493.69</v>
      </c>
      <c r="I17" s="42">
        <f t="shared" si="2"/>
        <v>3.077462829</v>
      </c>
      <c r="J17" s="21">
        <v>1234.1</v>
      </c>
    </row>
    <row r="18" spans="1:10" ht="15.75">
      <c r="A18" s="79">
        <v>1</v>
      </c>
      <c r="B18" s="17" t="s">
        <v>41</v>
      </c>
      <c r="C18" s="11" t="s">
        <v>31</v>
      </c>
      <c r="D18" s="24">
        <v>49490.58</v>
      </c>
      <c r="E18" s="25">
        <f t="shared" si="0"/>
        <v>86.72837722551361</v>
      </c>
      <c r="F18" s="24">
        <v>5938.87</v>
      </c>
      <c r="G18" s="42">
        <f t="shared" si="3"/>
        <v>10.407405968030401</v>
      </c>
      <c r="H18" s="17">
        <f t="shared" si="1"/>
        <v>55429.450000000004</v>
      </c>
      <c r="I18" s="42">
        <f t="shared" si="2"/>
        <v>97.135783193544</v>
      </c>
      <c r="J18" s="21">
        <v>1752.42192</v>
      </c>
    </row>
    <row r="19" spans="1:10" ht="15.75">
      <c r="A19" s="79"/>
      <c r="B19" s="17"/>
      <c r="C19" s="11" t="s">
        <v>42</v>
      </c>
      <c r="D19" s="24">
        <v>2521.15</v>
      </c>
      <c r="E19" s="25">
        <f t="shared" si="0"/>
        <v>3.3896709649020504</v>
      </c>
      <c r="F19" s="24">
        <v>311.99</v>
      </c>
      <c r="G19" s="42">
        <f t="shared" si="3"/>
        <v>0.41946867276433003</v>
      </c>
      <c r="H19" s="17">
        <f t="shared" si="1"/>
        <v>2833.1400000000003</v>
      </c>
      <c r="I19" s="42">
        <f t="shared" si="2"/>
        <v>3.809139637666381</v>
      </c>
      <c r="J19" s="21">
        <v>1344.493967</v>
      </c>
    </row>
    <row r="20" spans="1:10" ht="15.75">
      <c r="A20" s="79"/>
      <c r="B20" s="17"/>
      <c r="C20" s="11" t="s">
        <v>40</v>
      </c>
      <c r="D20" s="24">
        <v>20722.3</v>
      </c>
      <c r="E20" s="25">
        <f t="shared" si="0"/>
        <v>4.6358581574385</v>
      </c>
      <c r="F20" s="25">
        <v>2564.39</v>
      </c>
      <c r="G20" s="42">
        <f t="shared" si="3"/>
        <v>0.5736886494430499</v>
      </c>
      <c r="H20" s="17">
        <f t="shared" si="1"/>
        <v>23286.69</v>
      </c>
      <c r="I20" s="42">
        <f t="shared" si="2"/>
        <v>5.20954680688155</v>
      </c>
      <c r="J20" s="21">
        <v>223.713495</v>
      </c>
    </row>
    <row r="21" spans="1:10" ht="15.75">
      <c r="A21" s="79"/>
      <c r="B21" s="17"/>
      <c r="C21" s="11" t="s">
        <v>32</v>
      </c>
      <c r="D21" s="24">
        <v>386258.76</v>
      </c>
      <c r="E21" s="25">
        <f t="shared" si="0"/>
        <v>5.71543726720788</v>
      </c>
      <c r="F21" s="24">
        <v>47799.52</v>
      </c>
      <c r="G21" s="42">
        <f t="shared" si="3"/>
        <v>0.7072853388817599</v>
      </c>
      <c r="H21" s="17">
        <f t="shared" si="1"/>
        <v>434058.28</v>
      </c>
      <c r="I21" s="42">
        <f t="shared" si="2"/>
        <v>6.42272260608964</v>
      </c>
      <c r="J21" s="21">
        <v>14.796913</v>
      </c>
    </row>
    <row r="22" spans="1:10" ht="15.75">
      <c r="A22" s="79"/>
      <c r="B22" s="17"/>
      <c r="C22" s="11" t="s">
        <v>43</v>
      </c>
      <c r="D22" s="24">
        <v>38300.67</v>
      </c>
      <c r="E22" s="25">
        <f t="shared" si="0"/>
        <v>8.95138306353495</v>
      </c>
      <c r="F22" s="24">
        <v>4739.71</v>
      </c>
      <c r="G22" s="42">
        <f t="shared" si="3"/>
        <v>1.1077341419893498</v>
      </c>
      <c r="H22" s="17">
        <f t="shared" si="1"/>
        <v>43040.38</v>
      </c>
      <c r="I22" s="42">
        <f t="shared" si="2"/>
        <v>10.059117205524299</v>
      </c>
      <c r="J22" s="21">
        <v>233.713485</v>
      </c>
    </row>
    <row r="23" spans="1:10" ht="15.75">
      <c r="A23" s="79"/>
      <c r="B23" s="17"/>
      <c r="C23" s="11" t="s">
        <v>44</v>
      </c>
      <c r="D23" s="24">
        <v>8882.7</v>
      </c>
      <c r="E23" s="25">
        <f t="shared" si="0"/>
        <v>1.7400865361856002</v>
      </c>
      <c r="F23" s="24">
        <v>1099.25</v>
      </c>
      <c r="G23" s="42">
        <f t="shared" si="3"/>
        <v>0.215338818704</v>
      </c>
      <c r="H23" s="17">
        <f t="shared" si="1"/>
        <v>9981.95</v>
      </c>
      <c r="I23" s="42">
        <f t="shared" si="2"/>
        <v>1.9554253548896001</v>
      </c>
      <c r="J23" s="21">
        <v>195.896128</v>
      </c>
    </row>
    <row r="24" spans="1:10" ht="15.75">
      <c r="A24" s="79"/>
      <c r="B24" s="17"/>
      <c r="C24" s="11" t="s">
        <v>33</v>
      </c>
      <c r="D24" s="24">
        <v>15230.18</v>
      </c>
      <c r="E24" s="25">
        <f t="shared" si="0"/>
        <v>18.795565138</v>
      </c>
      <c r="F24" s="24">
        <v>1884.73</v>
      </c>
      <c r="G24" s="42">
        <f t="shared" si="3"/>
        <v>2.325945293</v>
      </c>
      <c r="H24" s="17">
        <f t="shared" si="1"/>
        <v>17114.91</v>
      </c>
      <c r="I24" s="42">
        <f t="shared" si="2"/>
        <v>21.121510430999997</v>
      </c>
      <c r="J24" s="21">
        <v>1234.1</v>
      </c>
    </row>
    <row r="25" spans="1:10" ht="15.75">
      <c r="A25" s="79">
        <v>1</v>
      </c>
      <c r="B25" s="17" t="s">
        <v>45</v>
      </c>
      <c r="C25" s="11" t="s">
        <v>42</v>
      </c>
      <c r="D25" s="24">
        <v>2723.46</v>
      </c>
      <c r="E25" s="25">
        <f t="shared" si="0"/>
        <v>3.6616755393658202</v>
      </c>
      <c r="F25" s="24">
        <v>408.52</v>
      </c>
      <c r="G25" s="42">
        <f t="shared" si="3"/>
        <v>0.54925267539884</v>
      </c>
      <c r="H25" s="17">
        <f t="shared" si="1"/>
        <v>3131.98</v>
      </c>
      <c r="I25" s="42">
        <f t="shared" si="2"/>
        <v>4.21092821476466</v>
      </c>
      <c r="J25" s="21">
        <v>1344.493967</v>
      </c>
    </row>
    <row r="26" spans="1:10" ht="15.75">
      <c r="A26" s="79"/>
      <c r="B26" s="17"/>
      <c r="C26" s="11" t="s">
        <v>40</v>
      </c>
      <c r="D26" s="24">
        <v>10042.9</v>
      </c>
      <c r="E26" s="25">
        <f t="shared" si="0"/>
        <v>2.2467322589355</v>
      </c>
      <c r="F26" s="24">
        <v>1506.44</v>
      </c>
      <c r="G26" s="42">
        <f t="shared" si="3"/>
        <v>0.3370109574078</v>
      </c>
      <c r="H26" s="17">
        <f t="shared" si="1"/>
        <v>11549.34</v>
      </c>
      <c r="I26" s="42">
        <f t="shared" si="2"/>
        <v>2.5837432163433</v>
      </c>
      <c r="J26" s="21">
        <v>223.713495</v>
      </c>
    </row>
    <row r="27" spans="1:10" ht="15.75">
      <c r="A27" s="79"/>
      <c r="B27" s="17"/>
      <c r="C27" s="11" t="s">
        <v>31</v>
      </c>
      <c r="D27" s="24">
        <v>31549.3</v>
      </c>
      <c r="E27" s="25">
        <f t="shared" si="0"/>
        <v>55.287684880655995</v>
      </c>
      <c r="F27" s="24">
        <v>4732.4</v>
      </c>
      <c r="G27" s="42">
        <f t="shared" si="3"/>
        <v>8.293161494208</v>
      </c>
      <c r="H27" s="17">
        <f t="shared" si="1"/>
        <v>36281.7</v>
      </c>
      <c r="I27" s="42">
        <f t="shared" si="2"/>
        <v>63.580846374863995</v>
      </c>
      <c r="J27" s="21">
        <v>1752.42192</v>
      </c>
    </row>
    <row r="28" spans="1:10" ht="15.75">
      <c r="A28" s="79"/>
      <c r="B28" s="17"/>
      <c r="C28" s="11" t="s">
        <v>32</v>
      </c>
      <c r="D28" s="24">
        <v>1077161.73</v>
      </c>
      <c r="E28" s="25">
        <f t="shared" si="0"/>
        <v>15.93866840573949</v>
      </c>
      <c r="F28" s="24">
        <v>161574.26</v>
      </c>
      <c r="G28" s="42">
        <f t="shared" si="3"/>
        <v>2.39080026825938</v>
      </c>
      <c r="H28" s="17">
        <f t="shared" si="1"/>
        <v>1238735.99</v>
      </c>
      <c r="I28" s="42">
        <f t="shared" si="2"/>
        <v>18.32946867399887</v>
      </c>
      <c r="J28" s="21">
        <v>14.796913</v>
      </c>
    </row>
    <row r="29" spans="1:10" ht="15.75">
      <c r="A29" s="79"/>
      <c r="B29" s="17"/>
      <c r="C29" s="11" t="s">
        <v>43</v>
      </c>
      <c r="D29" s="24">
        <v>7018.55</v>
      </c>
      <c r="E29" s="25">
        <f t="shared" si="0"/>
        <v>1.64032978014675</v>
      </c>
      <c r="F29" s="24">
        <v>1052.78</v>
      </c>
      <c r="G29" s="42">
        <f t="shared" si="3"/>
        <v>0.2460488827383</v>
      </c>
      <c r="H29" s="17">
        <f t="shared" si="1"/>
        <v>8071.33</v>
      </c>
      <c r="I29" s="42">
        <f t="shared" si="2"/>
        <v>1.8863786628850499</v>
      </c>
      <c r="J29" s="21">
        <v>233.713485</v>
      </c>
    </row>
    <row r="30" spans="1:10" ht="15.75">
      <c r="A30" s="79"/>
      <c r="B30" s="17"/>
      <c r="C30" s="11" t="s">
        <v>44</v>
      </c>
      <c r="D30" s="24">
        <v>9057.15</v>
      </c>
      <c r="E30" s="25">
        <f t="shared" si="0"/>
        <v>1.7742606157152</v>
      </c>
      <c r="F30" s="24">
        <v>1358.57</v>
      </c>
      <c r="G30" s="42">
        <f t="shared" si="3"/>
        <v>0.26613860261696</v>
      </c>
      <c r="H30" s="17">
        <f t="shared" si="1"/>
        <v>10415.72</v>
      </c>
      <c r="I30" s="42">
        <f t="shared" si="2"/>
        <v>2.04039921833216</v>
      </c>
      <c r="J30" s="21">
        <v>195.896128</v>
      </c>
    </row>
    <row r="31" spans="1:10" ht="15.75">
      <c r="A31" s="79"/>
      <c r="B31" s="17"/>
      <c r="C31" s="11" t="s">
        <v>33</v>
      </c>
      <c r="D31" s="24">
        <v>44980.68</v>
      </c>
      <c r="E31" s="25">
        <f t="shared" si="0"/>
        <v>55.510657187999996</v>
      </c>
      <c r="F31" s="24">
        <v>6747.1</v>
      </c>
      <c r="G31" s="42">
        <f t="shared" si="3"/>
        <v>8.326596109999999</v>
      </c>
      <c r="H31" s="17">
        <f t="shared" si="1"/>
        <v>51727.78</v>
      </c>
      <c r="I31" s="42">
        <f t="shared" si="2"/>
        <v>63.83725329799999</v>
      </c>
      <c r="J31" s="21">
        <v>1234.1</v>
      </c>
    </row>
    <row r="32" spans="1:10" ht="15.75">
      <c r="A32" s="79">
        <v>1</v>
      </c>
      <c r="B32" s="17" t="s">
        <v>111</v>
      </c>
      <c r="C32" s="11" t="s">
        <v>42</v>
      </c>
      <c r="D32" s="24">
        <v>998.75</v>
      </c>
      <c r="E32" s="25">
        <f t="shared" si="0"/>
        <v>1.3428133495412502</v>
      </c>
      <c r="F32" s="24">
        <v>0</v>
      </c>
      <c r="G32" s="42">
        <f t="shared" si="3"/>
        <v>0</v>
      </c>
      <c r="H32" s="17">
        <f t="shared" si="1"/>
        <v>998.75</v>
      </c>
      <c r="I32" s="42">
        <f t="shared" si="2"/>
        <v>1.3428133495412502</v>
      </c>
      <c r="J32" s="21">
        <v>1344.493967</v>
      </c>
    </row>
    <row r="33" spans="1:10" ht="15.75">
      <c r="A33" s="79"/>
      <c r="B33" s="17"/>
      <c r="C33" s="11" t="s">
        <v>31</v>
      </c>
      <c r="D33" s="24">
        <v>1792.05</v>
      </c>
      <c r="E33" s="25">
        <f t="shared" si="0"/>
        <v>3.140427701736</v>
      </c>
      <c r="F33" s="24">
        <v>0</v>
      </c>
      <c r="G33" s="42">
        <f t="shared" si="3"/>
        <v>0</v>
      </c>
      <c r="H33" s="17">
        <f t="shared" si="1"/>
        <v>1792.05</v>
      </c>
      <c r="I33" s="42">
        <f t="shared" si="2"/>
        <v>3.140427701736</v>
      </c>
      <c r="J33" s="21">
        <v>1752.42192</v>
      </c>
    </row>
    <row r="34" spans="1:10" ht="15.75">
      <c r="A34" s="79"/>
      <c r="B34" s="17"/>
      <c r="C34" s="11" t="s">
        <v>32</v>
      </c>
      <c r="D34" s="24">
        <v>151113.08</v>
      </c>
      <c r="E34" s="25">
        <f t="shared" si="0"/>
        <v>2.2360070979220397</v>
      </c>
      <c r="F34" s="24">
        <v>0</v>
      </c>
      <c r="G34" s="42">
        <f t="shared" si="3"/>
        <v>0</v>
      </c>
      <c r="H34" s="17">
        <f t="shared" si="1"/>
        <v>151113.08</v>
      </c>
      <c r="I34" s="42">
        <f t="shared" si="2"/>
        <v>2.2360070979220397</v>
      </c>
      <c r="J34" s="21">
        <v>14.796913</v>
      </c>
    </row>
    <row r="35" spans="1:10" ht="15.75">
      <c r="A35" s="79"/>
      <c r="B35" s="17"/>
      <c r="C35" s="11" t="s">
        <v>33</v>
      </c>
      <c r="D35" s="24">
        <v>10015.56</v>
      </c>
      <c r="E35" s="25">
        <f t="shared" si="0"/>
        <v>12.360202595999999</v>
      </c>
      <c r="F35" s="24">
        <v>0</v>
      </c>
      <c r="G35" s="42">
        <f t="shared" si="3"/>
        <v>0</v>
      </c>
      <c r="H35" s="17">
        <f t="shared" si="1"/>
        <v>10015.56</v>
      </c>
      <c r="I35" s="42">
        <f t="shared" si="2"/>
        <v>12.360202595999999</v>
      </c>
      <c r="J35" s="21">
        <v>1234.1</v>
      </c>
    </row>
    <row r="36" spans="1:10" ht="15.75">
      <c r="A36" s="79">
        <v>1</v>
      </c>
      <c r="B36" s="17" t="s">
        <v>60</v>
      </c>
      <c r="C36" s="11" t="s">
        <v>42</v>
      </c>
      <c r="D36" s="24">
        <v>17428.85</v>
      </c>
      <c r="E36" s="25">
        <f t="shared" si="0"/>
        <v>23.432983676747952</v>
      </c>
      <c r="F36" s="24">
        <v>3267.91</v>
      </c>
      <c r="G36" s="42">
        <f t="shared" si="3"/>
        <v>4.393685279698969</v>
      </c>
      <c r="H36" s="17">
        <f t="shared" si="1"/>
        <v>20696.76</v>
      </c>
      <c r="I36" s="42">
        <f t="shared" si="2"/>
        <v>27.82666895644692</v>
      </c>
      <c r="J36" s="21">
        <v>1344.493967</v>
      </c>
    </row>
    <row r="37" spans="1:10" ht="15.75">
      <c r="A37" s="79"/>
      <c r="B37" s="17"/>
      <c r="C37" s="11" t="s">
        <v>31</v>
      </c>
      <c r="D37" s="24">
        <v>50143.59</v>
      </c>
      <c r="E37" s="25">
        <f t="shared" si="0"/>
        <v>87.8727262634928</v>
      </c>
      <c r="F37" s="24">
        <v>9401.92</v>
      </c>
      <c r="G37" s="42">
        <f t="shared" si="3"/>
        <v>16.4761306980864</v>
      </c>
      <c r="H37" s="17">
        <f t="shared" si="1"/>
        <v>59545.509999999995</v>
      </c>
      <c r="I37" s="42">
        <f t="shared" si="2"/>
        <v>104.34885696157919</v>
      </c>
      <c r="J37" s="21">
        <v>1752.42192</v>
      </c>
    </row>
    <row r="38" spans="1:10" ht="15.75">
      <c r="A38" s="79"/>
      <c r="B38" s="17"/>
      <c r="C38" s="11" t="s">
        <v>32</v>
      </c>
      <c r="D38" s="24">
        <v>437191.62</v>
      </c>
      <c r="E38" s="25">
        <f t="shared" si="0"/>
        <v>6.46908636546906</v>
      </c>
      <c r="F38" s="24">
        <v>81973.43</v>
      </c>
      <c r="G38" s="42">
        <f t="shared" si="3"/>
        <v>1.21295371202159</v>
      </c>
      <c r="H38" s="17">
        <f t="shared" si="1"/>
        <v>519165.05</v>
      </c>
      <c r="I38" s="42">
        <f t="shared" si="2"/>
        <v>7.68204007749065</v>
      </c>
      <c r="J38" s="21">
        <v>14.796913</v>
      </c>
    </row>
    <row r="39" spans="1:10" ht="15.75">
      <c r="A39" s="79"/>
      <c r="B39" s="17"/>
      <c r="C39" s="11" t="s">
        <v>43</v>
      </c>
      <c r="D39" s="24">
        <v>1683.59</v>
      </c>
      <c r="E39" s="25">
        <f t="shared" si="0"/>
        <v>0.39347768621115</v>
      </c>
      <c r="F39" s="24">
        <v>315.67</v>
      </c>
      <c r="G39" s="42">
        <f t="shared" si="3"/>
        <v>0.07377633580995001</v>
      </c>
      <c r="H39" s="17">
        <f t="shared" si="1"/>
        <v>1999.26</v>
      </c>
      <c r="I39" s="42">
        <f t="shared" si="2"/>
        <v>0.4672540220211</v>
      </c>
      <c r="J39" s="21">
        <v>233.713485</v>
      </c>
    </row>
    <row r="40" spans="1:10" ht="15.75">
      <c r="A40" s="79"/>
      <c r="B40" s="17"/>
      <c r="C40" s="11" t="s">
        <v>44</v>
      </c>
      <c r="D40" s="24">
        <v>43.33</v>
      </c>
      <c r="E40" s="25">
        <f t="shared" si="0"/>
        <v>0.00848817922624</v>
      </c>
      <c r="F40" s="24">
        <v>8.13</v>
      </c>
      <c r="G40" s="42">
        <f t="shared" si="3"/>
        <v>0.00159263552064</v>
      </c>
      <c r="H40" s="17">
        <f t="shared" si="1"/>
        <v>51.46</v>
      </c>
      <c r="I40" s="42">
        <f t="shared" si="2"/>
        <v>0.01008081474688</v>
      </c>
      <c r="J40" s="21">
        <v>195.896128</v>
      </c>
    </row>
    <row r="41" spans="1:10" ht="15.75">
      <c r="A41" s="79"/>
      <c r="B41" s="17"/>
      <c r="C41" s="11" t="s">
        <v>33</v>
      </c>
      <c r="D41" s="24">
        <v>111051.05</v>
      </c>
      <c r="E41" s="25">
        <f t="shared" si="0"/>
        <v>137.04810080500002</v>
      </c>
      <c r="F41" s="24">
        <v>20822.07</v>
      </c>
      <c r="G41" s="42">
        <f t="shared" si="3"/>
        <v>25.696516586999998</v>
      </c>
      <c r="H41" s="17">
        <f t="shared" si="1"/>
        <v>131873.12</v>
      </c>
      <c r="I41" s="42">
        <f t="shared" si="2"/>
        <v>162.74461739199998</v>
      </c>
      <c r="J41" s="21">
        <v>1234.1</v>
      </c>
    </row>
    <row r="42" spans="1:10" ht="15.75">
      <c r="A42" s="79">
        <v>1</v>
      </c>
      <c r="B42" s="17" t="s">
        <v>46</v>
      </c>
      <c r="C42" s="11" t="s">
        <v>40</v>
      </c>
      <c r="D42" s="24">
        <v>4502.69</v>
      </c>
      <c r="E42" s="25">
        <f t="shared" si="0"/>
        <v>1.00731251680155</v>
      </c>
      <c r="F42" s="24">
        <v>894.91</v>
      </c>
      <c r="G42" s="42">
        <f t="shared" si="3"/>
        <v>0.20020344381045</v>
      </c>
      <c r="H42" s="17">
        <f t="shared" si="1"/>
        <v>5397.599999999999</v>
      </c>
      <c r="I42" s="42">
        <f t="shared" si="2"/>
        <v>1.2075159606119998</v>
      </c>
      <c r="J42" s="21">
        <v>223.713495</v>
      </c>
    </row>
    <row r="43" spans="1:10" ht="15.75">
      <c r="A43" s="79"/>
      <c r="B43" s="17"/>
      <c r="C43" s="11" t="s">
        <v>31</v>
      </c>
      <c r="D43" s="24">
        <v>4849.2</v>
      </c>
      <c r="E43" s="25">
        <f t="shared" si="0"/>
        <v>8.497844374464</v>
      </c>
      <c r="F43" s="24">
        <v>963.78</v>
      </c>
      <c r="G43" s="42">
        <f t="shared" si="3"/>
        <v>1.6889491980576001</v>
      </c>
      <c r="H43" s="17">
        <f t="shared" si="1"/>
        <v>5812.98</v>
      </c>
      <c r="I43" s="42">
        <f t="shared" si="2"/>
        <v>10.1867935725216</v>
      </c>
      <c r="J43" s="21">
        <v>1752.42192</v>
      </c>
    </row>
    <row r="44" spans="1:10" ht="15.75">
      <c r="A44" s="79"/>
      <c r="B44" s="17"/>
      <c r="C44" s="11" t="s">
        <v>32</v>
      </c>
      <c r="D44" s="24">
        <v>21090.17</v>
      </c>
      <c r="E44" s="25">
        <f t="shared" si="0"/>
        <v>0.31206941064520993</v>
      </c>
      <c r="F44" s="24">
        <v>4191.67</v>
      </c>
      <c r="G44" s="42">
        <f t="shared" si="3"/>
        <v>0.06202377631471</v>
      </c>
      <c r="H44" s="17">
        <f t="shared" si="1"/>
        <v>25281.839999999997</v>
      </c>
      <c r="I44" s="42">
        <f t="shared" si="2"/>
        <v>0.37409318695991994</v>
      </c>
      <c r="J44" s="21">
        <v>14.796913</v>
      </c>
    </row>
    <row r="45" spans="1:10" ht="15.75">
      <c r="A45" s="79"/>
      <c r="B45" s="17"/>
      <c r="C45" s="11" t="s">
        <v>33</v>
      </c>
      <c r="D45" s="24">
        <v>6986.34</v>
      </c>
      <c r="E45" s="25">
        <f t="shared" si="0"/>
        <v>8.621842194000001</v>
      </c>
      <c r="F45" s="24">
        <v>1388.53</v>
      </c>
      <c r="G45" s="42">
        <f t="shared" si="3"/>
        <v>1.7135848729999998</v>
      </c>
      <c r="H45" s="17">
        <f t="shared" si="1"/>
        <v>8374.87</v>
      </c>
      <c r="I45" s="42">
        <f t="shared" si="2"/>
        <v>10.335427067</v>
      </c>
      <c r="J45" s="21">
        <v>1234.1</v>
      </c>
    </row>
    <row r="46" spans="1:10" ht="15.75">
      <c r="A46" s="79">
        <v>1</v>
      </c>
      <c r="B46" s="17" t="s">
        <v>47</v>
      </c>
      <c r="C46" s="11" t="s">
        <v>31</v>
      </c>
      <c r="D46" s="24">
        <v>82746.63</v>
      </c>
      <c r="E46" s="25">
        <f t="shared" si="0"/>
        <v>145.0070082181296</v>
      </c>
      <c r="F46" s="24">
        <v>16135.59</v>
      </c>
      <c r="G46" s="42">
        <f t="shared" si="3"/>
        <v>28.276361608132802</v>
      </c>
      <c r="H46" s="17">
        <f t="shared" si="1"/>
        <v>98882.22</v>
      </c>
      <c r="I46" s="42">
        <f t="shared" si="2"/>
        <v>173.2833698262624</v>
      </c>
      <c r="J46" s="21">
        <v>1752.42192</v>
      </c>
    </row>
    <row r="47" spans="1:10" ht="15.75">
      <c r="A47" s="79"/>
      <c r="B47" s="17"/>
      <c r="C47" s="11" t="s">
        <v>42</v>
      </c>
      <c r="D47" s="24">
        <v>1942.98</v>
      </c>
      <c r="E47" s="25">
        <f t="shared" si="0"/>
        <v>2.6123248880016603</v>
      </c>
      <c r="F47" s="24">
        <v>378.88</v>
      </c>
      <c r="G47" s="42">
        <f t="shared" si="3"/>
        <v>0.50940187421696</v>
      </c>
      <c r="H47" s="17">
        <f t="shared" si="1"/>
        <v>2321.86</v>
      </c>
      <c r="I47" s="42">
        <f t="shared" si="2"/>
        <v>3.1217267622186204</v>
      </c>
      <c r="J47" s="21">
        <v>1344.493967</v>
      </c>
    </row>
    <row r="48" spans="1:10" ht="15.75">
      <c r="A48" s="79"/>
      <c r="B48" s="17"/>
      <c r="C48" s="11" t="s">
        <v>48</v>
      </c>
      <c r="D48" s="24">
        <v>53.12</v>
      </c>
      <c r="E48" s="25">
        <f t="shared" si="0"/>
        <v>0.10544988462079999</v>
      </c>
      <c r="F48" s="24">
        <v>10.36</v>
      </c>
      <c r="G48" s="42">
        <f t="shared" si="3"/>
        <v>0.0205659037024</v>
      </c>
      <c r="H48" s="17">
        <f t="shared" si="1"/>
        <v>63.48</v>
      </c>
      <c r="I48" s="42">
        <f t="shared" si="2"/>
        <v>0.12601578832319998</v>
      </c>
      <c r="J48" s="21">
        <v>1985.12584</v>
      </c>
    </row>
    <row r="49" spans="1:10" ht="15.75">
      <c r="A49" s="79"/>
      <c r="B49" s="17"/>
      <c r="C49" s="11" t="s">
        <v>32</v>
      </c>
      <c r="D49" s="24">
        <v>632150.42</v>
      </c>
      <c r="E49" s="25">
        <f t="shared" si="0"/>
        <v>9.35387476765346</v>
      </c>
      <c r="F49" s="24">
        <v>123269.33</v>
      </c>
      <c r="G49" s="42">
        <f t="shared" si="3"/>
        <v>1.82400555157829</v>
      </c>
      <c r="H49" s="17">
        <f t="shared" si="1"/>
        <v>755419.75</v>
      </c>
      <c r="I49" s="42">
        <f t="shared" si="2"/>
        <v>11.17788031923175</v>
      </c>
      <c r="J49" s="21">
        <v>14.796913</v>
      </c>
    </row>
    <row r="50" spans="1:10" ht="15.75">
      <c r="A50" s="79"/>
      <c r="B50" s="17"/>
      <c r="C50" s="11" t="s">
        <v>43</v>
      </c>
      <c r="D50" s="24">
        <v>51.57</v>
      </c>
      <c r="E50" s="25">
        <f t="shared" si="0"/>
        <v>0.01205260442145</v>
      </c>
      <c r="F50" s="24">
        <v>10.06</v>
      </c>
      <c r="G50" s="42">
        <f t="shared" si="3"/>
        <v>0.0023511576591</v>
      </c>
      <c r="H50" s="17">
        <f t="shared" si="1"/>
        <v>61.63</v>
      </c>
      <c r="I50" s="42">
        <f t="shared" si="2"/>
        <v>0.014403762080550001</v>
      </c>
      <c r="J50" s="21">
        <v>233.713485</v>
      </c>
    </row>
    <row r="51" spans="1:10" ht="15.75">
      <c r="A51" s="79"/>
      <c r="B51" s="17"/>
      <c r="C51" s="11" t="s">
        <v>33</v>
      </c>
      <c r="D51" s="24">
        <v>71614.1</v>
      </c>
      <c r="E51" s="25">
        <f t="shared" si="0"/>
        <v>88.37896081000001</v>
      </c>
      <c r="F51" s="24">
        <v>13964.75</v>
      </c>
      <c r="G51" s="42">
        <f t="shared" si="3"/>
        <v>17.233897974999998</v>
      </c>
      <c r="H51" s="17">
        <f t="shared" si="1"/>
        <v>85578.85</v>
      </c>
      <c r="I51" s="42">
        <f t="shared" si="2"/>
        <v>105.612858785</v>
      </c>
      <c r="J51" s="21">
        <v>1234.1</v>
      </c>
    </row>
    <row r="52" spans="1:10" ht="15.75">
      <c r="A52" s="79">
        <v>1</v>
      </c>
      <c r="B52" s="17" t="s">
        <v>49</v>
      </c>
      <c r="C52" s="11" t="s">
        <v>42</v>
      </c>
      <c r="D52" s="24">
        <v>3336.41</v>
      </c>
      <c r="E52" s="25">
        <f t="shared" si="0"/>
        <v>4.48578311643847</v>
      </c>
      <c r="F52" s="24">
        <v>1518.07</v>
      </c>
      <c r="G52" s="42">
        <f t="shared" si="3"/>
        <v>2.04103595648369</v>
      </c>
      <c r="H52" s="17">
        <f t="shared" si="1"/>
        <v>4854.48</v>
      </c>
      <c r="I52" s="42">
        <f t="shared" si="2"/>
        <v>6.52681907292216</v>
      </c>
      <c r="J52" s="21">
        <v>1344.493967</v>
      </c>
    </row>
    <row r="53" spans="1:10" ht="15.75">
      <c r="A53" s="79"/>
      <c r="B53" s="17"/>
      <c r="C53" s="11" t="s">
        <v>31</v>
      </c>
      <c r="D53" s="24">
        <v>19098.24</v>
      </c>
      <c r="E53" s="25">
        <f t="shared" si="0"/>
        <v>33.468174409420804</v>
      </c>
      <c r="F53" s="24">
        <v>4297.1</v>
      </c>
      <c r="G53" s="42">
        <f t="shared" si="3"/>
        <v>7.530332232432</v>
      </c>
      <c r="H53" s="17">
        <f t="shared" si="1"/>
        <v>23395.340000000004</v>
      </c>
      <c r="I53" s="42">
        <f t="shared" si="2"/>
        <v>40.998506641852806</v>
      </c>
      <c r="J53" s="21">
        <v>1752.42192</v>
      </c>
    </row>
    <row r="54" spans="1:10" ht="15.75">
      <c r="A54" s="79"/>
      <c r="B54" s="17"/>
      <c r="C54" s="11" t="s">
        <v>32</v>
      </c>
      <c r="D54" s="24">
        <v>12707360.18</v>
      </c>
      <c r="E54" s="25">
        <f t="shared" si="0"/>
        <v>188.02970304312436</v>
      </c>
      <c r="F54" s="24">
        <v>2859156.04</v>
      </c>
      <c r="G54" s="42">
        <f t="shared" si="3"/>
        <v>42.30668317730452</v>
      </c>
      <c r="H54" s="17">
        <f t="shared" si="1"/>
        <v>15566516.219999999</v>
      </c>
      <c r="I54" s="42">
        <f t="shared" si="2"/>
        <v>230.33638622042886</v>
      </c>
      <c r="J54" s="21">
        <v>14.796913</v>
      </c>
    </row>
    <row r="55" spans="1:10" ht="15.75">
      <c r="A55" s="79"/>
      <c r="B55" s="17"/>
      <c r="C55" s="11" t="s">
        <v>33</v>
      </c>
      <c r="D55" s="24">
        <v>102328.8</v>
      </c>
      <c r="E55" s="25">
        <f t="shared" si="0"/>
        <v>126.28397208</v>
      </c>
      <c r="F55" s="24">
        <v>23023.98</v>
      </c>
      <c r="G55" s="42">
        <f t="shared" si="3"/>
        <v>28.413893717999997</v>
      </c>
      <c r="H55" s="17">
        <f t="shared" si="1"/>
        <v>125352.78</v>
      </c>
      <c r="I55" s="42">
        <f t="shared" si="2"/>
        <v>154.69786579799998</v>
      </c>
      <c r="J55" s="21">
        <v>1234.1</v>
      </c>
    </row>
    <row r="56" spans="1:10" ht="15.75">
      <c r="A56" s="79">
        <v>1</v>
      </c>
      <c r="B56" s="17" t="s">
        <v>112</v>
      </c>
      <c r="C56" s="11" t="s">
        <v>42</v>
      </c>
      <c r="D56" s="24">
        <v>11575.29</v>
      </c>
      <c r="E56" s="25">
        <f t="shared" si="0"/>
        <v>15.562907571275431</v>
      </c>
      <c r="F56" s="24">
        <v>1823.11</v>
      </c>
      <c r="G56" s="42">
        <f t="shared" si="3"/>
        <v>2.4511603961773702</v>
      </c>
      <c r="H56" s="17">
        <f t="shared" si="1"/>
        <v>13398.400000000001</v>
      </c>
      <c r="I56" s="42">
        <f t="shared" si="2"/>
        <v>18.014067967452803</v>
      </c>
      <c r="J56" s="21">
        <v>1344.493967</v>
      </c>
    </row>
    <row r="57" spans="1:10" ht="15.75">
      <c r="A57" s="79"/>
      <c r="B57" s="17"/>
      <c r="C57" s="11" t="s">
        <v>42</v>
      </c>
      <c r="D57" s="24">
        <v>23904.68</v>
      </c>
      <c r="E57" s="25">
        <f t="shared" si="0"/>
        <v>32.139698043065565</v>
      </c>
      <c r="F57" s="24">
        <v>4302.84</v>
      </c>
      <c r="G57" s="42">
        <f t="shared" si="3"/>
        <v>5.785142420966281</v>
      </c>
      <c r="H57" s="17">
        <f aca="true" t="shared" si="4" ref="H57:H62">+D57+F57</f>
        <v>28207.52</v>
      </c>
      <c r="I57" s="42">
        <f t="shared" si="2"/>
        <v>37.924840464031845</v>
      </c>
      <c r="J57" s="21">
        <v>1344.493967</v>
      </c>
    </row>
    <row r="58" spans="1:10" ht="15.75">
      <c r="A58" s="79"/>
      <c r="B58" s="17"/>
      <c r="C58" s="11" t="s">
        <v>31</v>
      </c>
      <c r="D58" s="24">
        <v>32968.1</v>
      </c>
      <c r="E58" s="25">
        <f t="shared" si="0"/>
        <v>57.774021100751995</v>
      </c>
      <c r="F58" s="24">
        <v>5192.48</v>
      </c>
      <c r="G58" s="42">
        <f t="shared" si="3"/>
        <v>9.099415771161599</v>
      </c>
      <c r="H58" s="17">
        <f t="shared" si="4"/>
        <v>38160.58</v>
      </c>
      <c r="I58" s="42">
        <f t="shared" si="2"/>
        <v>66.87343687191361</v>
      </c>
      <c r="J58" s="21">
        <v>1752.42192</v>
      </c>
    </row>
    <row r="59" spans="1:10" ht="15.75">
      <c r="A59" s="79"/>
      <c r="B59" s="17"/>
      <c r="C59" s="11" t="s">
        <v>32</v>
      </c>
      <c r="D59" s="24">
        <v>3699153.02</v>
      </c>
      <c r="E59" s="25">
        <f t="shared" si="0"/>
        <v>54.73604541062726</v>
      </c>
      <c r="F59" s="24">
        <v>582616.6</v>
      </c>
      <c r="G59" s="42">
        <f t="shared" si="3"/>
        <v>8.6209271425558</v>
      </c>
      <c r="H59" s="17">
        <f t="shared" si="4"/>
        <v>4281769.62</v>
      </c>
      <c r="I59" s="42">
        <f t="shared" si="2"/>
        <v>63.35697255318306</v>
      </c>
      <c r="J59" s="21">
        <v>14.796913</v>
      </c>
    </row>
    <row r="60" spans="1:10" ht="15.75">
      <c r="A60" s="79"/>
      <c r="B60" s="17"/>
      <c r="C60" s="11" t="s">
        <v>43</v>
      </c>
      <c r="D60" s="24">
        <v>20316.63</v>
      </c>
      <c r="E60" s="25">
        <f t="shared" si="0"/>
        <v>4.748270400755549</v>
      </c>
      <c r="F60" s="24">
        <v>3199.87</v>
      </c>
      <c r="G60" s="42">
        <f t="shared" si="3"/>
        <v>0.7478527692469499</v>
      </c>
      <c r="H60" s="17">
        <f t="shared" si="4"/>
        <v>23516.5</v>
      </c>
      <c r="I60" s="42">
        <f t="shared" si="2"/>
        <v>5.4961231700025</v>
      </c>
      <c r="J60" s="21">
        <v>233.713485</v>
      </c>
    </row>
    <row r="61" spans="1:10" ht="15.75">
      <c r="A61" s="79"/>
      <c r="B61" s="17"/>
      <c r="C61" s="11" t="s">
        <v>44</v>
      </c>
      <c r="D61" s="24">
        <v>3653.35</v>
      </c>
      <c r="E61" s="25">
        <f t="shared" si="0"/>
        <v>0.7156771192288</v>
      </c>
      <c r="F61" s="24">
        <v>575.4</v>
      </c>
      <c r="G61" s="42">
        <f t="shared" si="3"/>
        <v>0.11271863205119999</v>
      </c>
      <c r="H61" s="17">
        <f t="shared" si="4"/>
        <v>4228.75</v>
      </c>
      <c r="I61" s="42">
        <f t="shared" si="2"/>
        <v>0.82839575128</v>
      </c>
      <c r="J61" s="21">
        <v>195.896128</v>
      </c>
    </row>
    <row r="62" spans="1:10" ht="15.75">
      <c r="A62" s="79"/>
      <c r="B62" s="17"/>
      <c r="C62" s="11" t="s">
        <v>33</v>
      </c>
      <c r="D62" s="24">
        <v>103391.03</v>
      </c>
      <c r="E62" s="25">
        <f t="shared" si="0"/>
        <v>127.59487012299999</v>
      </c>
      <c r="F62" s="24">
        <v>16284.09</v>
      </c>
      <c r="G62" s="42">
        <f t="shared" si="3"/>
        <v>20.096195469</v>
      </c>
      <c r="H62" s="17">
        <f t="shared" si="4"/>
        <v>119675.12</v>
      </c>
      <c r="I62" s="42">
        <f t="shared" si="2"/>
        <v>147.69106559199997</v>
      </c>
      <c r="J62" s="21">
        <v>1234.1</v>
      </c>
    </row>
    <row r="63" spans="1:10" ht="15.75">
      <c r="A63" s="46">
        <v>1</v>
      </c>
      <c r="B63" s="18" t="s">
        <v>50</v>
      </c>
      <c r="C63" s="12" t="s">
        <v>31</v>
      </c>
      <c r="D63" s="24">
        <v>6366.08</v>
      </c>
      <c r="E63" s="25">
        <f t="shared" si="0"/>
        <v>11.1560581364736</v>
      </c>
      <c r="F63" s="24">
        <v>4344.85</v>
      </c>
      <c r="G63" s="42">
        <f t="shared" si="3"/>
        <v>7.614010379112001</v>
      </c>
      <c r="H63" s="24">
        <f aca="true" t="shared" si="5" ref="H63:H88">+D63+F63</f>
        <v>10710.93</v>
      </c>
      <c r="I63" s="42">
        <f t="shared" si="2"/>
        <v>18.770068515585603</v>
      </c>
      <c r="J63" s="21">
        <v>1752.42192</v>
      </c>
    </row>
    <row r="64" spans="1:10" ht="15.75">
      <c r="A64" s="46"/>
      <c r="B64" s="18"/>
      <c r="C64" s="12" t="s">
        <v>32</v>
      </c>
      <c r="D64" s="24">
        <v>4235786.73</v>
      </c>
      <c r="E64" s="25">
        <f t="shared" si="0"/>
        <v>62.676567730364496</v>
      </c>
      <c r="F64" s="24">
        <v>2890924.44</v>
      </c>
      <c r="G64" s="42">
        <f t="shared" si="3"/>
        <v>42.77675742825372</v>
      </c>
      <c r="H64" s="24">
        <f t="shared" si="5"/>
        <v>7126711.17</v>
      </c>
      <c r="I64" s="42">
        <f t="shared" si="2"/>
        <v>105.45332515861821</v>
      </c>
      <c r="J64" s="21">
        <v>14.796913</v>
      </c>
    </row>
    <row r="65" spans="1:10" ht="15.75">
      <c r="A65" s="46"/>
      <c r="B65" s="18"/>
      <c r="C65" s="12" t="s">
        <v>33</v>
      </c>
      <c r="D65" s="24">
        <v>34109.6</v>
      </c>
      <c r="E65" s="25">
        <f t="shared" si="0"/>
        <v>42.09465735999999</v>
      </c>
      <c r="F65" s="24">
        <v>23279.8</v>
      </c>
      <c r="G65" s="42">
        <f t="shared" si="3"/>
        <v>28.729601179999996</v>
      </c>
      <c r="H65" s="24">
        <f t="shared" si="5"/>
        <v>57389.399999999994</v>
      </c>
      <c r="I65" s="42">
        <f t="shared" si="2"/>
        <v>70.82425853999999</v>
      </c>
      <c r="J65" s="21">
        <v>1234.1</v>
      </c>
    </row>
    <row r="66" spans="1:10" ht="15.75">
      <c r="A66" s="46">
        <v>1</v>
      </c>
      <c r="B66" s="18" t="s">
        <v>72</v>
      </c>
      <c r="C66" s="12" t="s">
        <v>31</v>
      </c>
      <c r="D66" s="24">
        <v>2215.65</v>
      </c>
      <c r="E66" s="25">
        <f t="shared" si="0"/>
        <v>3.8827536270480003</v>
      </c>
      <c r="F66" s="24">
        <v>1528.8</v>
      </c>
      <c r="G66" s="42">
        <f t="shared" si="3"/>
        <v>2.679102631296</v>
      </c>
      <c r="H66" s="24">
        <f t="shared" si="5"/>
        <v>3744.45</v>
      </c>
      <c r="I66" s="42">
        <f t="shared" si="2"/>
        <v>6.561856258343999</v>
      </c>
      <c r="J66" s="21">
        <v>1752.42192</v>
      </c>
    </row>
    <row r="67" spans="1:10" ht="15.75">
      <c r="A67" s="46"/>
      <c r="B67" s="18"/>
      <c r="C67" s="12" t="s">
        <v>32</v>
      </c>
      <c r="D67" s="24">
        <v>1408613.38</v>
      </c>
      <c r="E67" s="25">
        <f t="shared" si="0"/>
        <v>20.84312963449594</v>
      </c>
      <c r="F67" s="24">
        <v>971943.23</v>
      </c>
      <c r="G67" s="42">
        <f t="shared" si="3"/>
        <v>14.38175941524899</v>
      </c>
      <c r="H67" s="24">
        <f t="shared" si="5"/>
        <v>2380556.61</v>
      </c>
      <c r="I67" s="42">
        <f t="shared" si="2"/>
        <v>35.224889049744924</v>
      </c>
      <c r="J67" s="21">
        <v>14.796913</v>
      </c>
    </row>
    <row r="68" spans="1:10" ht="15.75">
      <c r="A68" s="46"/>
      <c r="B68" s="94"/>
      <c r="C68" s="12" t="s">
        <v>33</v>
      </c>
      <c r="D68" s="24">
        <v>16354.53</v>
      </c>
      <c r="E68" s="25">
        <f t="shared" si="0"/>
        <v>20.183125473</v>
      </c>
      <c r="F68" s="24">
        <v>11284.62</v>
      </c>
      <c r="G68" s="42">
        <f t="shared" si="3"/>
        <v>13.926349541999999</v>
      </c>
      <c r="H68" s="24">
        <f t="shared" si="5"/>
        <v>27639.15</v>
      </c>
      <c r="I68" s="42">
        <f t="shared" si="2"/>
        <v>34.109475015</v>
      </c>
      <c r="J68" s="21">
        <v>1234.1</v>
      </c>
    </row>
    <row r="69" spans="1:10" ht="15.75">
      <c r="A69" s="46">
        <v>1</v>
      </c>
      <c r="B69" s="18" t="s">
        <v>73</v>
      </c>
      <c r="C69" s="78" t="s">
        <v>42</v>
      </c>
      <c r="D69" s="24">
        <v>975.25</v>
      </c>
      <c r="E69" s="25">
        <f t="shared" si="0"/>
        <v>1.3112177413167503</v>
      </c>
      <c r="F69" s="24">
        <v>716.81</v>
      </c>
      <c r="G69" s="42">
        <f t="shared" si="3"/>
        <v>0.96374672048527</v>
      </c>
      <c r="H69" s="24">
        <f t="shared" si="5"/>
        <v>1692.06</v>
      </c>
      <c r="I69" s="42">
        <f t="shared" si="2"/>
        <v>2.2749644618020204</v>
      </c>
      <c r="J69" s="21">
        <v>1344.493967</v>
      </c>
    </row>
    <row r="70" spans="1:10" ht="15.75">
      <c r="A70" s="46"/>
      <c r="B70" s="18"/>
      <c r="C70" s="12" t="s">
        <v>31</v>
      </c>
      <c r="D70" s="24">
        <v>1177.15</v>
      </c>
      <c r="E70" s="25">
        <f t="shared" si="0"/>
        <v>2.062863463128</v>
      </c>
      <c r="F70" s="24">
        <v>865.21</v>
      </c>
      <c r="G70" s="42">
        <f t="shared" si="3"/>
        <v>1.5162129694032</v>
      </c>
      <c r="H70" s="24">
        <f t="shared" si="5"/>
        <v>2042.3600000000001</v>
      </c>
      <c r="I70" s="42">
        <f t="shared" si="2"/>
        <v>3.5790764325312003</v>
      </c>
      <c r="J70" s="21">
        <v>1752.42192</v>
      </c>
    </row>
    <row r="71" spans="1:10" ht="15.75">
      <c r="A71" s="46"/>
      <c r="B71" s="18"/>
      <c r="C71" s="12" t="s">
        <v>32</v>
      </c>
      <c r="D71" s="24">
        <v>511078.42</v>
      </c>
      <c r="E71" s="25">
        <f t="shared" si="0"/>
        <v>7.56238291691746</v>
      </c>
      <c r="F71" s="24">
        <v>375642.66</v>
      </c>
      <c r="G71" s="42">
        <f t="shared" si="3"/>
        <v>5.55835175910858</v>
      </c>
      <c r="H71" s="24">
        <f t="shared" si="5"/>
        <v>886721.08</v>
      </c>
      <c r="I71" s="42">
        <f t="shared" si="2"/>
        <v>13.12073467602604</v>
      </c>
      <c r="J71" s="21">
        <v>14.796913</v>
      </c>
    </row>
    <row r="72" spans="1:10" ht="15.75">
      <c r="A72" s="46"/>
      <c r="B72" s="18"/>
      <c r="C72" s="77" t="s">
        <v>33</v>
      </c>
      <c r="D72" s="24">
        <v>430.61</v>
      </c>
      <c r="E72" s="25">
        <f t="shared" si="0"/>
        <v>0.531415801</v>
      </c>
      <c r="F72" s="24">
        <v>316.5</v>
      </c>
      <c r="G72" s="42">
        <f t="shared" si="3"/>
        <v>0.39059265</v>
      </c>
      <c r="H72" s="24">
        <f t="shared" si="5"/>
        <v>747.11</v>
      </c>
      <c r="I72" s="42">
        <f t="shared" si="2"/>
        <v>0.922008451</v>
      </c>
      <c r="J72" s="21">
        <v>1234.1</v>
      </c>
    </row>
    <row r="73" spans="1:10" ht="15.75">
      <c r="A73" s="46"/>
      <c r="B73" s="18" t="s">
        <v>51</v>
      </c>
      <c r="C73" s="12" t="s">
        <v>31</v>
      </c>
      <c r="D73" s="24">
        <v>4524.54</v>
      </c>
      <c r="E73" s="25">
        <f t="shared" si="0"/>
        <v>7.928903073916801</v>
      </c>
      <c r="F73" s="24">
        <v>3312.99</v>
      </c>
      <c r="G73" s="42">
        <f t="shared" si="3"/>
        <v>5.8057562967408</v>
      </c>
      <c r="H73" s="24">
        <f t="shared" si="5"/>
        <v>7837.53</v>
      </c>
      <c r="I73" s="42">
        <f t="shared" si="2"/>
        <v>13.734659370657601</v>
      </c>
      <c r="J73" s="21">
        <v>1752.42192</v>
      </c>
    </row>
    <row r="74" spans="1:10" ht="15.75">
      <c r="A74" s="46"/>
      <c r="B74" s="18"/>
      <c r="C74" s="12" t="s">
        <v>32</v>
      </c>
      <c r="D74" s="24">
        <v>630884.66</v>
      </c>
      <c r="E74" s="25">
        <f aca="true" t="shared" si="6" ref="E74:E91">+D74*J74/1000000</f>
        <v>9.33514542705458</v>
      </c>
      <c r="F74" s="24">
        <v>463700.23</v>
      </c>
      <c r="G74" s="42">
        <f t="shared" si="3"/>
        <v>6.86133196138999</v>
      </c>
      <c r="H74" s="24">
        <f t="shared" si="5"/>
        <v>1094584.8900000001</v>
      </c>
      <c r="I74" s="42">
        <f aca="true" t="shared" si="7" ref="I74:I91">+H74*J74/1000000</f>
        <v>16.196477388444574</v>
      </c>
      <c r="J74" s="21">
        <v>14.796913</v>
      </c>
    </row>
    <row r="75" spans="1:10" ht="15.75">
      <c r="A75" s="46"/>
      <c r="B75" s="18"/>
      <c r="C75" s="12" t="s">
        <v>33</v>
      </c>
      <c r="D75" s="24">
        <v>4372.52</v>
      </c>
      <c r="E75" s="25">
        <f t="shared" si="6"/>
        <v>5.396126932</v>
      </c>
      <c r="F75" s="24">
        <v>3213.8</v>
      </c>
      <c r="G75" s="42">
        <f t="shared" si="3"/>
        <v>3.96615058</v>
      </c>
      <c r="H75" s="24">
        <f t="shared" si="5"/>
        <v>7586.320000000001</v>
      </c>
      <c r="I75" s="42">
        <f t="shared" si="7"/>
        <v>9.362277512</v>
      </c>
      <c r="J75" s="21">
        <v>1234.1</v>
      </c>
    </row>
    <row r="76" spans="1:10" ht="15.75">
      <c r="A76" s="46">
        <v>1</v>
      </c>
      <c r="B76" s="18" t="s">
        <v>52</v>
      </c>
      <c r="C76" s="78" t="s">
        <v>42</v>
      </c>
      <c r="D76" s="24">
        <v>621.31</v>
      </c>
      <c r="E76" s="25">
        <f t="shared" si="6"/>
        <v>0.83534754663677</v>
      </c>
      <c r="F76" s="24">
        <v>433.36</v>
      </c>
      <c r="G76" s="42">
        <f t="shared" si="3"/>
        <v>0.5826499055391201</v>
      </c>
      <c r="H76" s="24">
        <f t="shared" si="5"/>
        <v>1054.67</v>
      </c>
      <c r="I76" s="42">
        <f t="shared" si="7"/>
        <v>1.4179974521758902</v>
      </c>
      <c r="J76" s="21">
        <v>1344.493967</v>
      </c>
    </row>
    <row r="77" spans="1:10" ht="15.75">
      <c r="A77" s="46"/>
      <c r="B77" s="18"/>
      <c r="C77" s="12" t="s">
        <v>31</v>
      </c>
      <c r="D77" s="24">
        <v>4253.07</v>
      </c>
      <c r="E77" s="25">
        <f t="shared" si="6"/>
        <v>7.4531730952943995</v>
      </c>
      <c r="F77" s="24">
        <v>2966.51</v>
      </c>
      <c r="G77" s="42">
        <f aca="true" t="shared" si="8" ref="G77:G91">+F77*J77/1000000</f>
        <v>5.198577149899201</v>
      </c>
      <c r="H77" s="24">
        <f t="shared" si="5"/>
        <v>7219.58</v>
      </c>
      <c r="I77" s="42">
        <f t="shared" si="7"/>
        <v>12.6517502451936</v>
      </c>
      <c r="J77" s="21">
        <v>1752.42192</v>
      </c>
    </row>
    <row r="78" spans="1:10" ht="15.75">
      <c r="A78" s="46"/>
      <c r="B78" s="18"/>
      <c r="C78" s="12" t="s">
        <v>32</v>
      </c>
      <c r="D78" s="24">
        <v>1921072.36</v>
      </c>
      <c r="E78" s="25">
        <f t="shared" si="6"/>
        <v>28.425940577624683</v>
      </c>
      <c r="F78" s="24">
        <v>1339947.9</v>
      </c>
      <c r="G78" s="42">
        <f t="shared" si="8"/>
        <v>19.8270925008327</v>
      </c>
      <c r="H78" s="24">
        <f t="shared" si="5"/>
        <v>3261020.26</v>
      </c>
      <c r="I78" s="42">
        <f t="shared" si="7"/>
        <v>48.25303307845738</v>
      </c>
      <c r="J78" s="21">
        <v>14.796913</v>
      </c>
    </row>
    <row r="79" spans="1:10" ht="15.75">
      <c r="A79" s="46"/>
      <c r="B79" s="18"/>
      <c r="C79" s="12" t="s">
        <v>33</v>
      </c>
      <c r="D79" s="24">
        <v>41948.53</v>
      </c>
      <c r="E79" s="25">
        <f t="shared" si="6"/>
        <v>51.768680872999994</v>
      </c>
      <c r="F79" s="24">
        <v>29259.1</v>
      </c>
      <c r="G79" s="42">
        <f t="shared" si="8"/>
        <v>36.108655309999996</v>
      </c>
      <c r="H79" s="24">
        <f t="shared" si="5"/>
        <v>71207.63</v>
      </c>
      <c r="I79" s="42">
        <f t="shared" si="7"/>
        <v>87.877336183</v>
      </c>
      <c r="J79" s="21">
        <v>1234.1</v>
      </c>
    </row>
    <row r="80" spans="1:10" ht="15.75">
      <c r="A80" s="46">
        <v>1</v>
      </c>
      <c r="B80" s="18" t="s">
        <v>53</v>
      </c>
      <c r="C80" s="12" t="s">
        <v>33</v>
      </c>
      <c r="D80" s="24">
        <v>0</v>
      </c>
      <c r="E80" s="25">
        <f t="shared" si="6"/>
        <v>0</v>
      </c>
      <c r="F80" s="24">
        <v>36506.23</v>
      </c>
      <c r="G80" s="42">
        <f t="shared" si="8"/>
        <v>45.052338443000004</v>
      </c>
      <c r="H80" s="24">
        <f t="shared" si="5"/>
        <v>36506.23</v>
      </c>
      <c r="I80" s="42">
        <f t="shared" si="7"/>
        <v>45.052338443000004</v>
      </c>
      <c r="J80" s="21">
        <v>1234.1</v>
      </c>
    </row>
    <row r="81" spans="1:10" ht="15.75">
      <c r="A81" s="46">
        <v>1</v>
      </c>
      <c r="B81" s="18" t="s">
        <v>126</v>
      </c>
      <c r="C81" s="12" t="s">
        <v>31</v>
      </c>
      <c r="D81" s="24">
        <v>95355</v>
      </c>
      <c r="E81" s="25">
        <f t="shared" si="6"/>
        <v>167.1021921816</v>
      </c>
      <c r="F81" s="24">
        <v>13757</v>
      </c>
      <c r="G81" s="42">
        <f t="shared" si="8"/>
        <v>24.10806835344</v>
      </c>
      <c r="H81" s="24">
        <f t="shared" si="5"/>
        <v>109112</v>
      </c>
      <c r="I81" s="42">
        <f t="shared" si="7"/>
        <v>191.21026053504</v>
      </c>
      <c r="J81" s="21">
        <v>1752.42192</v>
      </c>
    </row>
    <row r="82" spans="1:10" ht="15.75">
      <c r="A82" s="46">
        <v>15</v>
      </c>
      <c r="B82" s="18" t="s">
        <v>54</v>
      </c>
      <c r="C82" s="12" t="s">
        <v>33</v>
      </c>
      <c r="D82" s="24">
        <v>225000</v>
      </c>
      <c r="E82" s="25">
        <f t="shared" si="6"/>
        <v>278.4375</v>
      </c>
      <c r="F82" s="24">
        <v>32062.5</v>
      </c>
      <c r="G82" s="42">
        <f t="shared" si="8"/>
        <v>39.67734375</v>
      </c>
      <c r="H82" s="24">
        <f t="shared" si="5"/>
        <v>257062.5</v>
      </c>
      <c r="I82" s="42">
        <f t="shared" si="7"/>
        <v>318.11484375</v>
      </c>
      <c r="J82" s="21">
        <v>1237.5</v>
      </c>
    </row>
    <row r="83" spans="1:10" ht="15.75">
      <c r="A83" s="46">
        <v>15</v>
      </c>
      <c r="B83" s="18" t="s">
        <v>55</v>
      </c>
      <c r="C83" s="12" t="s">
        <v>33</v>
      </c>
      <c r="D83" s="24">
        <v>225000</v>
      </c>
      <c r="E83" s="25">
        <f t="shared" si="6"/>
        <v>278.4375</v>
      </c>
      <c r="F83" s="24">
        <v>32906.25</v>
      </c>
      <c r="G83" s="42">
        <f t="shared" si="8"/>
        <v>40.721484375</v>
      </c>
      <c r="H83" s="24">
        <f t="shared" si="5"/>
        <v>257906.25</v>
      </c>
      <c r="I83" s="42">
        <f t="shared" si="7"/>
        <v>319.158984375</v>
      </c>
      <c r="J83" s="21">
        <v>1237.5</v>
      </c>
    </row>
    <row r="84" spans="1:10" ht="15.75">
      <c r="A84" s="46">
        <v>15</v>
      </c>
      <c r="B84" s="18" t="s">
        <v>56</v>
      </c>
      <c r="C84" s="12" t="s">
        <v>9</v>
      </c>
      <c r="D84" s="24">
        <v>48796.68</v>
      </c>
      <c r="E84" s="25">
        <f t="shared" si="6"/>
        <v>96.317308519245</v>
      </c>
      <c r="F84" s="24">
        <v>7868.45</v>
      </c>
      <c r="G84" s="42">
        <f t="shared" si="8"/>
        <v>15.53113708183125</v>
      </c>
      <c r="H84" s="24">
        <f t="shared" si="5"/>
        <v>56665.13</v>
      </c>
      <c r="I84" s="42">
        <f t="shared" si="7"/>
        <v>111.84844560107625</v>
      </c>
      <c r="J84" s="21">
        <v>1973.849625</v>
      </c>
    </row>
    <row r="85" spans="1:10" ht="15.75">
      <c r="A85" s="46">
        <v>15</v>
      </c>
      <c r="B85" s="18" t="s">
        <v>74</v>
      </c>
      <c r="C85" s="12" t="s">
        <v>9</v>
      </c>
      <c r="D85" s="24">
        <v>64662.68</v>
      </c>
      <c r="E85" s="25">
        <f t="shared" si="6"/>
        <v>127.63440666949501</v>
      </c>
      <c r="F85" s="24">
        <v>11396.84</v>
      </c>
      <c r="G85" s="42">
        <f t="shared" si="8"/>
        <v>22.495648360185</v>
      </c>
      <c r="H85" s="24">
        <f t="shared" si="5"/>
        <v>76059.52</v>
      </c>
      <c r="I85" s="42">
        <f t="shared" si="7"/>
        <v>150.13005502968002</v>
      </c>
      <c r="J85" s="21">
        <v>1973.849625</v>
      </c>
    </row>
    <row r="86" spans="1:10" ht="15.75">
      <c r="A86" s="46">
        <v>15</v>
      </c>
      <c r="B86" s="18" t="s">
        <v>57</v>
      </c>
      <c r="C86" s="12" t="s">
        <v>9</v>
      </c>
      <c r="D86" s="24">
        <v>277906.7</v>
      </c>
      <c r="E86" s="25">
        <f t="shared" si="6"/>
        <v>548.5460355799876</v>
      </c>
      <c r="F86" s="24">
        <v>51065.42</v>
      </c>
      <c r="G86" s="42">
        <f t="shared" si="8"/>
        <v>100.7954601174675</v>
      </c>
      <c r="H86" s="24">
        <f t="shared" si="5"/>
        <v>328972.12</v>
      </c>
      <c r="I86" s="42">
        <f t="shared" si="7"/>
        <v>649.341495697455</v>
      </c>
      <c r="J86" s="21">
        <v>1973.849625</v>
      </c>
    </row>
    <row r="87" spans="1:10" ht="15.75">
      <c r="A87" s="46">
        <v>15</v>
      </c>
      <c r="B87" s="18" t="s">
        <v>75</v>
      </c>
      <c r="C87" s="12" t="s">
        <v>9</v>
      </c>
      <c r="D87" s="24">
        <v>144000</v>
      </c>
      <c r="E87" s="25">
        <f t="shared" si="6"/>
        <v>284.234346</v>
      </c>
      <c r="F87" s="24">
        <v>27000</v>
      </c>
      <c r="G87" s="42">
        <f t="shared" si="8"/>
        <v>53.293939875</v>
      </c>
      <c r="H87" s="24">
        <f t="shared" si="5"/>
        <v>171000</v>
      </c>
      <c r="I87" s="42">
        <f t="shared" si="7"/>
        <v>337.528285875</v>
      </c>
      <c r="J87" s="21">
        <v>1973.849625</v>
      </c>
    </row>
    <row r="88" spans="1:10" ht="15.75">
      <c r="A88" s="46">
        <v>15</v>
      </c>
      <c r="B88" s="18" t="s">
        <v>76</v>
      </c>
      <c r="C88" s="12" t="s">
        <v>9</v>
      </c>
      <c r="D88" s="24">
        <v>128087.89</v>
      </c>
      <c r="E88" s="25">
        <f t="shared" si="6"/>
        <v>252.82623364354126</v>
      </c>
      <c r="F88" s="24">
        <v>42749.33</v>
      </c>
      <c r="G88" s="42">
        <f t="shared" si="8"/>
        <v>84.38074898950126</v>
      </c>
      <c r="H88" s="24">
        <f t="shared" si="5"/>
        <v>170837.22</v>
      </c>
      <c r="I88" s="42">
        <f t="shared" si="7"/>
        <v>337.2069826330425</v>
      </c>
      <c r="J88" s="21">
        <v>1973.849625</v>
      </c>
    </row>
    <row r="89" spans="1:10" ht="15.75">
      <c r="A89" s="46">
        <v>15</v>
      </c>
      <c r="B89" s="18" t="s">
        <v>77</v>
      </c>
      <c r="C89" s="12" t="s">
        <v>9</v>
      </c>
      <c r="D89" s="24">
        <v>0</v>
      </c>
      <c r="E89" s="25">
        <f t="shared" si="6"/>
        <v>0</v>
      </c>
      <c r="F89" s="24">
        <v>110093</v>
      </c>
      <c r="G89" s="42">
        <f t="shared" si="8"/>
        <v>217.30702676512502</v>
      </c>
      <c r="H89" s="24">
        <f>+D89+F89</f>
        <v>110093</v>
      </c>
      <c r="I89" s="42">
        <f t="shared" si="7"/>
        <v>217.30702676512502</v>
      </c>
      <c r="J89" s="21">
        <v>1973.849625</v>
      </c>
    </row>
    <row r="90" spans="1:10" ht="15.75">
      <c r="A90" s="46">
        <v>15</v>
      </c>
      <c r="B90" s="17" t="s">
        <v>59</v>
      </c>
      <c r="C90" s="11" t="s">
        <v>31</v>
      </c>
      <c r="D90" s="24">
        <v>145187.61</v>
      </c>
      <c r="E90" s="25">
        <f t="shared" si="6"/>
        <v>254.42995027641118</v>
      </c>
      <c r="F90" s="24">
        <v>15392.89</v>
      </c>
      <c r="G90" s="42">
        <f t="shared" si="8"/>
        <v>26.974837848148802</v>
      </c>
      <c r="H90" s="24">
        <f>+D90+F90</f>
        <v>160580.5</v>
      </c>
      <c r="I90" s="42">
        <f t="shared" si="7"/>
        <v>281.40478812456</v>
      </c>
      <c r="J90" s="21">
        <v>1752.42192</v>
      </c>
    </row>
    <row r="91" spans="1:10" ht="15.75">
      <c r="A91" s="46">
        <v>15</v>
      </c>
      <c r="B91" s="17" t="s">
        <v>58</v>
      </c>
      <c r="C91" s="11" t="s">
        <v>33</v>
      </c>
      <c r="D91" s="24">
        <v>115452.41</v>
      </c>
      <c r="E91" s="25">
        <f t="shared" si="6"/>
        <v>142.872357375</v>
      </c>
      <c r="F91" s="24">
        <v>16884.95</v>
      </c>
      <c r="G91" s="42">
        <f t="shared" si="8"/>
        <v>20.895125625</v>
      </c>
      <c r="H91" s="24">
        <f>+D91+F91</f>
        <v>132337.36000000002</v>
      </c>
      <c r="I91" s="42">
        <f t="shared" si="7"/>
        <v>163.76748300000003</v>
      </c>
      <c r="J91" s="21">
        <v>1237.5</v>
      </c>
    </row>
    <row r="92" spans="1:10" ht="15.75">
      <c r="A92" s="46"/>
      <c r="B92" s="34"/>
      <c r="C92" s="11"/>
      <c r="D92" s="29"/>
      <c r="E92" s="25"/>
      <c r="F92" s="2"/>
      <c r="G92" s="42"/>
      <c r="H92" s="17"/>
      <c r="I92" s="42"/>
      <c r="J92" s="17"/>
    </row>
    <row r="93" spans="1:10" ht="15.75">
      <c r="A93" s="41"/>
      <c r="B93" s="17" t="s">
        <v>16</v>
      </c>
      <c r="C93" s="17"/>
      <c r="D93" s="28"/>
      <c r="E93" s="42">
        <f>SUM(E10:E91)</f>
        <v>5299.534471599396</v>
      </c>
      <c r="F93" s="42"/>
      <c r="G93" s="42">
        <f>SUM(G10:G91)</f>
        <v>1481.728865948447</v>
      </c>
      <c r="H93" s="42"/>
      <c r="I93" s="42">
        <f>SUM(I10:I91)</f>
        <v>6781.263337547839</v>
      </c>
      <c r="J93" s="42"/>
    </row>
    <row r="94" spans="1:10" ht="15.75">
      <c r="A94" s="43"/>
      <c r="B94" s="14"/>
      <c r="C94" s="14"/>
      <c r="D94" s="14"/>
      <c r="E94" s="14"/>
      <c r="F94" s="14"/>
      <c r="G94" s="14"/>
      <c r="H94" s="14"/>
      <c r="I94" s="14"/>
      <c r="J94" s="14"/>
    </row>
  </sheetData>
  <sheetProtection/>
  <mergeCells count="1">
    <mergeCell ref="A3:J3"/>
  </mergeCells>
  <printOptions/>
  <pageMargins left="0.7" right="0.7" top="0.75" bottom="0.75" header="0.3" footer="0.3"/>
  <pageSetup horizontalDpi="600" verticalDpi="600" orientation="portrait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5:N36"/>
  <sheetViews>
    <sheetView zoomScalePageLayoutView="0" workbookViewId="0" topLeftCell="B19">
      <selection activeCell="D37" sqref="D37"/>
    </sheetView>
  </sheetViews>
  <sheetFormatPr defaultColWidth="9.140625" defaultRowHeight="12.75"/>
  <cols>
    <col min="1" max="1" width="17.00390625" style="0" bestFit="1" customWidth="1"/>
    <col min="2" max="2" width="56.28125" style="0" bestFit="1" customWidth="1"/>
    <col min="3" max="3" width="11.421875" style="0" customWidth="1"/>
    <col min="4" max="4" width="17.7109375" style="0" bestFit="1" customWidth="1"/>
    <col min="5" max="5" width="11.421875" style="0" customWidth="1"/>
    <col min="6" max="6" width="16.00390625" style="0" bestFit="1" customWidth="1"/>
    <col min="7" max="7" width="11.421875" style="0" customWidth="1"/>
    <col min="8" max="8" width="17.7109375" style="0" bestFit="1" customWidth="1"/>
    <col min="9" max="9" width="13.28125" style="0" bestFit="1" customWidth="1"/>
    <col min="10" max="10" width="22.00390625" style="0" bestFit="1" customWidth="1"/>
    <col min="11" max="16384" width="11.421875" style="0" customWidth="1"/>
  </cols>
  <sheetData>
    <row r="15" spans="1:10" ht="18" customHeight="1">
      <c r="A15" s="240" t="s">
        <v>254</v>
      </c>
      <c r="B15" s="241"/>
      <c r="C15" s="241"/>
      <c r="D15" s="241"/>
      <c r="E15" s="241"/>
      <c r="F15" s="241"/>
      <c r="G15" s="241"/>
      <c r="H15" s="241"/>
      <c r="I15" s="241"/>
      <c r="J15" s="242"/>
    </row>
    <row r="16" spans="1:10" ht="12.75">
      <c r="A16" s="243"/>
      <c r="B16" s="244"/>
      <c r="C16" s="244"/>
      <c r="D16" s="244"/>
      <c r="E16" s="244"/>
      <c r="F16" s="244"/>
      <c r="G16" s="244"/>
      <c r="H16" s="244"/>
      <c r="I16" s="244"/>
      <c r="J16" s="245"/>
    </row>
    <row r="17" spans="1:10" ht="18.75" thickBot="1">
      <c r="A17" s="146" t="s">
        <v>128</v>
      </c>
      <c r="B17" s="145"/>
      <c r="C17" s="147"/>
      <c r="D17" s="147"/>
      <c r="E17" s="147"/>
      <c r="F17" s="147"/>
      <c r="G17" s="147"/>
      <c r="H17" s="147"/>
      <c r="I17" s="147"/>
      <c r="J17" s="148"/>
    </row>
    <row r="18" spans="1:10" ht="18.75" thickTop="1">
      <c r="A18" s="132"/>
      <c r="B18" s="124"/>
      <c r="C18" s="124"/>
      <c r="D18" s="124"/>
      <c r="E18" s="124"/>
      <c r="F18" s="124"/>
      <c r="G18" s="124"/>
      <c r="H18" s="124"/>
      <c r="I18" s="124"/>
      <c r="J18" s="139"/>
    </row>
    <row r="19" spans="1:10" ht="18">
      <c r="A19" s="131"/>
      <c r="B19" s="125"/>
      <c r="C19" s="125"/>
      <c r="D19" s="125" t="s">
        <v>4</v>
      </c>
      <c r="E19" s="125"/>
      <c r="F19" s="125" t="s">
        <v>3</v>
      </c>
      <c r="G19" s="125" t="s">
        <v>246</v>
      </c>
      <c r="H19" s="125" t="s">
        <v>16</v>
      </c>
      <c r="I19" s="125" t="s">
        <v>246</v>
      </c>
      <c r="J19" s="140" t="s">
        <v>247</v>
      </c>
    </row>
    <row r="20" spans="1:10" ht="18.75" thickBot="1">
      <c r="A20" s="133" t="s">
        <v>0</v>
      </c>
      <c r="B20" s="126" t="s">
        <v>1</v>
      </c>
      <c r="C20" s="126" t="s">
        <v>2</v>
      </c>
      <c r="D20" s="126" t="s">
        <v>5</v>
      </c>
      <c r="E20" s="126" t="s">
        <v>248</v>
      </c>
      <c r="F20" s="126" t="s">
        <v>5</v>
      </c>
      <c r="G20" s="126" t="s">
        <v>249</v>
      </c>
      <c r="H20" s="126" t="s">
        <v>5</v>
      </c>
      <c r="I20" s="126" t="s">
        <v>250</v>
      </c>
      <c r="J20" s="141"/>
    </row>
    <row r="21" spans="1:10" ht="18.75" thickTop="1">
      <c r="A21" s="131"/>
      <c r="B21" s="125"/>
      <c r="C21" s="124"/>
      <c r="D21" s="129"/>
      <c r="E21" s="124"/>
      <c r="F21" s="129"/>
      <c r="G21" s="124"/>
      <c r="H21" s="125"/>
      <c r="I21" s="125"/>
      <c r="J21" s="142"/>
    </row>
    <row r="22" spans="1:10" ht="18">
      <c r="A22" s="149" t="s">
        <v>255</v>
      </c>
      <c r="B22" s="125" t="s">
        <v>146</v>
      </c>
      <c r="C22" s="125" t="s">
        <v>10</v>
      </c>
      <c r="D22" s="127">
        <v>28935.29</v>
      </c>
      <c r="E22" s="128">
        <f>+D22*J22/1000000</f>
        <v>37.514603485</v>
      </c>
      <c r="F22" s="127">
        <v>1627.61</v>
      </c>
      <c r="G22" s="128">
        <f>+F22*J22/1000000</f>
        <v>2.1101963649999997</v>
      </c>
      <c r="H22" s="127">
        <f aca="true" t="shared" si="0" ref="H22:H34">+F22+D22</f>
        <v>30562.9</v>
      </c>
      <c r="I22" s="128">
        <f>+H22*J22/1000000</f>
        <v>39.62479985</v>
      </c>
      <c r="J22" s="143">
        <v>1296.5</v>
      </c>
    </row>
    <row r="23" spans="1:10" ht="18">
      <c r="A23" s="149" t="s">
        <v>255</v>
      </c>
      <c r="B23" s="125" t="s">
        <v>147</v>
      </c>
      <c r="C23" s="125" t="s">
        <v>10</v>
      </c>
      <c r="D23" s="127">
        <v>0</v>
      </c>
      <c r="E23" s="128">
        <f aca="true" t="shared" si="1" ref="E23:E33">+D23*J23/1000000</f>
        <v>0</v>
      </c>
      <c r="F23" s="127">
        <v>2565</v>
      </c>
      <c r="G23" s="128">
        <f aca="true" t="shared" si="2" ref="G23:G34">+F23*J23/1000000</f>
        <v>3.3255225</v>
      </c>
      <c r="H23" s="127">
        <f t="shared" si="0"/>
        <v>2565</v>
      </c>
      <c r="I23" s="128">
        <f aca="true" t="shared" si="3" ref="I23:I34">+H23*J23/1000000</f>
        <v>3.3255225</v>
      </c>
      <c r="J23" s="143">
        <v>1296.5</v>
      </c>
    </row>
    <row r="24" spans="1:10" ht="18">
      <c r="A24" s="149" t="s">
        <v>255</v>
      </c>
      <c r="B24" s="125" t="s">
        <v>148</v>
      </c>
      <c r="C24" s="125" t="s">
        <v>9</v>
      </c>
      <c r="D24" s="130">
        <v>214500</v>
      </c>
      <c r="E24" s="128">
        <f t="shared" si="1"/>
        <v>436.6352894475</v>
      </c>
      <c r="F24" s="130">
        <v>40218.75</v>
      </c>
      <c r="G24" s="128">
        <f t="shared" si="2"/>
        <v>81.86911677140625</v>
      </c>
      <c r="H24" s="127">
        <f t="shared" si="0"/>
        <v>254718.75</v>
      </c>
      <c r="I24" s="128">
        <f t="shared" si="3"/>
        <v>518.5044062189063</v>
      </c>
      <c r="J24" s="143">
        <v>2035.595755</v>
      </c>
    </row>
    <row r="25" spans="1:14" ht="18">
      <c r="A25" s="149" t="s">
        <v>255</v>
      </c>
      <c r="B25" s="125" t="s">
        <v>150</v>
      </c>
      <c r="C25" s="125" t="s">
        <v>9</v>
      </c>
      <c r="D25" s="127">
        <v>198000</v>
      </c>
      <c r="E25" s="128">
        <f t="shared" si="1"/>
        <v>403.04795949</v>
      </c>
      <c r="F25" s="127">
        <v>37125</v>
      </c>
      <c r="G25" s="128">
        <f t="shared" si="2"/>
        <v>75.57149240437501</v>
      </c>
      <c r="H25" s="127">
        <f t="shared" si="0"/>
        <v>235125</v>
      </c>
      <c r="I25" s="128">
        <f t="shared" si="3"/>
        <v>478.619451894375</v>
      </c>
      <c r="J25" s="143">
        <v>2035.595755</v>
      </c>
      <c r="N25" s="67"/>
    </row>
    <row r="26" spans="1:10" ht="18">
      <c r="A26" s="149" t="s">
        <v>255</v>
      </c>
      <c r="B26" s="125" t="s">
        <v>149</v>
      </c>
      <c r="C26" s="125" t="s">
        <v>9</v>
      </c>
      <c r="D26" s="127">
        <v>1298000</v>
      </c>
      <c r="E26" s="128">
        <f t="shared" si="1"/>
        <v>2642.20328999</v>
      </c>
      <c r="F26" s="127">
        <v>124122.2052</v>
      </c>
      <c r="G26" s="128">
        <f t="shared" si="2"/>
        <v>252.66263400635893</v>
      </c>
      <c r="H26" s="127">
        <f t="shared" si="0"/>
        <v>1422122.2052</v>
      </c>
      <c r="I26" s="128">
        <f t="shared" si="3"/>
        <v>2894.865923996359</v>
      </c>
      <c r="J26" s="143">
        <v>2035.595755</v>
      </c>
    </row>
    <row r="27" spans="1:10" ht="18">
      <c r="A27" s="149" t="s">
        <v>255</v>
      </c>
      <c r="B27" s="125" t="s">
        <v>251</v>
      </c>
      <c r="C27" s="125" t="s">
        <v>10</v>
      </c>
      <c r="D27" s="127"/>
      <c r="E27" s="128">
        <f t="shared" si="1"/>
        <v>0</v>
      </c>
      <c r="F27" s="127">
        <v>42314.81</v>
      </c>
      <c r="G27" s="128">
        <f t="shared" si="2"/>
        <v>54.861151165</v>
      </c>
      <c r="H27" s="127">
        <f t="shared" si="0"/>
        <v>42314.81</v>
      </c>
      <c r="I27" s="128">
        <f t="shared" si="3"/>
        <v>54.861151165</v>
      </c>
      <c r="J27" s="143">
        <v>1296.5</v>
      </c>
    </row>
    <row r="28" spans="1:10" ht="18">
      <c r="A28" s="149" t="s">
        <v>256</v>
      </c>
      <c r="B28" s="125" t="s">
        <v>252</v>
      </c>
      <c r="C28" s="125" t="s">
        <v>10</v>
      </c>
      <c r="D28" s="127">
        <v>59449.7</v>
      </c>
      <c r="E28" s="128">
        <f t="shared" si="1"/>
        <v>78.6519531</v>
      </c>
      <c r="F28" s="127">
        <v>6463.89</v>
      </c>
      <c r="G28" s="128">
        <f t="shared" si="2"/>
        <v>8.55172647</v>
      </c>
      <c r="H28" s="127">
        <f t="shared" si="0"/>
        <v>65913.59</v>
      </c>
      <c r="I28" s="128">
        <f t="shared" si="3"/>
        <v>87.20367956999999</v>
      </c>
      <c r="J28" s="143">
        <v>1323</v>
      </c>
    </row>
    <row r="29" spans="1:10" ht="18">
      <c r="A29" s="149" t="s">
        <v>256</v>
      </c>
      <c r="B29" s="125" t="s">
        <v>151</v>
      </c>
      <c r="C29" s="125" t="s">
        <v>9</v>
      </c>
      <c r="D29" s="127">
        <v>83490.54</v>
      </c>
      <c r="E29" s="128">
        <f t="shared" si="1"/>
        <v>172.3188740145768</v>
      </c>
      <c r="F29" s="127">
        <v>16280.67</v>
      </c>
      <c r="G29" s="128">
        <f t="shared" si="2"/>
        <v>33.602210772656406</v>
      </c>
      <c r="H29" s="127">
        <f t="shared" si="0"/>
        <v>99771.20999999999</v>
      </c>
      <c r="I29" s="128">
        <f t="shared" si="3"/>
        <v>205.9210847872332</v>
      </c>
      <c r="J29" s="143">
        <v>2063.93292</v>
      </c>
    </row>
    <row r="30" spans="1:10" ht="18">
      <c r="A30" s="149" t="s">
        <v>256</v>
      </c>
      <c r="B30" s="125" t="s">
        <v>153</v>
      </c>
      <c r="C30" s="125" t="s">
        <v>9</v>
      </c>
      <c r="D30" s="127">
        <v>109634.079</v>
      </c>
      <c r="E30" s="128">
        <f t="shared" si="1"/>
        <v>226.2773848019807</v>
      </c>
      <c r="F30" s="127">
        <v>13567.22</v>
      </c>
      <c r="G30" s="128">
        <f t="shared" si="2"/>
        <v>28.0018319908824</v>
      </c>
      <c r="H30" s="127">
        <f t="shared" si="0"/>
        <v>123201.299</v>
      </c>
      <c r="I30" s="128">
        <f t="shared" si="3"/>
        <v>254.2792167928631</v>
      </c>
      <c r="J30" s="143">
        <v>2063.93292</v>
      </c>
    </row>
    <row r="31" spans="1:10" ht="18">
      <c r="A31" s="149" t="s">
        <v>256</v>
      </c>
      <c r="B31" s="125" t="s">
        <v>154</v>
      </c>
      <c r="C31" s="125" t="s">
        <v>9</v>
      </c>
      <c r="D31" s="127">
        <v>207534.908</v>
      </c>
      <c r="E31" s="128">
        <f t="shared" si="1"/>
        <v>428.3381286703714</v>
      </c>
      <c r="F31" s="127">
        <v>25682.42</v>
      </c>
      <c r="G31" s="128">
        <f t="shared" si="2"/>
        <v>53.006792103266406</v>
      </c>
      <c r="H31" s="127">
        <f t="shared" si="0"/>
        <v>233217.32799999998</v>
      </c>
      <c r="I31" s="128">
        <f t="shared" si="3"/>
        <v>481.3449207736378</v>
      </c>
      <c r="J31" s="143">
        <v>2063.93292</v>
      </c>
    </row>
    <row r="32" spans="1:10" ht="18">
      <c r="A32" s="149" t="s">
        <v>256</v>
      </c>
      <c r="B32" s="125" t="s">
        <v>155</v>
      </c>
      <c r="C32" s="125" t="s">
        <v>9</v>
      </c>
      <c r="D32" s="127">
        <v>310142.94</v>
      </c>
      <c r="E32" s="128">
        <f t="shared" si="1"/>
        <v>640.1142237715849</v>
      </c>
      <c r="F32" s="127">
        <v>41869.3</v>
      </c>
      <c r="G32" s="128">
        <f t="shared" si="2"/>
        <v>86.41542660735601</v>
      </c>
      <c r="H32" s="127">
        <f t="shared" si="0"/>
        <v>352012.24</v>
      </c>
      <c r="I32" s="128">
        <f t="shared" si="3"/>
        <v>726.5296503789408</v>
      </c>
      <c r="J32" s="143">
        <v>2063.93292</v>
      </c>
    </row>
    <row r="33" spans="1:10" ht="18">
      <c r="A33" s="149" t="s">
        <v>256</v>
      </c>
      <c r="B33" s="125" t="s">
        <v>253</v>
      </c>
      <c r="C33" s="125" t="s">
        <v>9</v>
      </c>
      <c r="D33" s="127">
        <v>188343.7742</v>
      </c>
      <c r="E33" s="128">
        <f t="shared" si="1"/>
        <v>388.72891584842677</v>
      </c>
      <c r="F33" s="127">
        <v>21624.5</v>
      </c>
      <c r="G33" s="128">
        <f t="shared" si="2"/>
        <v>44.63151742854001</v>
      </c>
      <c r="H33" s="127">
        <f t="shared" si="0"/>
        <v>209968.2742</v>
      </c>
      <c r="I33" s="128">
        <f t="shared" si="3"/>
        <v>433.3604332769668</v>
      </c>
      <c r="J33" s="143">
        <v>2063.93292</v>
      </c>
    </row>
    <row r="34" spans="1:10" ht="18.75" thickBot="1">
      <c r="A34" s="149" t="s">
        <v>256</v>
      </c>
      <c r="B34" s="125" t="s">
        <v>158</v>
      </c>
      <c r="C34" s="125" t="s">
        <v>9</v>
      </c>
      <c r="D34" s="137">
        <v>50792.62</v>
      </c>
      <c r="E34" s="138">
        <f>+D34*J34/1000000</f>
        <v>104.83256051105042</v>
      </c>
      <c r="F34" s="137">
        <v>9904.56</v>
      </c>
      <c r="G34" s="138">
        <f t="shared" si="2"/>
        <v>20.442347442115203</v>
      </c>
      <c r="H34" s="137">
        <f t="shared" si="0"/>
        <v>60697.18</v>
      </c>
      <c r="I34" s="138">
        <f t="shared" si="3"/>
        <v>125.27490795316561</v>
      </c>
      <c r="J34" s="144">
        <v>2063.93292</v>
      </c>
    </row>
    <row r="35" spans="1:10" ht="18.75" thickTop="1">
      <c r="A35" s="124" t="s">
        <v>128</v>
      </c>
      <c r="B35" s="124"/>
      <c r="C35" s="124"/>
      <c r="D35" s="127"/>
      <c r="E35" s="125"/>
      <c r="F35" s="127"/>
      <c r="G35" s="125"/>
      <c r="H35" s="125"/>
      <c r="I35" s="125"/>
      <c r="J35" s="143" t="s">
        <v>128</v>
      </c>
    </row>
    <row r="36" spans="1:10" ht="18.75" thickBot="1">
      <c r="A36" s="136"/>
      <c r="B36" s="134" t="s">
        <v>16</v>
      </c>
      <c r="C36" s="135" t="s">
        <v>128</v>
      </c>
      <c r="D36" s="137"/>
      <c r="E36" s="138">
        <f>SUM(E22:E34)</f>
        <v>5558.66318313049</v>
      </c>
      <c r="F36" s="137"/>
      <c r="G36" s="138">
        <f>SUM(G22:G34)</f>
        <v>745.0519660269566</v>
      </c>
      <c r="H36" s="135"/>
      <c r="I36" s="138">
        <f>SUM(I22:I34)</f>
        <v>6303.715149157447</v>
      </c>
      <c r="J36" s="144" t="s">
        <v>128</v>
      </c>
    </row>
  </sheetData>
  <sheetProtection/>
  <mergeCells count="1">
    <mergeCell ref="A15:J16"/>
  </mergeCells>
  <printOptions/>
  <pageMargins left="0.7" right="0.7" top="0.75" bottom="0.75" header="0.3" footer="0.3"/>
  <pageSetup horizontalDpi="600" verticalDpi="600" orientation="landscape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101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1" width="16.57421875" style="154" bestFit="1" customWidth="1"/>
    <col min="2" max="2" width="43.8515625" style="154" customWidth="1"/>
    <col min="3" max="3" width="9.140625" style="154" customWidth="1"/>
    <col min="4" max="4" width="17.140625" style="154" bestFit="1" customWidth="1"/>
    <col min="5" max="5" width="20.00390625" style="154" bestFit="1" customWidth="1"/>
    <col min="6" max="6" width="16.28125" style="154" bestFit="1" customWidth="1"/>
    <col min="7" max="7" width="19.57421875" style="154" bestFit="1" customWidth="1"/>
    <col min="8" max="8" width="17.140625" style="154" bestFit="1" customWidth="1"/>
    <col min="9" max="9" width="19.57421875" style="154" bestFit="1" customWidth="1"/>
    <col min="10" max="10" width="22.140625" style="154" bestFit="1" customWidth="1"/>
    <col min="11" max="16384" width="11.421875" style="154" customWidth="1"/>
  </cols>
  <sheetData>
    <row r="1" spans="1:10" ht="15.75">
      <c r="A1" s="179"/>
      <c r="B1" s="179"/>
      <c r="C1" s="179"/>
      <c r="D1" s="179"/>
      <c r="E1" s="179"/>
      <c r="F1" s="179"/>
      <c r="G1" s="179"/>
      <c r="H1" s="179"/>
      <c r="I1" s="179"/>
      <c r="J1" s="179"/>
    </row>
    <row r="2" spans="1:10" ht="15.75">
      <c r="A2" s="179"/>
      <c r="B2" s="179"/>
      <c r="C2" s="179"/>
      <c r="D2" s="179"/>
      <c r="E2" s="179"/>
      <c r="F2" s="179"/>
      <c r="G2" s="179"/>
      <c r="H2" s="179"/>
      <c r="I2" s="179"/>
      <c r="J2" s="179"/>
    </row>
    <row r="3" spans="1:10" s="155" customFormat="1" ht="15.75">
      <c r="A3" s="179"/>
      <c r="B3" s="179"/>
      <c r="C3" s="179"/>
      <c r="D3" s="179"/>
      <c r="E3" s="179"/>
      <c r="F3" s="179"/>
      <c r="G3" s="179"/>
      <c r="H3" s="179"/>
      <c r="I3" s="179"/>
      <c r="J3" s="179"/>
    </row>
    <row r="4" spans="1:11" s="155" customFormat="1" ht="15.75">
      <c r="A4" s="152" t="s">
        <v>128</v>
      </c>
      <c r="B4" s="177"/>
      <c r="C4" s="177"/>
      <c r="D4" s="177"/>
      <c r="E4" s="177"/>
      <c r="F4" s="177"/>
      <c r="G4" s="177"/>
      <c r="H4" s="177"/>
      <c r="I4" s="177"/>
      <c r="J4" s="177"/>
      <c r="K4" s="156"/>
    </row>
    <row r="5" spans="1:10" s="155" customFormat="1" ht="15">
      <c r="A5" s="246" t="s">
        <v>260</v>
      </c>
      <c r="B5" s="247"/>
      <c r="C5" s="247"/>
      <c r="D5" s="247"/>
      <c r="E5" s="247"/>
      <c r="F5" s="247"/>
      <c r="G5" s="247"/>
      <c r="H5" s="247"/>
      <c r="I5" s="247"/>
      <c r="J5" s="248"/>
    </row>
    <row r="6" spans="1:10" s="155" customFormat="1" ht="15">
      <c r="A6" s="249"/>
      <c r="B6" s="250"/>
      <c r="C6" s="250"/>
      <c r="D6" s="250"/>
      <c r="E6" s="250"/>
      <c r="F6" s="250"/>
      <c r="G6" s="250"/>
      <c r="H6" s="250"/>
      <c r="I6" s="250"/>
      <c r="J6" s="251"/>
    </row>
    <row r="7" spans="1:10" s="155" customFormat="1" ht="15.75">
      <c r="A7" s="176"/>
      <c r="B7" s="177"/>
      <c r="C7" s="177"/>
      <c r="D7" s="177"/>
      <c r="E7" s="177"/>
      <c r="F7" s="177"/>
      <c r="G7" s="177"/>
      <c r="H7" s="177"/>
      <c r="I7" s="177"/>
      <c r="J7" s="178"/>
    </row>
    <row r="8" spans="1:10" s="157" customFormat="1" ht="15.75">
      <c r="A8" s="150"/>
      <c r="B8" s="150"/>
      <c r="C8" s="182"/>
      <c r="D8" s="181" t="s">
        <v>4</v>
      </c>
      <c r="E8" s="150"/>
      <c r="F8" s="150" t="s">
        <v>3</v>
      </c>
      <c r="G8" s="150" t="s">
        <v>246</v>
      </c>
      <c r="H8" s="150" t="s">
        <v>16</v>
      </c>
      <c r="I8" s="150" t="s">
        <v>246</v>
      </c>
      <c r="J8" s="150" t="s">
        <v>247</v>
      </c>
    </row>
    <row r="9" spans="1:10" s="157" customFormat="1" ht="15.75">
      <c r="A9" s="151" t="s">
        <v>0</v>
      </c>
      <c r="B9" s="151" t="s">
        <v>1</v>
      </c>
      <c r="C9" s="163" t="s">
        <v>2</v>
      </c>
      <c r="D9" s="152" t="s">
        <v>5</v>
      </c>
      <c r="E9" s="151" t="s">
        <v>259</v>
      </c>
      <c r="F9" s="151" t="s">
        <v>5</v>
      </c>
      <c r="G9" s="151" t="s">
        <v>258</v>
      </c>
      <c r="H9" s="151" t="s">
        <v>5</v>
      </c>
      <c r="I9" s="151" t="s">
        <v>257</v>
      </c>
      <c r="J9" s="153"/>
    </row>
    <row r="10" spans="1:10" s="179" customFormat="1" ht="15.75">
      <c r="A10" s="150"/>
      <c r="B10" s="150"/>
      <c r="C10" s="150"/>
      <c r="D10" s="203"/>
      <c r="E10" s="174" t="s">
        <v>128</v>
      </c>
      <c r="F10" s="173"/>
      <c r="G10" s="174" t="s">
        <v>128</v>
      </c>
      <c r="H10" s="173" t="s">
        <v>128</v>
      </c>
      <c r="I10" s="174" t="s">
        <v>128</v>
      </c>
      <c r="J10" s="175" t="s">
        <v>128</v>
      </c>
    </row>
    <row r="11" spans="1:11" s="179" customFormat="1" ht="15.75">
      <c r="A11" s="185">
        <v>41075</v>
      </c>
      <c r="B11" s="202" t="s">
        <v>169</v>
      </c>
      <c r="C11" s="184" t="s">
        <v>10</v>
      </c>
      <c r="D11" s="184">
        <v>345830</v>
      </c>
      <c r="E11" s="184">
        <f>+D11*J11/1000000</f>
        <v>490.78671947999993</v>
      </c>
      <c r="F11" s="184">
        <v>27666.8</v>
      </c>
      <c r="G11" s="198">
        <f>+F11*J11/1000000</f>
        <v>39.2635052208</v>
      </c>
      <c r="H11" s="184">
        <f>+F11+D11</f>
        <v>373496.8</v>
      </c>
      <c r="I11" s="184">
        <f>+G11+E11</f>
        <v>530.0502247008</v>
      </c>
      <c r="J11" s="188">
        <v>1419.156</v>
      </c>
      <c r="K11" s="183"/>
    </row>
    <row r="12" spans="1:11" s="179" customFormat="1" ht="18">
      <c r="A12" s="185">
        <v>41090</v>
      </c>
      <c r="B12" s="202" t="s">
        <v>170</v>
      </c>
      <c r="C12" s="184" t="s">
        <v>31</v>
      </c>
      <c r="D12" s="166">
        <v>431053.66</v>
      </c>
      <c r="E12" s="184">
        <f>+D12*J12/1000000</f>
        <v>767.63285828414</v>
      </c>
      <c r="F12" s="204">
        <v>0</v>
      </c>
      <c r="G12" s="205">
        <v>0</v>
      </c>
      <c r="H12" s="184">
        <f>+F12+D12</f>
        <v>431053.66</v>
      </c>
      <c r="I12" s="184">
        <f>+G12+E12</f>
        <v>767.63285828414</v>
      </c>
      <c r="J12" s="188">
        <v>1780.829</v>
      </c>
      <c r="K12" s="199"/>
    </row>
    <row r="13" spans="1:11" s="179" customFormat="1" ht="15.75">
      <c r="A13" s="189"/>
      <c r="B13" s="186"/>
      <c r="C13" s="200"/>
      <c r="D13" s="184"/>
      <c r="E13" s="184"/>
      <c r="F13" s="198"/>
      <c r="G13" s="184"/>
      <c r="H13" s="184"/>
      <c r="I13" s="190"/>
      <c r="J13" s="188"/>
      <c r="K13" s="183"/>
    </row>
    <row r="14" spans="1:11" s="179" customFormat="1" ht="2.25" customHeight="1">
      <c r="A14" s="189" t="s">
        <v>128</v>
      </c>
      <c r="B14" s="191"/>
      <c r="C14" s="201"/>
      <c r="D14" s="184"/>
      <c r="E14" s="184"/>
      <c r="F14" s="184"/>
      <c r="G14" s="184"/>
      <c r="H14" s="184"/>
      <c r="I14" s="190"/>
      <c r="J14" s="188"/>
      <c r="K14" s="183"/>
    </row>
    <row r="15" spans="1:10" s="179" customFormat="1" ht="18" customHeight="1" hidden="1">
      <c r="A15" s="189"/>
      <c r="B15" s="186"/>
      <c r="C15" s="187"/>
      <c r="D15" s="184"/>
      <c r="E15" s="184"/>
      <c r="F15" s="184"/>
      <c r="G15" s="184"/>
      <c r="H15" s="184"/>
      <c r="I15" s="190"/>
      <c r="J15" s="188"/>
    </row>
    <row r="16" spans="1:10" s="179" customFormat="1" ht="15.75" hidden="1">
      <c r="A16" s="189"/>
      <c r="B16" s="186"/>
      <c r="C16" s="187"/>
      <c r="D16" s="184"/>
      <c r="E16" s="184"/>
      <c r="F16" s="184"/>
      <c r="G16" s="184"/>
      <c r="H16" s="184"/>
      <c r="I16" s="190"/>
      <c r="J16" s="188"/>
    </row>
    <row r="17" spans="1:10" s="179" customFormat="1" ht="15.75" hidden="1">
      <c r="A17" s="189"/>
      <c r="B17" s="186"/>
      <c r="C17" s="187"/>
      <c r="D17" s="184"/>
      <c r="E17" s="184"/>
      <c r="F17" s="184"/>
      <c r="G17" s="184"/>
      <c r="H17" s="184"/>
      <c r="I17" s="190"/>
      <c r="J17" s="188"/>
    </row>
    <row r="18" spans="1:10" s="179" customFormat="1" ht="15.75" hidden="1">
      <c r="A18" s="189" t="s">
        <v>128</v>
      </c>
      <c r="B18" s="186"/>
      <c r="C18" s="187"/>
      <c r="D18" s="184"/>
      <c r="E18" s="184"/>
      <c r="F18" s="184"/>
      <c r="G18" s="184"/>
      <c r="H18" s="184"/>
      <c r="I18" s="190"/>
      <c r="J18" s="188"/>
    </row>
    <row r="19" spans="1:10" s="179" customFormat="1" ht="15.75" hidden="1">
      <c r="A19" s="189"/>
      <c r="B19" s="186"/>
      <c r="C19" s="187"/>
      <c r="D19" s="184"/>
      <c r="E19" s="184"/>
      <c r="F19" s="184"/>
      <c r="G19" s="184"/>
      <c r="H19" s="184"/>
      <c r="I19" s="190"/>
      <c r="J19" s="188"/>
    </row>
    <row r="20" spans="1:10" s="179" customFormat="1" ht="15.75" hidden="1">
      <c r="A20" s="189"/>
      <c r="B20" s="186"/>
      <c r="C20" s="187"/>
      <c r="D20" s="184"/>
      <c r="E20" s="184"/>
      <c r="F20" s="184"/>
      <c r="G20" s="184"/>
      <c r="H20" s="184"/>
      <c r="I20" s="190"/>
      <c r="J20" s="188"/>
    </row>
    <row r="21" spans="1:11" s="179" customFormat="1" ht="15.75" hidden="1">
      <c r="A21" s="189"/>
      <c r="B21" s="186"/>
      <c r="C21" s="187"/>
      <c r="D21" s="184"/>
      <c r="E21" s="184"/>
      <c r="F21" s="184"/>
      <c r="G21" s="184"/>
      <c r="H21" s="184"/>
      <c r="I21" s="190"/>
      <c r="J21" s="188"/>
      <c r="K21" s="183"/>
    </row>
    <row r="22" spans="1:11" s="179" customFormat="1" ht="15.75" hidden="1">
      <c r="A22" s="189"/>
      <c r="B22" s="186"/>
      <c r="C22" s="187"/>
      <c r="D22" s="184"/>
      <c r="E22" s="184"/>
      <c r="F22" s="184"/>
      <c r="G22" s="184"/>
      <c r="H22" s="184"/>
      <c r="I22" s="190"/>
      <c r="J22" s="188"/>
      <c r="K22" s="183"/>
    </row>
    <row r="23" spans="1:11" s="179" customFormat="1" ht="15.75" hidden="1">
      <c r="A23" s="189"/>
      <c r="B23" s="186"/>
      <c r="C23" s="187"/>
      <c r="D23" s="184"/>
      <c r="E23" s="184"/>
      <c r="F23" s="184"/>
      <c r="G23" s="184"/>
      <c r="H23" s="184"/>
      <c r="I23" s="190"/>
      <c r="J23" s="188"/>
      <c r="K23" s="183"/>
    </row>
    <row r="24" spans="1:11" s="179" customFormat="1" ht="15.75" hidden="1">
      <c r="A24" s="192" t="s">
        <v>128</v>
      </c>
      <c r="B24" s="193"/>
      <c r="C24" s="194"/>
      <c r="D24" s="195"/>
      <c r="E24" s="190" t="s">
        <v>128</v>
      </c>
      <c r="F24" s="195"/>
      <c r="G24" s="194"/>
      <c r="H24" s="195" t="s">
        <v>128</v>
      </c>
      <c r="I24" s="196" t="s">
        <v>128</v>
      </c>
      <c r="J24" s="197" t="s">
        <v>128</v>
      </c>
      <c r="K24" s="183"/>
    </row>
    <row r="25" spans="1:11" s="179" customFormat="1" ht="15.75">
      <c r="A25" s="180" t="s">
        <v>157</v>
      </c>
      <c r="B25" s="164"/>
      <c r="C25" s="164"/>
      <c r="D25" s="160"/>
      <c r="E25" s="160">
        <f>SUM(E11:E24)</f>
        <v>1258.4195777641398</v>
      </c>
      <c r="F25" s="160"/>
      <c r="G25" s="160">
        <f>SUM(G11:G24)</f>
        <v>39.2635052208</v>
      </c>
      <c r="H25" s="160"/>
      <c r="I25" s="160">
        <f>SUM(I11:I24)</f>
        <v>1297.68308298494</v>
      </c>
      <c r="J25" s="162"/>
      <c r="K25" s="183"/>
    </row>
    <row r="26" spans="1:10" ht="15.75">
      <c r="A26" s="167"/>
      <c r="B26" s="165"/>
      <c r="C26" s="165"/>
      <c r="D26" s="166"/>
      <c r="E26" s="166"/>
      <c r="F26" s="166"/>
      <c r="G26" s="166"/>
      <c r="H26" s="166"/>
      <c r="I26" s="166"/>
      <c r="J26" s="165"/>
    </row>
    <row r="27" spans="1:11" ht="15.75">
      <c r="A27" s="167"/>
      <c r="B27" s="165"/>
      <c r="C27" s="165"/>
      <c r="D27" s="166"/>
      <c r="E27" s="166"/>
      <c r="F27" s="166"/>
      <c r="G27" s="166"/>
      <c r="H27" s="166"/>
      <c r="I27" s="166"/>
      <c r="J27" s="165"/>
      <c r="K27" s="158"/>
    </row>
    <row r="28" spans="1:10" ht="15.75">
      <c r="A28" s="167"/>
      <c r="B28" s="165"/>
      <c r="C28" s="165"/>
      <c r="D28" s="166"/>
      <c r="E28" s="166"/>
      <c r="F28" s="166"/>
      <c r="G28" s="166"/>
      <c r="H28" s="166"/>
      <c r="I28" s="166"/>
      <c r="J28" s="165"/>
    </row>
    <row r="29" spans="1:11" ht="15.75">
      <c r="A29" s="167"/>
      <c r="B29" s="165"/>
      <c r="C29" s="165"/>
      <c r="D29" s="166"/>
      <c r="E29" s="166"/>
      <c r="F29" s="166"/>
      <c r="G29" s="166"/>
      <c r="H29" s="166"/>
      <c r="I29" s="166"/>
      <c r="J29" s="165"/>
      <c r="K29" s="158"/>
    </row>
    <row r="30" spans="1:10" ht="15.75">
      <c r="A30" s="167"/>
      <c r="B30" s="165"/>
      <c r="C30" s="165"/>
      <c r="D30" s="166"/>
      <c r="E30" s="166"/>
      <c r="F30" s="166"/>
      <c r="G30" s="166"/>
      <c r="H30" s="166"/>
      <c r="I30" s="166"/>
      <c r="J30" s="165"/>
    </row>
    <row r="31" spans="1:11" ht="15.75">
      <c r="A31" s="167"/>
      <c r="B31" s="165"/>
      <c r="C31" s="165"/>
      <c r="D31" s="166"/>
      <c r="E31" s="166"/>
      <c r="F31" s="166"/>
      <c r="G31" s="166"/>
      <c r="H31" s="166"/>
      <c r="I31" s="166"/>
      <c r="J31" s="165"/>
      <c r="K31" s="158"/>
    </row>
    <row r="32" spans="1:10" ht="15.75">
      <c r="A32" s="168"/>
      <c r="B32" s="165"/>
      <c r="C32" s="165"/>
      <c r="D32" s="166"/>
      <c r="E32" s="166"/>
      <c r="F32" s="166"/>
      <c r="G32" s="166"/>
      <c r="H32" s="166"/>
      <c r="I32" s="166"/>
      <c r="J32" s="165"/>
    </row>
    <row r="33" spans="1:10" ht="15.75">
      <c r="A33" s="167"/>
      <c r="B33" s="165"/>
      <c r="C33" s="165"/>
      <c r="D33" s="166"/>
      <c r="E33" s="166"/>
      <c r="F33" s="166"/>
      <c r="G33" s="166"/>
      <c r="H33" s="166"/>
      <c r="I33" s="166"/>
      <c r="J33" s="165"/>
    </row>
    <row r="34" spans="1:11" ht="15.75">
      <c r="A34" s="167"/>
      <c r="B34" s="165"/>
      <c r="C34" s="165"/>
      <c r="D34" s="166"/>
      <c r="E34" s="166"/>
      <c r="F34" s="166"/>
      <c r="G34" s="166"/>
      <c r="H34" s="166"/>
      <c r="I34" s="166"/>
      <c r="J34" s="165"/>
      <c r="K34" s="158"/>
    </row>
    <row r="35" spans="1:11" ht="15.75">
      <c r="A35" s="167"/>
      <c r="B35" s="165"/>
      <c r="C35" s="165"/>
      <c r="D35" s="166"/>
      <c r="E35" s="166"/>
      <c r="F35" s="166"/>
      <c r="G35" s="166"/>
      <c r="H35" s="166"/>
      <c r="I35" s="166"/>
      <c r="J35" s="165"/>
      <c r="K35" s="158"/>
    </row>
    <row r="36" spans="1:10" ht="15.75">
      <c r="A36" s="168"/>
      <c r="B36" s="165"/>
      <c r="C36" s="165"/>
      <c r="D36" s="166"/>
      <c r="E36" s="166"/>
      <c r="F36" s="166"/>
      <c r="G36" s="166"/>
      <c r="H36" s="166"/>
      <c r="I36" s="166"/>
      <c r="J36" s="165"/>
    </row>
    <row r="37" spans="1:10" ht="15.75">
      <c r="A37" s="167"/>
      <c r="B37" s="165"/>
      <c r="C37" s="165"/>
      <c r="D37" s="166"/>
      <c r="E37" s="166"/>
      <c r="F37" s="166"/>
      <c r="G37" s="166"/>
      <c r="H37" s="166"/>
      <c r="I37" s="166"/>
      <c r="J37" s="165"/>
    </row>
    <row r="38" spans="1:10" ht="15.75">
      <c r="A38" s="167"/>
      <c r="B38" s="165"/>
      <c r="C38" s="165"/>
      <c r="D38" s="166"/>
      <c r="E38" s="166"/>
      <c r="F38" s="166"/>
      <c r="G38" s="166"/>
      <c r="H38" s="166"/>
      <c r="I38" s="166"/>
      <c r="J38" s="165"/>
    </row>
    <row r="39" spans="1:10" ht="15.75">
      <c r="A39" s="167"/>
      <c r="B39" s="165"/>
      <c r="C39" s="165"/>
      <c r="D39" s="166"/>
      <c r="E39" s="166"/>
      <c r="F39" s="166"/>
      <c r="G39" s="166"/>
      <c r="H39" s="166"/>
      <c r="I39" s="166"/>
      <c r="J39" s="165"/>
    </row>
    <row r="40" spans="1:11" ht="15.75">
      <c r="A40" s="167"/>
      <c r="B40" s="165"/>
      <c r="C40" s="165"/>
      <c r="D40" s="166"/>
      <c r="E40" s="166"/>
      <c r="F40" s="166"/>
      <c r="G40" s="166"/>
      <c r="H40" s="166"/>
      <c r="I40" s="166"/>
      <c r="J40" s="165"/>
      <c r="K40" s="158"/>
    </row>
    <row r="41" spans="1:10" ht="15.75">
      <c r="A41" s="167"/>
      <c r="B41" s="165"/>
      <c r="C41" s="165"/>
      <c r="D41" s="166"/>
      <c r="E41" s="166"/>
      <c r="F41" s="166"/>
      <c r="G41" s="166"/>
      <c r="H41" s="166"/>
      <c r="I41" s="166"/>
      <c r="J41" s="165"/>
    </row>
    <row r="42" spans="1:10" ht="15.75">
      <c r="A42" s="168"/>
      <c r="B42" s="165"/>
      <c r="C42" s="165"/>
      <c r="D42" s="166"/>
      <c r="E42" s="166"/>
      <c r="F42" s="166"/>
      <c r="G42" s="166"/>
      <c r="H42" s="166"/>
      <c r="I42" s="166"/>
      <c r="J42" s="165"/>
    </row>
    <row r="43" spans="1:11" ht="15.75">
      <c r="A43" s="167"/>
      <c r="B43" s="165"/>
      <c r="C43" s="165"/>
      <c r="D43" s="166"/>
      <c r="E43" s="166"/>
      <c r="F43" s="166"/>
      <c r="G43" s="166"/>
      <c r="H43" s="166"/>
      <c r="I43" s="166"/>
      <c r="J43" s="165"/>
      <c r="K43" s="158"/>
    </row>
    <row r="44" spans="1:11" ht="15.75">
      <c r="A44" s="167"/>
      <c r="B44" s="165"/>
      <c r="C44" s="165"/>
      <c r="D44" s="166"/>
      <c r="E44" s="166"/>
      <c r="F44" s="166"/>
      <c r="G44" s="166"/>
      <c r="H44" s="166"/>
      <c r="I44" s="166"/>
      <c r="J44" s="165"/>
      <c r="K44" s="158"/>
    </row>
    <row r="45" spans="1:11" ht="15.75">
      <c r="A45" s="167"/>
      <c r="B45" s="165"/>
      <c r="C45" s="165"/>
      <c r="D45" s="166"/>
      <c r="E45" s="166"/>
      <c r="F45" s="166"/>
      <c r="G45" s="166"/>
      <c r="H45" s="166"/>
      <c r="I45" s="166"/>
      <c r="J45" s="165"/>
      <c r="K45" s="158"/>
    </row>
    <row r="46" spans="1:10" ht="15.75">
      <c r="A46" s="168"/>
      <c r="B46" s="165"/>
      <c r="C46" s="165"/>
      <c r="D46" s="166"/>
      <c r="E46" s="166"/>
      <c r="F46" s="166"/>
      <c r="G46" s="166"/>
      <c r="H46" s="166"/>
      <c r="I46" s="166"/>
      <c r="J46" s="165"/>
    </row>
    <row r="47" spans="1:11" ht="15.75">
      <c r="A47" s="167"/>
      <c r="B47" s="165"/>
      <c r="C47" s="165"/>
      <c r="D47" s="166"/>
      <c r="E47" s="166"/>
      <c r="F47" s="166"/>
      <c r="G47" s="166"/>
      <c r="H47" s="166"/>
      <c r="I47" s="166"/>
      <c r="J47" s="165"/>
      <c r="K47" s="158"/>
    </row>
    <row r="48" spans="1:10" ht="15.75">
      <c r="A48" s="167"/>
      <c r="B48" s="165"/>
      <c r="C48" s="165"/>
      <c r="D48" s="166"/>
      <c r="E48" s="166"/>
      <c r="F48" s="166"/>
      <c r="G48" s="166"/>
      <c r="H48" s="166"/>
      <c r="I48" s="166"/>
      <c r="J48" s="165"/>
    </row>
    <row r="49" spans="1:10" ht="15.75">
      <c r="A49" s="167"/>
      <c r="B49" s="165"/>
      <c r="C49" s="165"/>
      <c r="D49" s="166"/>
      <c r="E49" s="166"/>
      <c r="F49" s="166"/>
      <c r="G49" s="166"/>
      <c r="H49" s="166"/>
      <c r="I49" s="166"/>
      <c r="J49" s="165"/>
    </row>
    <row r="50" spans="1:10" ht="15.75">
      <c r="A50" s="167"/>
      <c r="B50" s="165"/>
      <c r="C50" s="165"/>
      <c r="D50" s="166"/>
      <c r="E50" s="166"/>
      <c r="F50" s="166"/>
      <c r="G50" s="166"/>
      <c r="H50" s="166"/>
      <c r="I50" s="166"/>
      <c r="J50" s="165"/>
    </row>
    <row r="51" spans="1:10" ht="15.75">
      <c r="A51" s="167"/>
      <c r="B51" s="165"/>
      <c r="C51" s="165"/>
      <c r="D51" s="166"/>
      <c r="E51" s="166"/>
      <c r="F51" s="166"/>
      <c r="G51" s="166"/>
      <c r="H51" s="166"/>
      <c r="I51" s="166"/>
      <c r="J51" s="165"/>
    </row>
    <row r="52" spans="1:10" ht="15.75">
      <c r="A52" s="168"/>
      <c r="B52" s="165"/>
      <c r="C52" s="165"/>
      <c r="D52" s="166"/>
      <c r="E52" s="166"/>
      <c r="F52" s="166"/>
      <c r="G52" s="166"/>
      <c r="H52" s="166"/>
      <c r="I52" s="166"/>
      <c r="J52" s="165"/>
    </row>
    <row r="53" spans="1:10" ht="15.75">
      <c r="A53" s="167"/>
      <c r="B53" s="165"/>
      <c r="C53" s="165"/>
      <c r="D53" s="166"/>
      <c r="E53" s="166"/>
      <c r="F53" s="166"/>
      <c r="G53" s="166"/>
      <c r="H53" s="166"/>
      <c r="I53" s="166"/>
      <c r="J53" s="165"/>
    </row>
    <row r="54" spans="1:10" ht="15.75">
      <c r="A54" s="167"/>
      <c r="B54" s="165"/>
      <c r="C54" s="165"/>
      <c r="D54" s="166"/>
      <c r="E54" s="166"/>
      <c r="F54" s="166"/>
      <c r="G54" s="166"/>
      <c r="H54" s="166"/>
      <c r="I54" s="166"/>
      <c r="J54" s="165"/>
    </row>
    <row r="55" spans="1:10" ht="15.75">
      <c r="A55" s="167"/>
      <c r="B55" s="165"/>
      <c r="C55" s="165"/>
      <c r="D55" s="166"/>
      <c r="E55" s="166"/>
      <c r="F55" s="166"/>
      <c r="G55" s="166"/>
      <c r="H55" s="166"/>
      <c r="I55" s="166"/>
      <c r="J55" s="165"/>
    </row>
    <row r="56" spans="1:10" ht="15.75">
      <c r="A56" s="168"/>
      <c r="B56" s="165"/>
      <c r="C56" s="165"/>
      <c r="D56" s="166"/>
      <c r="E56" s="166"/>
      <c r="F56" s="166"/>
      <c r="G56" s="166"/>
      <c r="H56" s="166"/>
      <c r="I56" s="166"/>
      <c r="J56" s="165"/>
    </row>
    <row r="57" spans="1:10" ht="15.75">
      <c r="A57" s="167"/>
      <c r="B57" s="165"/>
      <c r="C57" s="165"/>
      <c r="D57" s="166"/>
      <c r="E57" s="166"/>
      <c r="F57" s="166"/>
      <c r="G57" s="166"/>
      <c r="H57" s="166"/>
      <c r="I57" s="166"/>
      <c r="J57" s="165"/>
    </row>
    <row r="58" spans="1:10" ht="15.75">
      <c r="A58" s="167"/>
      <c r="B58" s="165"/>
      <c r="C58" s="165"/>
      <c r="D58" s="166"/>
      <c r="E58" s="166"/>
      <c r="F58" s="166"/>
      <c r="G58" s="166"/>
      <c r="H58" s="166"/>
      <c r="I58" s="166"/>
      <c r="J58" s="165"/>
    </row>
    <row r="59" spans="1:10" ht="15.75">
      <c r="A59" s="167"/>
      <c r="B59" s="165"/>
      <c r="C59" s="165"/>
      <c r="D59" s="166"/>
      <c r="E59" s="166"/>
      <c r="F59" s="166"/>
      <c r="G59" s="166"/>
      <c r="H59" s="166"/>
      <c r="I59" s="166"/>
      <c r="J59" s="165"/>
    </row>
    <row r="60" spans="1:10" ht="15.75">
      <c r="A60" s="167"/>
      <c r="B60" s="165"/>
      <c r="C60" s="165"/>
      <c r="D60" s="166"/>
      <c r="E60" s="166"/>
      <c r="F60" s="166"/>
      <c r="G60" s="166"/>
      <c r="H60" s="166"/>
      <c r="I60" s="166"/>
      <c r="J60" s="165"/>
    </row>
    <row r="61" spans="1:11" ht="15.75">
      <c r="A61" s="167"/>
      <c r="B61" s="165"/>
      <c r="C61" s="165"/>
      <c r="D61" s="166"/>
      <c r="E61" s="166"/>
      <c r="F61" s="166"/>
      <c r="G61" s="166"/>
      <c r="H61" s="166"/>
      <c r="I61" s="166"/>
      <c r="J61" s="165"/>
      <c r="K61" s="158"/>
    </row>
    <row r="62" spans="1:10" ht="15.75">
      <c r="A62" s="167"/>
      <c r="B62" s="165"/>
      <c r="C62" s="165"/>
      <c r="D62" s="166"/>
      <c r="E62" s="166"/>
      <c r="F62" s="166"/>
      <c r="G62" s="166"/>
      <c r="H62" s="166"/>
      <c r="I62" s="166"/>
      <c r="J62" s="165"/>
    </row>
    <row r="63" spans="1:10" ht="15.75">
      <c r="A63" s="168"/>
      <c r="B63" s="165"/>
      <c r="C63" s="165"/>
      <c r="D63" s="166"/>
      <c r="E63" s="166"/>
      <c r="F63" s="166"/>
      <c r="G63" s="166"/>
      <c r="H63" s="166"/>
      <c r="I63" s="166"/>
      <c r="J63" s="165"/>
    </row>
    <row r="64" spans="1:10" ht="15.75">
      <c r="A64" s="167"/>
      <c r="B64" s="165"/>
      <c r="C64" s="165"/>
      <c r="D64" s="166"/>
      <c r="E64" s="166"/>
      <c r="F64" s="166"/>
      <c r="G64" s="166"/>
      <c r="H64" s="166"/>
      <c r="I64" s="166"/>
      <c r="J64" s="165"/>
    </row>
    <row r="65" spans="1:10" ht="15.75">
      <c r="A65" s="167"/>
      <c r="B65" s="165"/>
      <c r="C65" s="165"/>
      <c r="D65" s="166"/>
      <c r="E65" s="166"/>
      <c r="F65" s="166"/>
      <c r="G65" s="166"/>
      <c r="H65" s="166"/>
      <c r="I65" s="166"/>
      <c r="J65" s="165"/>
    </row>
    <row r="66" spans="1:10" ht="15.75">
      <c r="A66" s="168"/>
      <c r="B66" s="165"/>
      <c r="C66" s="165"/>
      <c r="D66" s="166"/>
      <c r="E66" s="166"/>
      <c r="F66" s="166"/>
      <c r="G66" s="166"/>
      <c r="H66" s="166"/>
      <c r="I66" s="166"/>
      <c r="J66" s="165"/>
    </row>
    <row r="67" spans="1:11" ht="15.75">
      <c r="A67" s="167"/>
      <c r="B67" s="165"/>
      <c r="C67" s="165"/>
      <c r="D67" s="166"/>
      <c r="E67" s="166"/>
      <c r="F67" s="166"/>
      <c r="G67" s="166"/>
      <c r="H67" s="166"/>
      <c r="I67" s="166"/>
      <c r="J67" s="165"/>
      <c r="K67" s="158"/>
    </row>
    <row r="68" spans="1:10" ht="15.75">
      <c r="A68" s="167"/>
      <c r="B68" s="165"/>
      <c r="C68" s="165"/>
      <c r="D68" s="166"/>
      <c r="E68" s="166"/>
      <c r="F68" s="166"/>
      <c r="G68" s="166"/>
      <c r="H68" s="166"/>
      <c r="I68" s="166"/>
      <c r="J68" s="165"/>
    </row>
    <row r="69" spans="1:10" ht="15.75">
      <c r="A69" s="168"/>
      <c r="B69" s="165"/>
      <c r="C69" s="165"/>
      <c r="D69" s="166"/>
      <c r="E69" s="166"/>
      <c r="F69" s="166"/>
      <c r="G69" s="166"/>
      <c r="H69" s="166"/>
      <c r="I69" s="166"/>
      <c r="J69" s="165"/>
    </row>
    <row r="70" spans="1:10" ht="15.75">
      <c r="A70" s="167"/>
      <c r="B70" s="165"/>
      <c r="C70" s="165"/>
      <c r="D70" s="166"/>
      <c r="E70" s="166"/>
      <c r="F70" s="166"/>
      <c r="G70" s="166"/>
      <c r="H70" s="166"/>
      <c r="I70" s="166"/>
      <c r="J70" s="165"/>
    </row>
    <row r="71" spans="1:10" ht="15.75">
      <c r="A71" s="167"/>
      <c r="B71" s="165"/>
      <c r="C71" s="165"/>
      <c r="D71" s="166"/>
      <c r="E71" s="166"/>
      <c r="F71" s="166"/>
      <c r="G71" s="166"/>
      <c r="H71" s="166"/>
      <c r="I71" s="166"/>
      <c r="J71" s="165"/>
    </row>
    <row r="72" spans="1:11" ht="15.75">
      <c r="A72" s="167"/>
      <c r="B72" s="165"/>
      <c r="C72" s="165"/>
      <c r="D72" s="166"/>
      <c r="E72" s="166"/>
      <c r="F72" s="166"/>
      <c r="G72" s="166"/>
      <c r="H72" s="166"/>
      <c r="I72" s="166"/>
      <c r="J72" s="165"/>
      <c r="K72" s="158"/>
    </row>
    <row r="73" spans="1:11" ht="15.75">
      <c r="A73" s="168"/>
      <c r="B73" s="165"/>
      <c r="C73" s="165"/>
      <c r="D73" s="166"/>
      <c r="E73" s="166"/>
      <c r="F73" s="166"/>
      <c r="G73" s="166"/>
      <c r="H73" s="166"/>
      <c r="I73" s="166"/>
      <c r="J73" s="165"/>
      <c r="K73" s="158"/>
    </row>
    <row r="74" spans="1:10" ht="15.75">
      <c r="A74" s="167"/>
      <c r="B74" s="165"/>
      <c r="C74" s="165"/>
      <c r="D74" s="166"/>
      <c r="E74" s="166"/>
      <c r="F74" s="166"/>
      <c r="G74" s="166"/>
      <c r="H74" s="166"/>
      <c r="I74" s="166"/>
      <c r="J74" s="165"/>
    </row>
    <row r="75" spans="1:11" ht="15.75">
      <c r="A75" s="167"/>
      <c r="B75" s="165"/>
      <c r="C75" s="165"/>
      <c r="D75" s="166"/>
      <c r="E75" s="166"/>
      <c r="F75" s="166"/>
      <c r="G75" s="166"/>
      <c r="H75" s="166"/>
      <c r="I75" s="166"/>
      <c r="J75" s="165"/>
      <c r="K75" s="158"/>
    </row>
    <row r="76" spans="1:10" ht="18.75" customHeight="1">
      <c r="A76" s="168"/>
      <c r="B76" s="165"/>
      <c r="C76" s="165"/>
      <c r="D76" s="166"/>
      <c r="E76" s="166"/>
      <c r="F76" s="166"/>
      <c r="G76" s="166"/>
      <c r="H76" s="166"/>
      <c r="I76" s="166"/>
      <c r="J76" s="165"/>
    </row>
    <row r="77" spans="1:11" ht="15.75">
      <c r="A77" s="167"/>
      <c r="B77" s="165"/>
      <c r="C77" s="165"/>
      <c r="D77" s="166"/>
      <c r="E77" s="166"/>
      <c r="F77" s="166"/>
      <c r="G77" s="166"/>
      <c r="H77" s="166"/>
      <c r="I77" s="166"/>
      <c r="J77" s="165"/>
      <c r="K77" s="158"/>
    </row>
    <row r="78" spans="1:11" ht="15.75">
      <c r="A78" s="167"/>
      <c r="B78" s="165"/>
      <c r="C78" s="165"/>
      <c r="D78" s="166"/>
      <c r="E78" s="166"/>
      <c r="F78" s="166"/>
      <c r="G78" s="166"/>
      <c r="H78" s="166"/>
      <c r="I78" s="166"/>
      <c r="J78" s="165"/>
      <c r="K78" s="158"/>
    </row>
    <row r="79" spans="1:11" ht="15.75">
      <c r="A79" s="167"/>
      <c r="B79" s="165"/>
      <c r="C79" s="165"/>
      <c r="D79" s="166"/>
      <c r="E79" s="166"/>
      <c r="F79" s="166"/>
      <c r="G79" s="166"/>
      <c r="H79" s="166"/>
      <c r="I79" s="166"/>
      <c r="J79" s="165"/>
      <c r="K79" s="158"/>
    </row>
    <row r="80" spans="1:10" ht="15.75">
      <c r="A80" s="167"/>
      <c r="B80" s="165"/>
      <c r="C80" s="165"/>
      <c r="D80" s="166"/>
      <c r="E80" s="166"/>
      <c r="F80" s="166"/>
      <c r="G80" s="166"/>
      <c r="H80" s="166"/>
      <c r="I80" s="166"/>
      <c r="J80" s="165"/>
    </row>
    <row r="81" spans="1:11" ht="15.75">
      <c r="A81" s="168"/>
      <c r="B81" s="165"/>
      <c r="C81" s="165"/>
      <c r="D81" s="166"/>
      <c r="E81" s="166"/>
      <c r="F81" s="166"/>
      <c r="G81" s="166"/>
      <c r="H81" s="166"/>
      <c r="I81" s="166"/>
      <c r="J81" s="165"/>
      <c r="K81" s="158"/>
    </row>
    <row r="82" spans="1:10" ht="15.75">
      <c r="A82" s="168"/>
      <c r="B82" s="165"/>
      <c r="C82" s="165"/>
      <c r="D82" s="166"/>
      <c r="E82" s="166"/>
      <c r="F82" s="166"/>
      <c r="G82" s="166"/>
      <c r="H82" s="166"/>
      <c r="I82" s="166"/>
      <c r="J82" s="165"/>
    </row>
    <row r="83" spans="1:10" ht="15.75">
      <c r="A83" s="168"/>
      <c r="B83" s="165"/>
      <c r="C83" s="165"/>
      <c r="D83" s="166"/>
      <c r="E83" s="166"/>
      <c r="F83" s="166"/>
      <c r="G83" s="166"/>
      <c r="H83" s="166"/>
      <c r="I83" s="166"/>
      <c r="J83" s="165"/>
    </row>
    <row r="84" spans="1:11" ht="15.75">
      <c r="A84" s="168"/>
      <c r="B84" s="165"/>
      <c r="C84" s="165"/>
      <c r="D84" s="166"/>
      <c r="E84" s="166"/>
      <c r="F84" s="166"/>
      <c r="G84" s="166"/>
      <c r="H84" s="166"/>
      <c r="I84" s="166"/>
      <c r="J84" s="165"/>
      <c r="K84" s="158"/>
    </row>
    <row r="85" spans="1:10" ht="15.75">
      <c r="A85" s="168"/>
      <c r="B85" s="165"/>
      <c r="C85" s="165"/>
      <c r="D85" s="166"/>
      <c r="E85" s="166"/>
      <c r="F85" s="166"/>
      <c r="G85" s="166"/>
      <c r="H85" s="166"/>
      <c r="I85" s="166"/>
      <c r="J85" s="165"/>
    </row>
    <row r="86" spans="1:11" ht="15.75">
      <c r="A86" s="168"/>
      <c r="B86" s="165"/>
      <c r="C86" s="165"/>
      <c r="D86" s="166"/>
      <c r="E86" s="166"/>
      <c r="F86" s="166"/>
      <c r="G86" s="166"/>
      <c r="H86" s="166"/>
      <c r="I86" s="166"/>
      <c r="J86" s="165"/>
      <c r="K86" s="158"/>
    </row>
    <row r="87" spans="1:10" ht="15.75">
      <c r="A87" s="168"/>
      <c r="B87" s="165"/>
      <c r="C87" s="165"/>
      <c r="D87" s="166"/>
      <c r="E87" s="166"/>
      <c r="F87" s="166"/>
      <c r="G87" s="166"/>
      <c r="H87" s="166"/>
      <c r="I87" s="166"/>
      <c r="J87" s="165"/>
    </row>
    <row r="88" spans="1:10" ht="15.75">
      <c r="A88" s="168"/>
      <c r="B88" s="165"/>
      <c r="C88" s="165"/>
      <c r="D88" s="166"/>
      <c r="E88" s="166"/>
      <c r="F88" s="166"/>
      <c r="G88" s="166"/>
      <c r="H88" s="166"/>
      <c r="I88" s="166"/>
      <c r="J88" s="165"/>
    </row>
    <row r="89" spans="1:10" ht="15.75">
      <c r="A89" s="168"/>
      <c r="B89" s="165"/>
      <c r="C89" s="165"/>
      <c r="D89" s="166"/>
      <c r="E89" s="166"/>
      <c r="F89" s="166"/>
      <c r="G89" s="166"/>
      <c r="H89" s="166"/>
      <c r="I89" s="166"/>
      <c r="J89" s="165"/>
    </row>
    <row r="90" spans="1:11" ht="15.75">
      <c r="A90" s="168"/>
      <c r="B90" s="165"/>
      <c r="C90" s="165"/>
      <c r="D90" s="166"/>
      <c r="E90" s="166"/>
      <c r="F90" s="166"/>
      <c r="G90" s="166"/>
      <c r="H90" s="166"/>
      <c r="I90" s="166"/>
      <c r="J90" s="165"/>
      <c r="K90" s="158"/>
    </row>
    <row r="91" spans="1:10" ht="15.75">
      <c r="A91" s="169"/>
      <c r="B91" s="158"/>
      <c r="C91" s="158"/>
      <c r="D91" s="158"/>
      <c r="E91" s="158"/>
      <c r="F91" s="158"/>
      <c r="G91" s="158"/>
      <c r="H91" s="158"/>
      <c r="I91" s="158"/>
      <c r="J91" s="170"/>
    </row>
    <row r="92" spans="1:31" s="159" customFormat="1" ht="15.75">
      <c r="A92" s="171"/>
      <c r="B92" s="161"/>
      <c r="C92" s="158"/>
      <c r="D92" s="158"/>
      <c r="E92" s="166"/>
      <c r="F92" s="158"/>
      <c r="G92" s="166"/>
      <c r="H92" s="172"/>
      <c r="I92" s="166"/>
      <c r="J92" s="170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</row>
    <row r="93" spans="1:10" ht="12.75">
      <c r="A93" s="158"/>
      <c r="B93" s="158"/>
      <c r="C93" s="158"/>
      <c r="D93" s="158"/>
      <c r="E93" s="158"/>
      <c r="F93" s="158"/>
      <c r="G93" s="158"/>
      <c r="H93" s="158"/>
      <c r="I93" s="158"/>
      <c r="J93" s="158"/>
    </row>
    <row r="94" spans="1:10" ht="12.75">
      <c r="A94" s="158"/>
      <c r="B94" s="158"/>
      <c r="C94" s="158"/>
      <c r="D94" s="158"/>
      <c r="E94" s="158"/>
      <c r="F94" s="158"/>
      <c r="G94" s="158"/>
      <c r="H94" s="158"/>
      <c r="I94" s="158"/>
      <c r="J94" s="158"/>
    </row>
    <row r="95" spans="1:10" ht="12.75">
      <c r="A95" s="158"/>
      <c r="B95" s="158"/>
      <c r="C95" s="158"/>
      <c r="D95" s="158"/>
      <c r="E95" s="158"/>
      <c r="F95" s="158"/>
      <c r="G95" s="158"/>
      <c r="H95" s="158"/>
      <c r="I95" s="158"/>
      <c r="J95" s="158"/>
    </row>
    <row r="96" spans="1:10" ht="12.75">
      <c r="A96" s="158"/>
      <c r="B96" s="158"/>
      <c r="C96" s="158"/>
      <c r="D96" s="158"/>
      <c r="E96" s="158"/>
      <c r="F96" s="158"/>
      <c r="G96" s="158"/>
      <c r="H96" s="158"/>
      <c r="I96" s="158"/>
      <c r="J96" s="158"/>
    </row>
    <row r="97" spans="1:10" ht="12.75">
      <c r="A97" s="158"/>
      <c r="B97" s="158"/>
      <c r="C97" s="158"/>
      <c r="D97" s="158"/>
      <c r="E97" s="158"/>
      <c r="F97" s="158"/>
      <c r="G97" s="158"/>
      <c r="H97" s="158"/>
      <c r="I97" s="158"/>
      <c r="J97" s="158"/>
    </row>
    <row r="98" spans="1:10" ht="12.75">
      <c r="A98" s="158"/>
      <c r="B98" s="158"/>
      <c r="C98" s="158"/>
      <c r="D98" s="158"/>
      <c r="E98" s="158"/>
      <c r="F98" s="158"/>
      <c r="G98" s="158"/>
      <c r="H98" s="158"/>
      <c r="I98" s="158"/>
      <c r="J98" s="158"/>
    </row>
    <row r="99" spans="1:10" ht="12.75">
      <c r="A99" s="158"/>
      <c r="B99" s="158"/>
      <c r="C99" s="158"/>
      <c r="D99" s="158"/>
      <c r="E99" s="158"/>
      <c r="F99" s="158"/>
      <c r="G99" s="158"/>
      <c r="H99" s="158"/>
      <c r="I99" s="158"/>
      <c r="J99" s="158"/>
    </row>
    <row r="100" spans="1:10" ht="12.75">
      <c r="A100" s="158"/>
      <c r="B100" s="158"/>
      <c r="C100" s="158"/>
      <c r="D100" s="158"/>
      <c r="E100" s="158"/>
      <c r="F100" s="158"/>
      <c r="G100" s="158"/>
      <c r="H100" s="158"/>
      <c r="I100" s="158"/>
      <c r="J100" s="158"/>
    </row>
    <row r="101" spans="1:10" ht="12.75">
      <c r="A101" s="158"/>
      <c r="B101" s="158"/>
      <c r="C101" s="158"/>
      <c r="D101" s="158"/>
      <c r="E101" s="158"/>
      <c r="F101" s="158"/>
      <c r="G101" s="158"/>
      <c r="H101" s="158"/>
      <c r="I101" s="158"/>
      <c r="J101" s="158"/>
    </row>
  </sheetData>
  <sheetProtection/>
  <mergeCells count="1">
    <mergeCell ref="A5:J6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SheetLayoutView="100" zoomScalePageLayoutView="0" workbookViewId="0" topLeftCell="A1">
      <selection activeCell="M16" sqref="M16"/>
    </sheetView>
  </sheetViews>
  <sheetFormatPr defaultColWidth="9.140625" defaultRowHeight="12.75"/>
  <cols>
    <col min="1" max="1" width="15.140625" style="0" customWidth="1"/>
    <col min="2" max="2" width="17.8515625" style="0" customWidth="1"/>
    <col min="3" max="3" width="14.8515625" style="0" customWidth="1"/>
    <col min="4" max="4" width="41.8515625" style="0" bestFit="1" customWidth="1"/>
    <col min="5" max="5" width="19.140625" style="0" customWidth="1"/>
    <col min="6" max="6" width="21.140625" style="0" customWidth="1"/>
    <col min="7" max="7" width="18.00390625" style="0" customWidth="1"/>
    <col min="8" max="8" width="16.140625" style="0" customWidth="1"/>
    <col min="9" max="9" width="16.28125" style="0" customWidth="1"/>
    <col min="10" max="10" width="14.8515625" style="0" customWidth="1"/>
    <col min="11" max="11" width="18.00390625" style="0" bestFit="1" customWidth="1"/>
    <col min="12" max="16384" width="11.421875" style="0" customWidth="1"/>
  </cols>
  <sheetData>
    <row r="1" spans="1:11" ht="66.75" customHeight="1">
      <c r="A1" s="252" t="s">
        <v>273</v>
      </c>
      <c r="B1" s="253"/>
      <c r="C1" s="253"/>
      <c r="D1" s="253"/>
      <c r="E1" s="253"/>
      <c r="F1" s="253"/>
      <c r="G1" s="253"/>
      <c r="H1" s="253"/>
      <c r="I1" s="253"/>
      <c r="J1" s="254"/>
      <c r="K1" s="228" t="s">
        <v>71</v>
      </c>
    </row>
    <row r="2" spans="1:11" ht="30">
      <c r="A2" s="206" t="s">
        <v>261</v>
      </c>
      <c r="B2" s="207" t="s">
        <v>270</v>
      </c>
      <c r="C2" s="207" t="s">
        <v>262</v>
      </c>
      <c r="D2" s="207" t="s">
        <v>263</v>
      </c>
      <c r="E2" s="208" t="s">
        <v>264</v>
      </c>
      <c r="F2" s="208" t="s">
        <v>265</v>
      </c>
      <c r="G2" s="208" t="s">
        <v>266</v>
      </c>
      <c r="H2" s="208" t="s">
        <v>267</v>
      </c>
      <c r="I2" s="208" t="s">
        <v>268</v>
      </c>
      <c r="J2" s="208" t="s">
        <v>267</v>
      </c>
      <c r="K2" s="209" t="s">
        <v>269</v>
      </c>
    </row>
    <row r="3" spans="1:11" ht="18.75">
      <c r="A3" s="229" t="s">
        <v>274</v>
      </c>
      <c r="B3" s="222" t="s">
        <v>275</v>
      </c>
      <c r="C3" s="223" t="s">
        <v>272</v>
      </c>
      <c r="D3" s="224" t="s">
        <v>276</v>
      </c>
      <c r="E3" s="225">
        <v>0</v>
      </c>
      <c r="F3" s="226">
        <f aca="true" t="shared" si="0" ref="F3:F18">(E3*K3)/1000000</f>
        <v>0</v>
      </c>
      <c r="G3" s="225">
        <v>116491.08</v>
      </c>
      <c r="H3" s="227">
        <f aca="true" t="shared" si="1" ref="H3:H18">(G3*K3)/1000000</f>
        <v>295.92585200578884</v>
      </c>
      <c r="I3" s="225">
        <f aca="true" t="shared" si="2" ref="I3:I18">E3+G3</f>
        <v>116491.08</v>
      </c>
      <c r="J3" s="225">
        <f aca="true" t="shared" si="3" ref="J3:J18">(I3*K3)/1000000</f>
        <v>295.92585200578884</v>
      </c>
      <c r="K3" s="230">
        <v>2540.330573</v>
      </c>
    </row>
    <row r="4" spans="1:11" ht="18.75">
      <c r="A4" s="229"/>
      <c r="B4" s="222" t="s">
        <v>275</v>
      </c>
      <c r="C4" s="223" t="s">
        <v>272</v>
      </c>
      <c r="D4" s="224" t="s">
        <v>276</v>
      </c>
      <c r="E4" s="225">
        <v>341365.797</v>
      </c>
      <c r="F4" s="226">
        <f t="shared" si="0"/>
        <v>867.1819706956119</v>
      </c>
      <c r="G4" s="225">
        <v>0</v>
      </c>
      <c r="H4" s="227">
        <f t="shared" si="1"/>
        <v>0</v>
      </c>
      <c r="I4" s="225">
        <f t="shared" si="2"/>
        <v>341365.797</v>
      </c>
      <c r="J4" s="225">
        <f t="shared" si="3"/>
        <v>867.1819706956119</v>
      </c>
      <c r="K4" s="230">
        <v>2540.330573</v>
      </c>
    </row>
    <row r="5" spans="1:11" ht="18.75">
      <c r="A5" s="229"/>
      <c r="B5" s="222" t="s">
        <v>275</v>
      </c>
      <c r="C5" s="223" t="s">
        <v>33</v>
      </c>
      <c r="D5" s="224" t="s">
        <v>277</v>
      </c>
      <c r="E5" s="225">
        <v>344730</v>
      </c>
      <c r="F5" s="226">
        <f t="shared" si="0"/>
        <v>629.09295078</v>
      </c>
      <c r="G5" s="225">
        <v>0</v>
      </c>
      <c r="H5" s="227">
        <f t="shared" si="1"/>
        <v>0</v>
      </c>
      <c r="I5" s="225">
        <f t="shared" si="2"/>
        <v>344730</v>
      </c>
      <c r="J5" s="225">
        <f t="shared" si="3"/>
        <v>629.09295078</v>
      </c>
      <c r="K5" s="230">
        <v>1824.886</v>
      </c>
    </row>
    <row r="6" spans="1:11" ht="18.75">
      <c r="A6" s="229"/>
      <c r="B6" s="222" t="s">
        <v>275</v>
      </c>
      <c r="C6" s="223" t="s">
        <v>33</v>
      </c>
      <c r="D6" s="224" t="s">
        <v>278</v>
      </c>
      <c r="E6" s="225">
        <v>0</v>
      </c>
      <c r="F6" s="226">
        <f t="shared" si="0"/>
        <v>0</v>
      </c>
      <c r="G6" s="225">
        <v>53949.21</v>
      </c>
      <c r="H6" s="227">
        <f t="shared" si="1"/>
        <v>98.45115804006</v>
      </c>
      <c r="I6" s="225">
        <f t="shared" si="2"/>
        <v>53949.21</v>
      </c>
      <c r="J6" s="225">
        <f t="shared" si="3"/>
        <v>98.45115804006</v>
      </c>
      <c r="K6" s="230">
        <v>1824.886</v>
      </c>
    </row>
    <row r="7" spans="1:11" ht="18.75">
      <c r="A7" s="229"/>
      <c r="B7" s="222" t="s">
        <v>275</v>
      </c>
      <c r="C7" s="223" t="s">
        <v>279</v>
      </c>
      <c r="D7" s="224" t="s">
        <v>280</v>
      </c>
      <c r="E7" s="225">
        <v>0</v>
      </c>
      <c r="F7" s="226">
        <f t="shared" si="0"/>
        <v>0</v>
      </c>
      <c r="G7" s="225">
        <v>609719.94</v>
      </c>
      <c r="H7" s="227">
        <f t="shared" si="1"/>
        <v>294.7749687145378</v>
      </c>
      <c r="I7" s="225">
        <f t="shared" si="2"/>
        <v>609719.94</v>
      </c>
      <c r="J7" s="225">
        <f t="shared" si="3"/>
        <v>294.7749687145378</v>
      </c>
      <c r="K7" s="230">
        <v>483.4596170735991</v>
      </c>
    </row>
    <row r="8" spans="1:11" ht="18.75">
      <c r="A8" s="229"/>
      <c r="B8" s="222" t="s">
        <v>281</v>
      </c>
      <c r="C8" s="223" t="s">
        <v>272</v>
      </c>
      <c r="D8" s="224" t="s">
        <v>282</v>
      </c>
      <c r="E8" s="225">
        <v>0</v>
      </c>
      <c r="F8" s="226">
        <f t="shared" si="0"/>
        <v>0</v>
      </c>
      <c r="G8" s="225">
        <v>2030.44</v>
      </c>
      <c r="H8" s="227">
        <f t="shared" si="1"/>
        <v>5.15798880864212</v>
      </c>
      <c r="I8" s="225">
        <f t="shared" si="2"/>
        <v>2030.44</v>
      </c>
      <c r="J8" s="225">
        <f t="shared" si="3"/>
        <v>5.15798880864212</v>
      </c>
      <c r="K8" s="230">
        <v>2540.330573</v>
      </c>
    </row>
    <row r="9" spans="1:11" ht="18.75">
      <c r="A9" s="229"/>
      <c r="B9" s="222" t="s">
        <v>281</v>
      </c>
      <c r="C9" s="223" t="s">
        <v>272</v>
      </c>
      <c r="D9" s="224" t="s">
        <v>282</v>
      </c>
      <c r="E9" s="225">
        <v>6603.069</v>
      </c>
      <c r="F9" s="226">
        <f t="shared" si="0"/>
        <v>16.773978056328538</v>
      </c>
      <c r="G9" s="225">
        <v>0</v>
      </c>
      <c r="H9" s="227">
        <f t="shared" si="1"/>
        <v>0</v>
      </c>
      <c r="I9" s="225">
        <f t="shared" si="2"/>
        <v>6603.069</v>
      </c>
      <c r="J9" s="225">
        <f t="shared" si="3"/>
        <v>16.773978056328538</v>
      </c>
      <c r="K9" s="230">
        <v>2540.330573</v>
      </c>
    </row>
    <row r="10" spans="1:11" ht="18.75">
      <c r="A10" s="229"/>
      <c r="B10" s="222" t="s">
        <v>281</v>
      </c>
      <c r="C10" s="223" t="s">
        <v>272</v>
      </c>
      <c r="D10" s="224" t="s">
        <v>283</v>
      </c>
      <c r="E10" s="225">
        <v>0</v>
      </c>
      <c r="F10" s="226">
        <f t="shared" si="0"/>
        <v>0</v>
      </c>
      <c r="G10" s="225">
        <v>17088.75</v>
      </c>
      <c r="H10" s="227">
        <f t="shared" si="1"/>
        <v>43.41107407935375</v>
      </c>
      <c r="I10" s="225">
        <f t="shared" si="2"/>
        <v>17088.75</v>
      </c>
      <c r="J10" s="225">
        <f t="shared" si="3"/>
        <v>43.41107407935375</v>
      </c>
      <c r="K10" s="230">
        <v>2540.330573</v>
      </c>
    </row>
    <row r="11" spans="1:11" ht="18.75">
      <c r="A11" s="229"/>
      <c r="B11" s="222" t="s">
        <v>281</v>
      </c>
      <c r="C11" s="223" t="s">
        <v>272</v>
      </c>
      <c r="D11" s="224" t="s">
        <v>283</v>
      </c>
      <c r="E11" s="225">
        <v>49000</v>
      </c>
      <c r="F11" s="226">
        <f t="shared" si="0"/>
        <v>124.476198077</v>
      </c>
      <c r="G11" s="225">
        <v>0</v>
      </c>
      <c r="H11" s="227">
        <f t="shared" si="1"/>
        <v>0</v>
      </c>
      <c r="I11" s="225">
        <f t="shared" si="2"/>
        <v>49000</v>
      </c>
      <c r="J11" s="225">
        <f t="shared" si="3"/>
        <v>124.476198077</v>
      </c>
      <c r="K11" s="230">
        <v>2540.330573</v>
      </c>
    </row>
    <row r="12" spans="1:11" ht="18.75">
      <c r="A12" s="229"/>
      <c r="B12" s="222" t="s">
        <v>281</v>
      </c>
      <c r="C12" s="223" t="s">
        <v>272</v>
      </c>
      <c r="D12" s="224" t="s">
        <v>284</v>
      </c>
      <c r="E12" s="225">
        <v>192660.504</v>
      </c>
      <c r="F12" s="226">
        <f t="shared" si="0"/>
        <v>489.4213685207888</v>
      </c>
      <c r="G12" s="225">
        <v>0</v>
      </c>
      <c r="H12" s="227">
        <f t="shared" si="1"/>
        <v>0</v>
      </c>
      <c r="I12" s="225">
        <f t="shared" si="2"/>
        <v>192660.504</v>
      </c>
      <c r="J12" s="225">
        <f t="shared" si="3"/>
        <v>489.4213685207888</v>
      </c>
      <c r="K12" s="230">
        <v>2540.330573</v>
      </c>
    </row>
    <row r="13" spans="1:11" ht="18.75">
      <c r="A13" s="229"/>
      <c r="B13" s="222" t="s">
        <v>281</v>
      </c>
      <c r="C13" s="223" t="s">
        <v>272</v>
      </c>
      <c r="D13" s="224" t="s">
        <v>284</v>
      </c>
      <c r="E13" s="225">
        <v>0</v>
      </c>
      <c r="F13" s="226">
        <f t="shared" si="0"/>
        <v>0</v>
      </c>
      <c r="G13" s="225">
        <v>60688.06</v>
      </c>
      <c r="H13" s="227">
        <f t="shared" si="1"/>
        <v>154.16773423405837</v>
      </c>
      <c r="I13" s="225">
        <f t="shared" si="2"/>
        <v>60688.06</v>
      </c>
      <c r="J13" s="225">
        <f t="shared" si="3"/>
        <v>154.16773423405837</v>
      </c>
      <c r="K13" s="230">
        <v>2540.330573</v>
      </c>
    </row>
    <row r="14" spans="1:11" ht="18.75">
      <c r="A14" s="229"/>
      <c r="B14" s="222" t="s">
        <v>281</v>
      </c>
      <c r="C14" s="223" t="s">
        <v>272</v>
      </c>
      <c r="D14" s="224" t="s">
        <v>285</v>
      </c>
      <c r="E14" s="225">
        <v>27845.288</v>
      </c>
      <c r="F14" s="226">
        <f t="shared" si="0"/>
        <v>70.73623642039003</v>
      </c>
      <c r="G14" s="225">
        <v>0</v>
      </c>
      <c r="H14" s="227">
        <f t="shared" si="1"/>
        <v>0</v>
      </c>
      <c r="I14" s="225">
        <f t="shared" si="2"/>
        <v>27845.288</v>
      </c>
      <c r="J14" s="225">
        <f t="shared" si="3"/>
        <v>70.73623642039003</v>
      </c>
      <c r="K14" s="230">
        <v>2540.330573</v>
      </c>
    </row>
    <row r="15" spans="1:11" ht="18.75">
      <c r="A15" s="229"/>
      <c r="B15" s="222" t="s">
        <v>281</v>
      </c>
      <c r="C15" s="223" t="s">
        <v>272</v>
      </c>
      <c r="D15" s="224" t="s">
        <v>285</v>
      </c>
      <c r="E15" s="225">
        <v>0</v>
      </c>
      <c r="F15" s="226">
        <f t="shared" si="0"/>
        <v>0</v>
      </c>
      <c r="G15" s="225">
        <v>8875.69</v>
      </c>
      <c r="H15" s="227">
        <f t="shared" si="1"/>
        <v>22.547186663470374</v>
      </c>
      <c r="I15" s="225">
        <f t="shared" si="2"/>
        <v>8875.69</v>
      </c>
      <c r="J15" s="225">
        <f t="shared" si="3"/>
        <v>22.547186663470374</v>
      </c>
      <c r="K15" s="230">
        <v>2540.330573</v>
      </c>
    </row>
    <row r="16" spans="1:11" ht="18.75">
      <c r="A16" s="229"/>
      <c r="B16" s="222" t="s">
        <v>281</v>
      </c>
      <c r="C16" s="223" t="s">
        <v>33</v>
      </c>
      <c r="D16" s="224" t="s">
        <v>286</v>
      </c>
      <c r="E16" s="225">
        <v>0</v>
      </c>
      <c r="F16" s="226">
        <f t="shared" si="0"/>
        <v>0</v>
      </c>
      <c r="G16" s="225">
        <v>29187.88</v>
      </c>
      <c r="H16" s="227">
        <f t="shared" si="1"/>
        <v>53.26455358168</v>
      </c>
      <c r="I16" s="225">
        <f t="shared" si="2"/>
        <v>29187.88</v>
      </c>
      <c r="J16" s="225">
        <f t="shared" si="3"/>
        <v>53.26455358168</v>
      </c>
      <c r="K16" s="230">
        <v>1824.886</v>
      </c>
    </row>
    <row r="17" spans="1:11" ht="18.75">
      <c r="A17" s="229"/>
      <c r="B17" s="222" t="s">
        <v>287</v>
      </c>
      <c r="C17" s="223" t="s">
        <v>288</v>
      </c>
      <c r="D17" s="224" t="s">
        <v>289</v>
      </c>
      <c r="E17" s="225">
        <v>0</v>
      </c>
      <c r="F17" s="226">
        <f t="shared" si="0"/>
        <v>0</v>
      </c>
      <c r="G17" s="225">
        <v>500000</v>
      </c>
      <c r="H17" s="227">
        <f t="shared" si="1"/>
        <v>135.67571280217683</v>
      </c>
      <c r="I17" s="225">
        <f t="shared" si="2"/>
        <v>500000</v>
      </c>
      <c r="J17" s="225">
        <f t="shared" si="3"/>
        <v>135.67571280217683</v>
      </c>
      <c r="K17" s="230">
        <v>271.35142560435366</v>
      </c>
    </row>
    <row r="18" spans="1:11" ht="18.75">
      <c r="A18" s="229"/>
      <c r="B18" s="222">
        <v>43545</v>
      </c>
      <c r="C18" s="223" t="s">
        <v>288</v>
      </c>
      <c r="D18" s="224" t="s">
        <v>290</v>
      </c>
      <c r="E18" s="225">
        <v>0</v>
      </c>
      <c r="F18" s="226">
        <f t="shared" si="0"/>
        <v>0</v>
      </c>
      <c r="G18" s="225">
        <v>603919.77</v>
      </c>
      <c r="H18" s="227">
        <f t="shared" si="1"/>
        <v>163.87449054015337</v>
      </c>
      <c r="I18" s="225">
        <f t="shared" si="2"/>
        <v>603919.77</v>
      </c>
      <c r="J18" s="225">
        <f t="shared" si="3"/>
        <v>163.87449054015337</v>
      </c>
      <c r="K18" s="230">
        <v>271.35142560435366</v>
      </c>
    </row>
    <row r="19" spans="1:11" ht="21" customHeight="1">
      <c r="A19" s="210"/>
      <c r="B19" s="211"/>
      <c r="C19" s="212" t="s">
        <v>157</v>
      </c>
      <c r="D19" s="213"/>
      <c r="E19" s="207"/>
      <c r="F19" s="214">
        <f>SUM(F3:F18)</f>
        <v>2197.6827025501193</v>
      </c>
      <c r="G19" s="215"/>
      <c r="H19" s="214">
        <f>SUM(H3:H18)</f>
        <v>1267.2507194699215</v>
      </c>
      <c r="I19" s="216"/>
      <c r="J19" s="214">
        <f>SUM(J3:J18)</f>
        <v>3464.933422020041</v>
      </c>
      <c r="K19" s="217"/>
    </row>
    <row r="20" spans="1:11" ht="27.75" customHeight="1" thickBot="1">
      <c r="A20" s="220" t="s">
        <v>271</v>
      </c>
      <c r="B20" s="221"/>
      <c r="C20" s="221"/>
      <c r="D20" s="218"/>
      <c r="E20" s="218"/>
      <c r="F20" s="218"/>
      <c r="G20" s="218"/>
      <c r="H20" s="218"/>
      <c r="I20" s="218"/>
      <c r="J20" s="218"/>
      <c r="K20" s="219"/>
    </row>
    <row r="29" ht="15">
      <c r="H29" s="70"/>
    </row>
  </sheetData>
  <sheetProtection/>
  <mergeCells count="1">
    <mergeCell ref="A1:J1"/>
  </mergeCells>
  <printOptions/>
  <pageMargins left="0.7" right="0.7" top="0.75" bottom="0.75" header="0.3" footer="0.3"/>
  <pageSetup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I93" sqref="I93"/>
    </sheetView>
  </sheetViews>
  <sheetFormatPr defaultColWidth="9.140625" defaultRowHeight="12.75"/>
  <cols>
    <col min="1" max="1" width="14.140625" style="0" bestFit="1" customWidth="1"/>
    <col min="2" max="2" width="51.7109375" style="0" bestFit="1" customWidth="1"/>
    <col min="3" max="3" width="11.421875" style="0" customWidth="1"/>
    <col min="4" max="4" width="17.421875" style="0" bestFit="1" customWidth="1"/>
    <col min="5" max="5" width="16.00390625" style="0" bestFit="1" customWidth="1"/>
    <col min="6" max="6" width="13.8515625" style="0" bestFit="1" customWidth="1"/>
    <col min="7" max="7" width="14.140625" style="0" bestFit="1" customWidth="1"/>
    <col min="8" max="8" width="17.421875" style="0" bestFit="1" customWidth="1"/>
    <col min="9" max="9" width="16.00390625" style="0" bestFit="1" customWidth="1"/>
    <col min="10" max="10" width="13.421875" style="0" bestFit="1" customWidth="1"/>
    <col min="11" max="16384" width="11.421875" style="0" customWidth="1"/>
  </cols>
  <sheetData>
    <row r="1" spans="1:10" ht="12.75">
      <c r="A1" s="61"/>
      <c r="B1" s="62"/>
      <c r="C1" s="62"/>
      <c r="D1" s="62"/>
      <c r="E1" s="62"/>
      <c r="F1" s="62"/>
      <c r="G1" s="62"/>
      <c r="H1" s="62"/>
      <c r="I1" s="62"/>
      <c r="J1" s="68"/>
    </row>
    <row r="2" spans="1:10" ht="15.75">
      <c r="A2" s="69"/>
      <c r="B2" s="67"/>
      <c r="C2" s="67"/>
      <c r="D2" s="67"/>
      <c r="E2" s="67"/>
      <c r="F2" s="67"/>
      <c r="G2" s="67"/>
      <c r="H2" s="67"/>
      <c r="I2" s="67"/>
      <c r="J2" s="63" t="s">
        <v>13</v>
      </c>
    </row>
    <row r="3" spans="1:10" ht="15.75">
      <c r="A3" s="231" t="s">
        <v>15</v>
      </c>
      <c r="B3" s="232"/>
      <c r="C3" s="232"/>
      <c r="D3" s="232"/>
      <c r="E3" s="232"/>
      <c r="F3" s="232"/>
      <c r="G3" s="232"/>
      <c r="H3" s="232"/>
      <c r="I3" s="232"/>
      <c r="J3" s="233"/>
    </row>
    <row r="4" spans="1:10" ht="15.75">
      <c r="A4" s="48"/>
      <c r="B4" s="49"/>
      <c r="C4" s="49"/>
      <c r="D4" s="49"/>
      <c r="E4" s="49"/>
      <c r="F4" s="49"/>
      <c r="G4" s="49"/>
      <c r="H4" s="49"/>
      <c r="I4" s="49"/>
      <c r="J4" s="66"/>
    </row>
    <row r="5" spans="1:10" ht="15.75">
      <c r="A5" s="35"/>
      <c r="B5" s="5"/>
      <c r="C5" s="5"/>
      <c r="D5" s="5"/>
      <c r="E5" s="5"/>
      <c r="F5" s="5"/>
      <c r="G5" s="5"/>
      <c r="H5" s="5"/>
      <c r="I5" s="5"/>
      <c r="J5" s="36"/>
    </row>
    <row r="6" spans="1:10" ht="15.75">
      <c r="A6" s="8" t="s">
        <v>0</v>
      </c>
      <c r="B6" s="37" t="s">
        <v>1</v>
      </c>
      <c r="C6" s="8" t="s">
        <v>2</v>
      </c>
      <c r="D6" s="8" t="s">
        <v>4</v>
      </c>
      <c r="E6" s="8" t="s">
        <v>11</v>
      </c>
      <c r="F6" s="8" t="s">
        <v>3</v>
      </c>
      <c r="G6" s="8" t="s">
        <v>11</v>
      </c>
      <c r="H6" s="8" t="s">
        <v>6</v>
      </c>
      <c r="I6" s="8" t="s">
        <v>11</v>
      </c>
      <c r="J6" s="8" t="s">
        <v>7</v>
      </c>
    </row>
    <row r="7" spans="1:10" ht="15.75">
      <c r="A7" s="17"/>
      <c r="B7" s="34"/>
      <c r="C7" s="17"/>
      <c r="D7" s="11" t="s">
        <v>5</v>
      </c>
      <c r="E7" s="11" t="s">
        <v>12</v>
      </c>
      <c r="F7" s="11" t="s">
        <v>5</v>
      </c>
      <c r="G7" s="11" t="s">
        <v>12</v>
      </c>
      <c r="H7" s="11" t="s">
        <v>5</v>
      </c>
      <c r="I7" s="11" t="s">
        <v>12</v>
      </c>
      <c r="J7" s="11" t="s">
        <v>8</v>
      </c>
    </row>
    <row r="8" spans="1:10" ht="15.75">
      <c r="A8" s="14"/>
      <c r="B8" s="36"/>
      <c r="C8" s="38"/>
      <c r="D8" s="14"/>
      <c r="E8" s="14"/>
      <c r="F8" s="14"/>
      <c r="G8" s="14"/>
      <c r="H8" s="14"/>
      <c r="I8" s="14"/>
      <c r="J8" s="38"/>
    </row>
    <row r="9" spans="1:10" ht="19.5">
      <c r="A9" s="88" t="s">
        <v>113</v>
      </c>
      <c r="B9" s="87"/>
      <c r="C9" s="86"/>
      <c r="D9" s="29"/>
      <c r="E9" s="17"/>
      <c r="F9" s="19"/>
      <c r="G9" s="34"/>
      <c r="H9" s="17"/>
      <c r="I9" s="45"/>
      <c r="J9" s="19"/>
    </row>
    <row r="10" spans="1:10" ht="15.75">
      <c r="A10" s="46">
        <v>1</v>
      </c>
      <c r="B10" s="34" t="s">
        <v>114</v>
      </c>
      <c r="C10" s="11" t="s">
        <v>33</v>
      </c>
      <c r="D10" s="24">
        <v>345052.79</v>
      </c>
      <c r="E10" s="25">
        <f aca="true" t="shared" si="0" ref="E10:E27">+D10*J10/1000000</f>
        <v>426.381732603</v>
      </c>
      <c r="F10" s="24">
        <v>0</v>
      </c>
      <c r="G10" s="42">
        <f>+F10*J10/1000000</f>
        <v>0</v>
      </c>
      <c r="H10" s="17">
        <f aca="true" t="shared" si="1" ref="H10:H27">+D10+F10</f>
        <v>345052.79</v>
      </c>
      <c r="I10" s="42">
        <f aca="true" t="shared" si="2" ref="I10:I27">+H10*J10/1000000</f>
        <v>426.381732603</v>
      </c>
      <c r="J10" s="21">
        <v>1235.7</v>
      </c>
    </row>
    <row r="11" spans="1:10" ht="15.75">
      <c r="A11" s="46">
        <v>1</v>
      </c>
      <c r="B11" s="34" t="s">
        <v>115</v>
      </c>
      <c r="C11" s="11" t="s">
        <v>9</v>
      </c>
      <c r="D11" s="24">
        <v>0</v>
      </c>
      <c r="E11" s="25">
        <f t="shared" si="0"/>
        <v>0</v>
      </c>
      <c r="F11" s="24">
        <v>111847</v>
      </c>
      <c r="G11" s="42">
        <f>+F11*J11/1000000</f>
        <v>217.410198983595</v>
      </c>
      <c r="H11" s="17">
        <f t="shared" si="1"/>
        <v>111847</v>
      </c>
      <c r="I11" s="42">
        <f t="shared" si="2"/>
        <v>217.410198983595</v>
      </c>
      <c r="J11" s="21">
        <v>1943.817885</v>
      </c>
    </row>
    <row r="12" spans="1:10" ht="15.75">
      <c r="A12" s="79">
        <v>1</v>
      </c>
      <c r="B12" s="17" t="s">
        <v>66</v>
      </c>
      <c r="C12" s="11" t="s">
        <v>9</v>
      </c>
      <c r="D12" s="24">
        <v>168114.4</v>
      </c>
      <c r="E12" s="25">
        <f t="shared" si="0"/>
        <v>326.783777446044</v>
      </c>
      <c r="F12" s="24">
        <v>22695</v>
      </c>
      <c r="G12" s="42">
        <f>+F12*J12/1000000</f>
        <v>44.114946900075</v>
      </c>
      <c r="H12" s="17">
        <f t="shared" si="1"/>
        <v>190809.4</v>
      </c>
      <c r="I12" s="42">
        <f t="shared" si="2"/>
        <v>370.89872434611897</v>
      </c>
      <c r="J12" s="21">
        <v>1943.817885</v>
      </c>
    </row>
    <row r="13" spans="1:10" ht="15.75">
      <c r="A13" s="79">
        <v>1</v>
      </c>
      <c r="B13" s="17" t="s">
        <v>116</v>
      </c>
      <c r="C13" s="11" t="s">
        <v>65</v>
      </c>
      <c r="D13" s="24">
        <v>0</v>
      </c>
      <c r="E13" s="25">
        <f t="shared" si="0"/>
        <v>0</v>
      </c>
      <c r="F13" s="24">
        <v>609720.09</v>
      </c>
      <c r="G13" s="42">
        <f>+F13*J13/1000000</f>
        <v>200.75679592148785</v>
      </c>
      <c r="H13" s="17">
        <f t="shared" si="1"/>
        <v>609720.09</v>
      </c>
      <c r="I13" s="42">
        <f t="shared" si="2"/>
        <v>200.75679592148785</v>
      </c>
      <c r="J13" s="21">
        <v>329.2605889392423</v>
      </c>
    </row>
    <row r="14" spans="1:10" ht="15.75">
      <c r="A14" s="79">
        <v>1</v>
      </c>
      <c r="B14" s="17" t="s">
        <v>68</v>
      </c>
      <c r="C14" s="11" t="s">
        <v>31</v>
      </c>
      <c r="D14" s="24">
        <v>86788.78</v>
      </c>
      <c r="E14" s="25">
        <f t="shared" si="0"/>
        <v>148.0569404079753</v>
      </c>
      <c r="F14" s="24">
        <v>9581.64</v>
      </c>
      <c r="G14" s="42">
        <f>+F14*J14/1000000</f>
        <v>16.3457569341414</v>
      </c>
      <c r="H14" s="17">
        <f t="shared" si="1"/>
        <v>96370.42</v>
      </c>
      <c r="I14" s="42">
        <f t="shared" si="2"/>
        <v>164.4026973421167</v>
      </c>
      <c r="J14" s="21">
        <v>1705.945635</v>
      </c>
    </row>
    <row r="15" spans="1:10" ht="15.75">
      <c r="A15" s="46">
        <v>15</v>
      </c>
      <c r="B15" s="17" t="s">
        <v>67</v>
      </c>
      <c r="C15" s="11" t="s">
        <v>9</v>
      </c>
      <c r="D15" s="24">
        <v>80000</v>
      </c>
      <c r="E15" s="25">
        <f t="shared" si="0"/>
        <v>155.99114784</v>
      </c>
      <c r="F15" s="24">
        <v>24900</v>
      </c>
      <c r="G15" s="42">
        <f aca="true" t="shared" si="3" ref="G15:G27">+F15*J15/1000000</f>
        <v>48.552244765199994</v>
      </c>
      <c r="H15" s="17">
        <f t="shared" si="1"/>
        <v>104900</v>
      </c>
      <c r="I15" s="42">
        <f t="shared" si="2"/>
        <v>204.54339260519998</v>
      </c>
      <c r="J15" s="21">
        <v>1949.889348</v>
      </c>
    </row>
    <row r="16" spans="1:10" ht="15.75">
      <c r="A16" s="46">
        <v>15</v>
      </c>
      <c r="B16" s="17" t="s">
        <v>117</v>
      </c>
      <c r="C16" s="11" t="s">
        <v>9</v>
      </c>
      <c r="D16" s="24">
        <v>552785</v>
      </c>
      <c r="E16" s="25">
        <f t="shared" si="0"/>
        <v>1077.86958323418</v>
      </c>
      <c r="F16" s="24">
        <v>80845</v>
      </c>
      <c r="G16" s="42">
        <f t="shared" si="3"/>
        <v>157.63880433906002</v>
      </c>
      <c r="H16" s="17">
        <f t="shared" si="1"/>
        <v>633630</v>
      </c>
      <c r="I16" s="42">
        <f t="shared" si="2"/>
        <v>1235.50838757324</v>
      </c>
      <c r="J16" s="21">
        <v>1949.889348</v>
      </c>
    </row>
    <row r="17" spans="1:10" ht="15.75">
      <c r="A17" s="46">
        <v>15</v>
      </c>
      <c r="B17" s="17" t="s">
        <v>118</v>
      </c>
      <c r="C17" s="11" t="s">
        <v>33</v>
      </c>
      <c r="D17" s="24">
        <v>210000</v>
      </c>
      <c r="E17" s="25">
        <f t="shared" si="0"/>
        <v>259.644</v>
      </c>
      <c r="F17" s="24">
        <v>26775</v>
      </c>
      <c r="G17" s="42">
        <f t="shared" si="3"/>
        <v>33.10461</v>
      </c>
      <c r="H17" s="17">
        <f t="shared" si="1"/>
        <v>236775</v>
      </c>
      <c r="I17" s="42">
        <f t="shared" si="2"/>
        <v>292.74861</v>
      </c>
      <c r="J17" s="21">
        <v>1236.4</v>
      </c>
    </row>
    <row r="18" spans="1:10" ht="15.75">
      <c r="A18" s="46">
        <v>15</v>
      </c>
      <c r="B18" s="17" t="s">
        <v>34</v>
      </c>
      <c r="C18" s="11" t="s">
        <v>9</v>
      </c>
      <c r="D18" s="24">
        <v>48230</v>
      </c>
      <c r="E18" s="25">
        <f t="shared" si="0"/>
        <v>94.04316325404</v>
      </c>
      <c r="F18" s="24">
        <v>7416</v>
      </c>
      <c r="G18" s="42">
        <f t="shared" si="3"/>
        <v>14.460379404768</v>
      </c>
      <c r="H18" s="17">
        <f t="shared" si="1"/>
        <v>55646</v>
      </c>
      <c r="I18" s="42">
        <f t="shared" si="2"/>
        <v>108.50354265880799</v>
      </c>
      <c r="J18" s="21">
        <v>1949.889348</v>
      </c>
    </row>
    <row r="19" spans="1:10" ht="15.75">
      <c r="A19" s="46">
        <v>15</v>
      </c>
      <c r="B19" s="17" t="s">
        <v>29</v>
      </c>
      <c r="C19" s="11" t="s">
        <v>9</v>
      </c>
      <c r="D19" s="24">
        <v>98000</v>
      </c>
      <c r="E19" s="25">
        <f t="shared" si="0"/>
        <v>191.089156104</v>
      </c>
      <c r="F19" s="24">
        <v>32340</v>
      </c>
      <c r="G19" s="42">
        <f t="shared" si="3"/>
        <v>63.05942151432</v>
      </c>
      <c r="H19" s="17">
        <f t="shared" si="1"/>
        <v>130340</v>
      </c>
      <c r="I19" s="42">
        <f t="shared" si="2"/>
        <v>254.14857761832</v>
      </c>
      <c r="J19" s="21">
        <v>1949.889348</v>
      </c>
    </row>
    <row r="20" spans="1:10" ht="15.75">
      <c r="A20" s="46">
        <v>15</v>
      </c>
      <c r="B20" s="17" t="s">
        <v>35</v>
      </c>
      <c r="C20" s="11" t="s">
        <v>9</v>
      </c>
      <c r="D20" s="24">
        <v>6603</v>
      </c>
      <c r="E20" s="25">
        <f t="shared" si="0"/>
        <v>12.875119364844</v>
      </c>
      <c r="F20" s="24">
        <v>2427</v>
      </c>
      <c r="G20" s="42">
        <f t="shared" si="3"/>
        <v>4.7323814475959995</v>
      </c>
      <c r="H20" s="17">
        <f t="shared" si="1"/>
        <v>9030</v>
      </c>
      <c r="I20" s="42">
        <f t="shared" si="2"/>
        <v>17.60750081244</v>
      </c>
      <c r="J20" s="21">
        <v>1949.889348</v>
      </c>
    </row>
    <row r="21" spans="1:10" ht="15.75">
      <c r="A21" s="46">
        <v>15</v>
      </c>
      <c r="B21" s="17" t="s">
        <v>119</v>
      </c>
      <c r="C21" s="11" t="s">
        <v>9</v>
      </c>
      <c r="D21" s="24">
        <v>262000</v>
      </c>
      <c r="E21" s="25">
        <f t="shared" si="0"/>
        <v>510.871009176</v>
      </c>
      <c r="F21" s="24">
        <v>77267</v>
      </c>
      <c r="G21" s="42">
        <f t="shared" si="3"/>
        <v>150.662100251916</v>
      </c>
      <c r="H21" s="17">
        <f t="shared" si="1"/>
        <v>339267</v>
      </c>
      <c r="I21" s="42">
        <f t="shared" si="2"/>
        <v>661.533109427916</v>
      </c>
      <c r="J21" s="21">
        <v>1949.889348</v>
      </c>
    </row>
    <row r="22" spans="1:10" ht="15.75">
      <c r="A22" s="46">
        <v>15</v>
      </c>
      <c r="B22" s="34" t="s">
        <v>30</v>
      </c>
      <c r="C22" s="11" t="s">
        <v>9</v>
      </c>
      <c r="D22" s="24">
        <v>119834</v>
      </c>
      <c r="E22" s="25">
        <f t="shared" si="0"/>
        <v>233.663040128232</v>
      </c>
      <c r="F22" s="25">
        <v>44938</v>
      </c>
      <c r="G22" s="42">
        <f t="shared" si="3"/>
        <v>87.624127520424</v>
      </c>
      <c r="H22" s="17">
        <f t="shared" si="1"/>
        <v>164772</v>
      </c>
      <c r="I22" s="42">
        <f t="shared" si="2"/>
        <v>321.287167648656</v>
      </c>
      <c r="J22" s="21">
        <v>1949.889348</v>
      </c>
    </row>
    <row r="23" spans="1:10" ht="15.75">
      <c r="A23" s="46">
        <v>15</v>
      </c>
      <c r="B23" s="34" t="s">
        <v>36</v>
      </c>
      <c r="C23" s="11" t="s">
        <v>9</v>
      </c>
      <c r="D23" s="24">
        <v>0</v>
      </c>
      <c r="E23" s="25">
        <f t="shared" si="0"/>
        <v>0</v>
      </c>
      <c r="F23" s="24">
        <v>11308</v>
      </c>
      <c r="G23" s="42">
        <f t="shared" si="3"/>
        <v>22.049348747184002</v>
      </c>
      <c r="H23" s="17">
        <f t="shared" si="1"/>
        <v>11308</v>
      </c>
      <c r="I23" s="42">
        <f t="shared" si="2"/>
        <v>22.049348747184002</v>
      </c>
      <c r="J23" s="21">
        <v>1949.889348</v>
      </c>
    </row>
    <row r="24" spans="1:10" ht="15.75">
      <c r="A24" s="46">
        <v>15</v>
      </c>
      <c r="B24" s="34" t="s">
        <v>78</v>
      </c>
      <c r="C24" s="11" t="s">
        <v>9</v>
      </c>
      <c r="D24" s="24">
        <v>0</v>
      </c>
      <c r="E24" s="25">
        <f t="shared" si="0"/>
        <v>0</v>
      </c>
      <c r="F24" s="24">
        <v>15937.76</v>
      </c>
      <c r="G24" s="42">
        <f t="shared" si="3"/>
        <v>31.076868454980477</v>
      </c>
      <c r="H24" s="17">
        <f t="shared" si="1"/>
        <v>15937.76</v>
      </c>
      <c r="I24" s="42">
        <f t="shared" si="2"/>
        <v>31.076868454980477</v>
      </c>
      <c r="J24" s="21">
        <v>1949.889348</v>
      </c>
    </row>
    <row r="25" spans="1:10" ht="15.75">
      <c r="A25" s="46">
        <v>15</v>
      </c>
      <c r="B25" s="17" t="s">
        <v>37</v>
      </c>
      <c r="C25" s="11" t="s">
        <v>9</v>
      </c>
      <c r="D25" s="24">
        <v>17756.99</v>
      </c>
      <c r="E25" s="25">
        <f t="shared" si="0"/>
        <v>34.62416565354252</v>
      </c>
      <c r="F25" s="24">
        <v>4972</v>
      </c>
      <c r="G25" s="42">
        <f t="shared" si="3"/>
        <v>9.694849838256</v>
      </c>
      <c r="H25" s="17">
        <f t="shared" si="1"/>
        <v>22728.99</v>
      </c>
      <c r="I25" s="42">
        <f t="shared" si="2"/>
        <v>44.31901549179852</v>
      </c>
      <c r="J25" s="21">
        <v>1949.889348</v>
      </c>
    </row>
    <row r="26" spans="1:10" ht="15.75">
      <c r="A26" s="46">
        <v>15</v>
      </c>
      <c r="B26" s="17" t="s">
        <v>120</v>
      </c>
      <c r="C26" s="11" t="s">
        <v>31</v>
      </c>
      <c r="D26" s="24">
        <v>27885</v>
      </c>
      <c r="E26" s="25">
        <f t="shared" si="0"/>
        <v>48.0385474569</v>
      </c>
      <c r="F26" s="24">
        <v>2956.39</v>
      </c>
      <c r="G26" s="42">
        <f t="shared" si="3"/>
        <v>5.0930852184366</v>
      </c>
      <c r="H26" s="17">
        <f t="shared" si="1"/>
        <v>30841.39</v>
      </c>
      <c r="I26" s="42">
        <f t="shared" si="2"/>
        <v>53.1316326753366</v>
      </c>
      <c r="J26" s="21">
        <v>1722.73794</v>
      </c>
    </row>
    <row r="27" spans="1:10" ht="15.75">
      <c r="A27" s="46">
        <v>15</v>
      </c>
      <c r="B27" s="17" t="s">
        <v>69</v>
      </c>
      <c r="C27" s="11" t="s">
        <v>31</v>
      </c>
      <c r="D27" s="24">
        <v>27632.85</v>
      </c>
      <c r="E27" s="25">
        <f t="shared" si="0"/>
        <v>47.604159085328995</v>
      </c>
      <c r="F27" s="24">
        <v>3983.87</v>
      </c>
      <c r="G27" s="42">
        <f t="shared" si="3"/>
        <v>6.863163997027799</v>
      </c>
      <c r="H27" s="17">
        <f t="shared" si="1"/>
        <v>31616.719999999998</v>
      </c>
      <c r="I27" s="42">
        <f t="shared" si="2"/>
        <v>54.4673230823568</v>
      </c>
      <c r="J27" s="21">
        <v>1722.73794</v>
      </c>
    </row>
    <row r="28" spans="1:10" ht="15.75">
      <c r="A28" s="73"/>
      <c r="B28" s="14"/>
      <c r="C28" s="38"/>
      <c r="D28" s="89"/>
      <c r="E28" s="32"/>
      <c r="F28" s="89"/>
      <c r="G28" s="44"/>
      <c r="H28" s="14"/>
      <c r="I28" s="44"/>
      <c r="J28" s="20"/>
    </row>
    <row r="29" spans="1:10" ht="15.75">
      <c r="A29" s="46"/>
      <c r="B29" s="34"/>
      <c r="C29" s="11"/>
      <c r="D29" s="29"/>
      <c r="E29" s="25"/>
      <c r="F29" s="2"/>
      <c r="G29" s="42"/>
      <c r="H29" s="17"/>
      <c r="I29" s="42"/>
      <c r="J29" s="17"/>
    </row>
    <row r="30" spans="1:10" ht="15.75">
      <c r="A30" s="41"/>
      <c r="B30" s="17" t="s">
        <v>16</v>
      </c>
      <c r="C30" s="17"/>
      <c r="D30" s="28"/>
      <c r="E30" s="42">
        <f>SUM(E10:E28)</f>
        <v>3567.5355417540864</v>
      </c>
      <c r="F30" s="42"/>
      <c r="G30" s="42">
        <f>SUM(G10:G28)</f>
        <v>1113.2390842384682</v>
      </c>
      <c r="H30" s="42"/>
      <c r="I30" s="42">
        <f>SUM(I10:I28)</f>
        <v>4680.774625992554</v>
      </c>
      <c r="J30" s="42"/>
    </row>
    <row r="31" spans="1:10" ht="15.75">
      <c r="A31" s="43"/>
      <c r="B31" s="14"/>
      <c r="C31" s="14"/>
      <c r="D31" s="14"/>
      <c r="E31" s="14"/>
      <c r="F31" s="14"/>
      <c r="G31" s="14"/>
      <c r="H31" s="14"/>
      <c r="I31" s="14"/>
      <c r="J31" s="14"/>
    </row>
    <row r="34" spans="1:10" ht="15.75" hidden="1">
      <c r="A34" s="46" t="s">
        <v>127</v>
      </c>
      <c r="B34" s="46"/>
      <c r="C34" s="46"/>
      <c r="D34" s="46"/>
      <c r="E34" s="46" t="s">
        <v>128</v>
      </c>
      <c r="F34" s="46"/>
      <c r="G34" s="46" t="s">
        <v>128</v>
      </c>
      <c r="H34" s="46" t="s">
        <v>128</v>
      </c>
      <c r="I34" s="46" t="s">
        <v>128</v>
      </c>
      <c r="J34" s="46" t="s">
        <v>128</v>
      </c>
    </row>
    <row r="35" spans="1:10" ht="15.75" hidden="1">
      <c r="A35" s="46">
        <v>1</v>
      </c>
      <c r="B35" s="46" t="s">
        <v>129</v>
      </c>
      <c r="C35" s="46" t="s">
        <v>65</v>
      </c>
      <c r="D35" s="46"/>
      <c r="E35" s="46"/>
      <c r="F35" s="46">
        <v>609719.94</v>
      </c>
      <c r="G35" s="46">
        <f>+F35*J35</f>
        <v>194069710.806408</v>
      </c>
      <c r="H35" s="46">
        <f>+F35+D35</f>
        <v>609719.94</v>
      </c>
      <c r="I35" s="46">
        <f>+G35+E35</f>
        <v>194069710.806408</v>
      </c>
      <c r="J35" s="46">
        <v>318.2932</v>
      </c>
    </row>
    <row r="36" spans="1:10" ht="15.75" hidden="1">
      <c r="A36" s="46">
        <v>1</v>
      </c>
      <c r="B36" s="46" t="s">
        <v>130</v>
      </c>
      <c r="C36" s="46" t="s">
        <v>10</v>
      </c>
      <c r="D36" s="46">
        <v>345052.79</v>
      </c>
      <c r="E36" s="46">
        <f>+D36*J36</f>
        <v>424725479.211</v>
      </c>
      <c r="F36" s="46">
        <v>0</v>
      </c>
      <c r="G36" s="46">
        <f aca="true" t="shared" si="4" ref="G36:G52">+F36*J36</f>
        <v>0</v>
      </c>
      <c r="H36" s="46">
        <f aca="true" t="shared" si="5" ref="H36:I52">+F36+D36</f>
        <v>345052.79</v>
      </c>
      <c r="I36" s="46">
        <f t="shared" si="5"/>
        <v>424725479.211</v>
      </c>
      <c r="J36" s="46">
        <v>1230.9</v>
      </c>
    </row>
    <row r="37" spans="1:10" ht="15.75" hidden="1">
      <c r="A37" s="46">
        <v>1</v>
      </c>
      <c r="B37" s="46" t="s">
        <v>131</v>
      </c>
      <c r="C37" s="46" t="s">
        <v>9</v>
      </c>
      <c r="D37" s="46"/>
      <c r="E37" s="46"/>
      <c r="F37" s="46">
        <v>111846.8</v>
      </c>
      <c r="G37" s="46">
        <f t="shared" si="4"/>
        <v>208291193.94902</v>
      </c>
      <c r="H37" s="46">
        <f t="shared" si="5"/>
        <v>111846.8</v>
      </c>
      <c r="I37" s="46">
        <f t="shared" si="5"/>
        <v>208291193.94902</v>
      </c>
      <c r="J37" s="46">
        <v>1862.29015</v>
      </c>
    </row>
    <row r="38" spans="1:10" ht="15.75" hidden="1">
      <c r="A38" s="46">
        <v>1</v>
      </c>
      <c r="B38" s="46" t="s">
        <v>132</v>
      </c>
      <c r="C38" s="46" t="s">
        <v>9</v>
      </c>
      <c r="D38" s="46">
        <v>168114.4</v>
      </c>
      <c r="E38" s="46">
        <f aca="true" t="shared" si="6" ref="E38:E48">+D38*J38</f>
        <v>313077791.19316</v>
      </c>
      <c r="F38" s="46">
        <v>22695.46</v>
      </c>
      <c r="G38" s="46">
        <f t="shared" si="4"/>
        <v>42265531.607719</v>
      </c>
      <c r="H38" s="46">
        <f t="shared" si="5"/>
        <v>190809.86</v>
      </c>
      <c r="I38" s="46">
        <f t="shared" si="5"/>
        <v>355343322.800879</v>
      </c>
      <c r="J38" s="46">
        <v>1862.29015</v>
      </c>
    </row>
    <row r="39" spans="1:10" ht="15.75" hidden="1">
      <c r="A39" s="46">
        <v>15</v>
      </c>
      <c r="B39" s="46" t="s">
        <v>133</v>
      </c>
      <c r="C39" s="46" t="s">
        <v>9</v>
      </c>
      <c r="D39" s="46">
        <v>80000</v>
      </c>
      <c r="E39" s="46">
        <f t="shared" si="6"/>
        <v>148983212</v>
      </c>
      <c r="F39" s="46">
        <v>24900.05</v>
      </c>
      <c r="G39" s="46">
        <f t="shared" si="4"/>
        <v>46371117.8495075</v>
      </c>
      <c r="H39" s="46">
        <f t="shared" si="5"/>
        <v>104900.05</v>
      </c>
      <c r="I39" s="46">
        <f t="shared" si="5"/>
        <v>195354329.8495075</v>
      </c>
      <c r="J39" s="46">
        <v>1862.29015</v>
      </c>
    </row>
    <row r="40" spans="1:10" ht="15.75" hidden="1">
      <c r="A40" s="46">
        <v>15</v>
      </c>
      <c r="B40" s="46" t="s">
        <v>134</v>
      </c>
      <c r="C40" s="46" t="s">
        <v>9</v>
      </c>
      <c r="D40" s="46">
        <v>552784.58</v>
      </c>
      <c r="E40" s="46">
        <f t="shared" si="6"/>
        <v>1029445278.4058869</v>
      </c>
      <c r="F40" s="46">
        <v>80844.74</v>
      </c>
      <c r="G40" s="46">
        <f t="shared" si="4"/>
        <v>150556362.98131102</v>
      </c>
      <c r="H40" s="46">
        <f t="shared" si="5"/>
        <v>633629.32</v>
      </c>
      <c r="I40" s="46">
        <f t="shared" si="5"/>
        <v>1180001641.387198</v>
      </c>
      <c r="J40" s="46">
        <v>1862.29015</v>
      </c>
    </row>
    <row r="41" spans="1:10" ht="15.75" hidden="1">
      <c r="A41" s="46">
        <v>15</v>
      </c>
      <c r="B41" s="46" t="s">
        <v>135</v>
      </c>
      <c r="C41" s="46" t="s">
        <v>10</v>
      </c>
      <c r="D41" s="46">
        <v>210000</v>
      </c>
      <c r="E41" s="46">
        <f t="shared" si="6"/>
        <v>391080931.5</v>
      </c>
      <c r="F41" s="46">
        <v>26775</v>
      </c>
      <c r="G41" s="46">
        <f t="shared" si="4"/>
        <v>49862818.76625</v>
      </c>
      <c r="H41" s="46">
        <f t="shared" si="5"/>
        <v>236775</v>
      </c>
      <c r="I41" s="46">
        <f t="shared" si="5"/>
        <v>440943750.26625</v>
      </c>
      <c r="J41" s="46">
        <v>1862.29015</v>
      </c>
    </row>
    <row r="42" spans="1:10" ht="15.75" hidden="1">
      <c r="A42" s="46">
        <v>15</v>
      </c>
      <c r="B42" s="46" t="s">
        <v>136</v>
      </c>
      <c r="C42" s="46" t="s">
        <v>9</v>
      </c>
      <c r="D42" s="46">
        <v>48230</v>
      </c>
      <c r="E42" s="46">
        <f t="shared" si="6"/>
        <v>89818253.93450001</v>
      </c>
      <c r="F42" s="46">
        <v>7415.63</v>
      </c>
      <c r="G42" s="46">
        <f t="shared" si="4"/>
        <v>13810054.7050445</v>
      </c>
      <c r="H42" s="46">
        <f t="shared" si="5"/>
        <v>55645.63</v>
      </c>
      <c r="I42" s="46">
        <f t="shared" si="5"/>
        <v>103628308.63954452</v>
      </c>
      <c r="J42" s="46">
        <v>1862.29015</v>
      </c>
    </row>
    <row r="43" spans="1:10" ht="15.75" hidden="1">
      <c r="A43" s="46">
        <v>15</v>
      </c>
      <c r="B43" s="46" t="s">
        <v>137</v>
      </c>
      <c r="C43" s="46" t="s">
        <v>9</v>
      </c>
      <c r="D43" s="46">
        <v>98000</v>
      </c>
      <c r="E43" s="46">
        <f t="shared" si="6"/>
        <v>182504434.70000002</v>
      </c>
      <c r="F43" s="46">
        <v>32340</v>
      </c>
      <c r="G43" s="46">
        <f t="shared" si="4"/>
        <v>60226463.451000005</v>
      </c>
      <c r="H43" s="46">
        <f t="shared" si="5"/>
        <v>130340</v>
      </c>
      <c r="I43" s="46">
        <f t="shared" si="5"/>
        <v>242730898.15100002</v>
      </c>
      <c r="J43" s="46">
        <v>1862.29015</v>
      </c>
    </row>
    <row r="44" spans="1:10" ht="15.75" hidden="1">
      <c r="A44" s="46">
        <v>15</v>
      </c>
      <c r="B44" s="46" t="s">
        <v>138</v>
      </c>
      <c r="C44" s="46" t="s">
        <v>9</v>
      </c>
      <c r="D44" s="46">
        <v>83396.93</v>
      </c>
      <c r="E44" s="46">
        <f t="shared" si="6"/>
        <v>155309281.27923948</v>
      </c>
      <c r="F44" s="46">
        <v>30648.37</v>
      </c>
      <c r="G44" s="46">
        <f t="shared" si="4"/>
        <v>57076157.564555496</v>
      </c>
      <c r="H44" s="46">
        <f t="shared" si="5"/>
        <v>114045.29999999999</v>
      </c>
      <c r="I44" s="46">
        <f t="shared" si="5"/>
        <v>212385438.84379497</v>
      </c>
      <c r="J44" s="46">
        <v>1862.29015</v>
      </c>
    </row>
    <row r="45" spans="1:10" ht="15.75" hidden="1">
      <c r="A45" s="46">
        <v>16</v>
      </c>
      <c r="B45" s="46" t="s">
        <v>138</v>
      </c>
      <c r="C45" s="46" t="s">
        <v>9</v>
      </c>
      <c r="D45" s="46">
        <v>6603.07</v>
      </c>
      <c r="E45" s="46">
        <f>+D45*J45</f>
        <v>12303435.2907605</v>
      </c>
      <c r="F45" s="46">
        <v>2426.63</v>
      </c>
      <c r="G45" s="46">
        <f>+F45*J45</f>
        <v>4521515.7766945</v>
      </c>
      <c r="H45" s="46">
        <f>+F45+D45</f>
        <v>9029.7</v>
      </c>
      <c r="I45" s="46">
        <f>+G45+E45</f>
        <v>16824951.067455</v>
      </c>
      <c r="J45" s="46">
        <v>1863.29015</v>
      </c>
    </row>
    <row r="46" spans="1:10" ht="15.75" hidden="1">
      <c r="A46" s="46">
        <v>15</v>
      </c>
      <c r="B46" s="46" t="s">
        <v>139</v>
      </c>
      <c r="C46" s="46" t="s">
        <v>9</v>
      </c>
      <c r="D46" s="46">
        <v>262000</v>
      </c>
      <c r="E46" s="46">
        <f t="shared" si="6"/>
        <v>487920019.3</v>
      </c>
      <c r="F46" s="46">
        <v>77267</v>
      </c>
      <c r="G46" s="46">
        <f t="shared" si="4"/>
        <v>143893573.02005</v>
      </c>
      <c r="H46" s="46">
        <f t="shared" si="5"/>
        <v>339267</v>
      </c>
      <c r="I46" s="46">
        <f t="shared" si="5"/>
        <v>631813592.32005</v>
      </c>
      <c r="J46" s="46">
        <v>1862.29015</v>
      </c>
    </row>
    <row r="47" spans="1:10" ht="15.75" hidden="1">
      <c r="A47" s="46">
        <v>15</v>
      </c>
      <c r="B47" s="46" t="s">
        <v>140</v>
      </c>
      <c r="C47" s="46" t="s">
        <v>9</v>
      </c>
      <c r="D47" s="46">
        <v>119833.69</v>
      </c>
      <c r="E47" s="46">
        <f t="shared" si="6"/>
        <v>223165100.52515352</v>
      </c>
      <c r="F47" s="46">
        <v>44937.63</v>
      </c>
      <c r="G47" s="46">
        <f t="shared" si="4"/>
        <v>83686905.7133445</v>
      </c>
      <c r="H47" s="46">
        <f t="shared" si="5"/>
        <v>164771.32</v>
      </c>
      <c r="I47" s="46">
        <f t="shared" si="5"/>
        <v>306852006.23849803</v>
      </c>
      <c r="J47" s="46">
        <v>1862.29015</v>
      </c>
    </row>
    <row r="48" spans="1:10" ht="15.75" hidden="1">
      <c r="A48" s="46">
        <v>15</v>
      </c>
      <c r="B48" s="46" t="s">
        <v>141</v>
      </c>
      <c r="C48" s="46" t="s">
        <v>9</v>
      </c>
      <c r="D48" s="46">
        <v>192660.5</v>
      </c>
      <c r="E48" s="46">
        <f t="shared" si="6"/>
        <v>358789751.444075</v>
      </c>
      <c r="F48" s="46">
        <v>72247.69</v>
      </c>
      <c r="G48" s="46">
        <f>+F48*J48</f>
        <v>134546161.4472535</v>
      </c>
      <c r="H48" s="46">
        <f>+F48+D48</f>
        <v>264908.19</v>
      </c>
      <c r="I48" s="46">
        <f>+G48+E48</f>
        <v>493335912.89132845</v>
      </c>
      <c r="J48" s="46">
        <v>1862.29015</v>
      </c>
    </row>
    <row r="49" spans="1:10" ht="15.75" hidden="1">
      <c r="A49" s="46">
        <v>15</v>
      </c>
      <c r="B49" s="46" t="s">
        <v>142</v>
      </c>
      <c r="C49" s="46" t="s">
        <v>9</v>
      </c>
      <c r="D49" s="46"/>
      <c r="E49" s="46"/>
      <c r="F49" s="46">
        <v>11308.02</v>
      </c>
      <c r="G49" s="46">
        <f t="shared" si="4"/>
        <v>21058814.262003</v>
      </c>
      <c r="H49" s="46">
        <f t="shared" si="5"/>
        <v>11308.02</v>
      </c>
      <c r="I49" s="46">
        <f t="shared" si="5"/>
        <v>21058814.262003</v>
      </c>
      <c r="J49" s="46">
        <v>1862.29015</v>
      </c>
    </row>
    <row r="50" spans="1:10" ht="15.75" hidden="1">
      <c r="A50" s="46">
        <v>15</v>
      </c>
      <c r="B50" s="46" t="s">
        <v>143</v>
      </c>
      <c r="C50" s="46" t="s">
        <v>9</v>
      </c>
      <c r="D50" s="46"/>
      <c r="E50" s="46"/>
      <c r="F50" s="46">
        <v>10441.98</v>
      </c>
      <c r="G50" s="46">
        <f>+F50*J50</f>
        <v>19456438.480497</v>
      </c>
      <c r="H50" s="46">
        <f>+F50+D50</f>
        <v>10441.98</v>
      </c>
      <c r="I50" s="46">
        <f>+G50+E50</f>
        <v>19456438.480497</v>
      </c>
      <c r="J50" s="46">
        <v>1863.29015</v>
      </c>
    </row>
    <row r="51" spans="1:10" ht="15.75" hidden="1">
      <c r="A51" s="46">
        <v>15</v>
      </c>
      <c r="B51" s="46" t="s">
        <v>144</v>
      </c>
      <c r="C51" s="46" t="s">
        <v>9</v>
      </c>
      <c r="D51" s="46"/>
      <c r="E51" s="46"/>
      <c r="F51" s="46">
        <v>15937.76</v>
      </c>
      <c r="G51" s="46">
        <f t="shared" si="4"/>
        <v>29680733.461064</v>
      </c>
      <c r="H51" s="46">
        <f t="shared" si="5"/>
        <v>15937.76</v>
      </c>
      <c r="I51" s="46">
        <f t="shared" si="5"/>
        <v>29680733.461064</v>
      </c>
      <c r="J51" s="46">
        <v>1862.29015</v>
      </c>
    </row>
    <row r="52" spans="1:10" ht="15.75" hidden="1">
      <c r="A52" s="46">
        <v>15</v>
      </c>
      <c r="B52" s="46" t="s">
        <v>145</v>
      </c>
      <c r="C52" s="46" t="s">
        <v>9</v>
      </c>
      <c r="D52" s="46">
        <v>17756.99</v>
      </c>
      <c r="E52" s="46">
        <f>+D52*J52</f>
        <v>33068667.570648503</v>
      </c>
      <c r="F52" s="46">
        <v>4971.96</v>
      </c>
      <c r="G52" s="46">
        <f t="shared" si="4"/>
        <v>9259232.134194</v>
      </c>
      <c r="H52" s="46">
        <f t="shared" si="5"/>
        <v>22728.95</v>
      </c>
      <c r="I52" s="46">
        <f t="shared" si="5"/>
        <v>42327899.7048425</v>
      </c>
      <c r="J52" s="46">
        <v>1862.29015</v>
      </c>
    </row>
    <row r="53" spans="1:10" ht="15.75" hidden="1">
      <c r="A53" s="46"/>
      <c r="B53" s="46"/>
      <c r="C53" s="46"/>
      <c r="D53" s="46"/>
      <c r="E53" s="46" t="s">
        <v>128</v>
      </c>
      <c r="F53" s="46"/>
      <c r="G53" s="46" t="s">
        <v>128</v>
      </c>
      <c r="H53" s="46" t="s">
        <v>128</v>
      </c>
      <c r="I53" s="46" t="s">
        <v>128</v>
      </c>
      <c r="J53" s="46" t="s">
        <v>128</v>
      </c>
    </row>
    <row r="54" spans="1:10" ht="15.75" hidden="1">
      <c r="A54" s="46"/>
      <c r="B54" s="46"/>
      <c r="C54" s="46"/>
      <c r="D54" s="46"/>
      <c r="E54" s="46" t="s">
        <v>128</v>
      </c>
      <c r="F54" s="46"/>
      <c r="G54" s="46" t="s">
        <v>128</v>
      </c>
      <c r="H54" s="46" t="s">
        <v>128</v>
      </c>
      <c r="I54" s="46" t="s">
        <v>128</v>
      </c>
      <c r="J54" s="46" t="s">
        <v>128</v>
      </c>
    </row>
    <row r="55" ht="12.75" hidden="1"/>
    <row r="56" ht="12.75" hidden="1"/>
    <row r="57" ht="12.75" hidden="1"/>
  </sheetData>
  <sheetProtection/>
  <mergeCells count="1">
    <mergeCell ref="A3:J3"/>
  </mergeCells>
  <printOptions/>
  <pageMargins left="0.7" right="0.7" top="0.75" bottom="0.75" header="0.3" footer="0.3"/>
  <pageSetup horizontalDpi="600" verticalDpi="6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88"/>
  <sheetViews>
    <sheetView zoomScalePageLayoutView="0" workbookViewId="0" topLeftCell="A13">
      <selection activeCell="M78" sqref="M78"/>
    </sheetView>
  </sheetViews>
  <sheetFormatPr defaultColWidth="9.140625" defaultRowHeight="12.75"/>
  <cols>
    <col min="1" max="1" width="14.00390625" style="0" bestFit="1" customWidth="1"/>
    <col min="2" max="2" width="47.8515625" style="0" bestFit="1" customWidth="1"/>
    <col min="3" max="3" width="11.421875" style="0" customWidth="1"/>
    <col min="4" max="4" width="17.8515625" style="0" bestFit="1" customWidth="1"/>
    <col min="5" max="5" width="10.57421875" style="0" bestFit="1" customWidth="1"/>
    <col min="6" max="6" width="15.57421875" style="0" bestFit="1" customWidth="1"/>
    <col min="7" max="7" width="11.57421875" style="0" bestFit="1" customWidth="1"/>
    <col min="8" max="8" width="14.8515625" style="0" bestFit="1" customWidth="1"/>
    <col min="9" max="9" width="11.57421875" style="0" bestFit="1" customWidth="1"/>
    <col min="10" max="10" width="18.00390625" style="0" bestFit="1" customWidth="1"/>
    <col min="11" max="16384" width="11.421875" style="0" customWidth="1"/>
  </cols>
  <sheetData>
    <row r="2" spans="1:10" ht="15.75">
      <c r="A2" s="234" t="s">
        <v>15</v>
      </c>
      <c r="B2" s="235"/>
      <c r="C2" s="235"/>
      <c r="D2" s="235"/>
      <c r="E2" s="235"/>
      <c r="F2" s="235"/>
      <c r="G2" s="235"/>
      <c r="H2" s="235"/>
      <c r="I2" s="235"/>
      <c r="J2" s="236"/>
    </row>
    <row r="3" spans="1:10" ht="15.75">
      <c r="A3" s="48"/>
      <c r="B3" s="49"/>
      <c r="C3" s="49"/>
      <c r="D3" s="49"/>
      <c r="E3" s="53"/>
      <c r="F3" s="49"/>
      <c r="G3" s="53"/>
      <c r="H3" s="49"/>
      <c r="I3" s="53"/>
      <c r="J3" s="74" t="s">
        <v>71</v>
      </c>
    </row>
    <row r="4" spans="1:10" ht="15.75">
      <c r="A4" s="35"/>
      <c r="B4" s="5"/>
      <c r="C4" s="5"/>
      <c r="D4" s="5"/>
      <c r="E4" s="6"/>
      <c r="F4" s="5"/>
      <c r="G4" s="6"/>
      <c r="H4" s="5"/>
      <c r="I4" s="6"/>
      <c r="J4" s="36"/>
    </row>
    <row r="5" spans="1:10" ht="15.75">
      <c r="A5" s="8" t="s">
        <v>0</v>
      </c>
      <c r="B5" s="37" t="s">
        <v>1</v>
      </c>
      <c r="C5" s="8" t="s">
        <v>2</v>
      </c>
      <c r="D5" s="8" t="s">
        <v>4</v>
      </c>
      <c r="E5" s="9" t="s">
        <v>11</v>
      </c>
      <c r="F5" s="8" t="s">
        <v>3</v>
      </c>
      <c r="G5" s="9" t="s">
        <v>11</v>
      </c>
      <c r="H5" s="8" t="s">
        <v>6</v>
      </c>
      <c r="I5" s="9" t="s">
        <v>11</v>
      </c>
      <c r="J5" s="8" t="s">
        <v>7</v>
      </c>
    </row>
    <row r="6" spans="1:10" ht="15.75">
      <c r="A6" s="17"/>
      <c r="B6" s="34"/>
      <c r="C6" s="17"/>
      <c r="D6" s="11" t="s">
        <v>5</v>
      </c>
      <c r="E6" s="12" t="s">
        <v>12</v>
      </c>
      <c r="F6" s="11" t="s">
        <v>5</v>
      </c>
      <c r="G6" s="12" t="s">
        <v>12</v>
      </c>
      <c r="H6" s="11" t="s">
        <v>5</v>
      </c>
      <c r="I6" s="12" t="s">
        <v>12</v>
      </c>
      <c r="J6" s="11" t="s">
        <v>8</v>
      </c>
    </row>
    <row r="7" spans="1:10" ht="15.75">
      <c r="A7" s="14"/>
      <c r="B7" s="36"/>
      <c r="C7" s="38"/>
      <c r="D7" s="14"/>
      <c r="E7" s="15"/>
      <c r="F7" s="14"/>
      <c r="G7" s="15"/>
      <c r="H7" s="14"/>
      <c r="I7" s="15"/>
      <c r="J7" s="38"/>
    </row>
    <row r="8" spans="1:10" ht="19.5">
      <c r="A8" s="41" t="s">
        <v>121</v>
      </c>
      <c r="B8" s="40"/>
      <c r="C8" s="11"/>
      <c r="D8" s="29"/>
      <c r="E8" s="18"/>
      <c r="F8" s="2"/>
      <c r="G8" s="18"/>
      <c r="H8" s="17"/>
      <c r="I8" s="18"/>
      <c r="J8" s="19"/>
    </row>
    <row r="9" spans="1:10" ht="19.5">
      <c r="A9" s="41"/>
      <c r="B9" s="75"/>
      <c r="C9" s="11"/>
      <c r="D9" s="29"/>
      <c r="E9" s="18"/>
      <c r="F9" s="2"/>
      <c r="G9" s="18"/>
      <c r="H9" s="34"/>
      <c r="I9" s="18"/>
      <c r="J9" s="17"/>
    </row>
    <row r="10" spans="1:10" ht="15.75">
      <c r="A10" s="46">
        <v>1</v>
      </c>
      <c r="B10" s="33" t="s">
        <v>122</v>
      </c>
      <c r="C10" s="11" t="s">
        <v>70</v>
      </c>
      <c r="D10" s="98"/>
      <c r="E10" s="98"/>
      <c r="F10" s="98">
        <v>16243.69</v>
      </c>
      <c r="G10" s="98">
        <f>+F10*J10/1000000</f>
        <v>72.51160437877829</v>
      </c>
      <c r="H10" s="98">
        <f aca="true" t="shared" si="0" ref="H10:H73">+D10+F10</f>
        <v>16243.69</v>
      </c>
      <c r="I10" s="98">
        <f>+H10*J10/1000000</f>
        <v>72.51160437877829</v>
      </c>
      <c r="J10" s="98">
        <f>'[1]Feuil1'!$F$18</f>
        <v>4463.985977248906</v>
      </c>
    </row>
    <row r="11" spans="1:10" ht="15.75">
      <c r="A11" s="46">
        <v>1</v>
      </c>
      <c r="B11" s="33" t="s">
        <v>79</v>
      </c>
      <c r="C11" s="11" t="s">
        <v>31</v>
      </c>
      <c r="D11" s="98">
        <v>17410.24</v>
      </c>
      <c r="E11" s="98">
        <f aca="true" t="shared" si="1" ref="E11:E74">+D11*J11/1000000</f>
        <v>30.510086208460805</v>
      </c>
      <c r="F11" s="98">
        <v>2480.96</v>
      </c>
      <c r="G11" s="98">
        <f>+F11*J11/1000000</f>
        <v>4.3476886866432</v>
      </c>
      <c r="H11" s="98">
        <f t="shared" si="0"/>
        <v>19891.2</v>
      </c>
      <c r="I11" s="98">
        <f>+H11*J11/1000000</f>
        <v>34.857774895104</v>
      </c>
      <c r="J11" s="98">
        <v>1752.42192</v>
      </c>
    </row>
    <row r="12" spans="1:10" ht="15.75">
      <c r="A12" s="46"/>
      <c r="B12" s="33"/>
      <c r="C12" s="11" t="s">
        <v>62</v>
      </c>
      <c r="D12" s="98">
        <v>1749.62</v>
      </c>
      <c r="E12" s="98">
        <f t="shared" si="1"/>
        <v>2.23292747569046</v>
      </c>
      <c r="F12" s="98">
        <v>249.32</v>
      </c>
      <c r="G12" s="98">
        <f aca="true" t="shared" si="2" ref="G12:G75">+F12*J12/1000000</f>
        <v>0.31819108048556</v>
      </c>
      <c r="H12" s="98">
        <f t="shared" si="0"/>
        <v>1998.9399999999998</v>
      </c>
      <c r="I12" s="98">
        <f>+H12*J12/1000000</f>
        <v>2.5511185561760197</v>
      </c>
      <c r="J12" s="98">
        <v>1276.235683</v>
      </c>
    </row>
    <row r="13" spans="1:10" ht="15.75">
      <c r="A13" s="46"/>
      <c r="B13" s="33"/>
      <c r="C13" s="11" t="s">
        <v>33</v>
      </c>
      <c r="D13" s="98">
        <v>634.34</v>
      </c>
      <c r="E13" s="98">
        <f t="shared" si="1"/>
        <v>0.7845517120000001</v>
      </c>
      <c r="F13" s="98">
        <v>90.39</v>
      </c>
      <c r="G13" s="98">
        <f t="shared" si="2"/>
        <v>0.111794352</v>
      </c>
      <c r="H13" s="98">
        <f t="shared" si="0"/>
        <v>724.73</v>
      </c>
      <c r="I13" s="98">
        <f aca="true" t="shared" si="3" ref="I13:I83">+H13*J13/1000000</f>
        <v>0.896346064</v>
      </c>
      <c r="J13" s="98">
        <v>1236.8</v>
      </c>
    </row>
    <row r="14" spans="1:10" ht="15.75">
      <c r="A14" s="46">
        <v>1</v>
      </c>
      <c r="B14" s="33" t="s">
        <v>80</v>
      </c>
      <c r="C14" s="11" t="s">
        <v>40</v>
      </c>
      <c r="D14" s="98">
        <v>18990.78</v>
      </c>
      <c r="E14" s="98">
        <f t="shared" si="1"/>
        <v>4.46302725283614</v>
      </c>
      <c r="F14" s="98">
        <v>2136.46</v>
      </c>
      <c r="G14" s="98">
        <f t="shared" si="2"/>
        <v>0.5020899196659799</v>
      </c>
      <c r="H14" s="98">
        <f t="shared" si="0"/>
        <v>21127.239999999998</v>
      </c>
      <c r="I14" s="98">
        <f t="shared" si="3"/>
        <v>4.9651171725021195</v>
      </c>
      <c r="J14" s="98">
        <v>235.010213</v>
      </c>
    </row>
    <row r="15" spans="1:10" ht="15.75">
      <c r="A15" s="46"/>
      <c r="B15" s="33"/>
      <c r="C15" s="11" t="s">
        <v>31</v>
      </c>
      <c r="D15" s="98">
        <v>45199.27</v>
      </c>
      <c r="E15" s="98">
        <f t="shared" si="1"/>
        <v>79.2081915159984</v>
      </c>
      <c r="F15" s="98">
        <v>5084.92</v>
      </c>
      <c r="G15" s="98">
        <f t="shared" si="2"/>
        <v>8.9109252694464</v>
      </c>
      <c r="H15" s="98">
        <f t="shared" si="0"/>
        <v>50284.189999999995</v>
      </c>
      <c r="I15" s="98">
        <f t="shared" si="3"/>
        <v>88.1191167854448</v>
      </c>
      <c r="J15" s="98">
        <v>1752.42192</v>
      </c>
    </row>
    <row r="16" spans="1:10" ht="15.75">
      <c r="A16" s="46"/>
      <c r="B16" s="33"/>
      <c r="C16" s="11" t="s">
        <v>33</v>
      </c>
      <c r="D16" s="98">
        <v>16690.57</v>
      </c>
      <c r="E16" s="98">
        <f t="shared" si="1"/>
        <v>20.642896976</v>
      </c>
      <c r="F16" s="98">
        <v>1877.69</v>
      </c>
      <c r="G16" s="98">
        <f t="shared" si="2"/>
        <v>2.3223269920000003</v>
      </c>
      <c r="H16" s="98">
        <f t="shared" si="0"/>
        <v>18568.26</v>
      </c>
      <c r="I16" s="98">
        <f t="shared" si="3"/>
        <v>22.965223968</v>
      </c>
      <c r="J16" s="98">
        <v>1236.8</v>
      </c>
    </row>
    <row r="17" spans="1:10" ht="15.75">
      <c r="A17" s="46">
        <v>1</v>
      </c>
      <c r="B17" s="2" t="s">
        <v>84</v>
      </c>
      <c r="C17" s="11" t="s">
        <v>31</v>
      </c>
      <c r="D17" s="98">
        <v>8589.78</v>
      </c>
      <c r="E17" s="98">
        <f t="shared" si="1"/>
        <v>15.0529187599776</v>
      </c>
      <c r="F17" s="98">
        <v>5862.52</v>
      </c>
      <c r="G17" s="98">
        <f>+F17*J17/1000000</f>
        <v>10.2736085544384</v>
      </c>
      <c r="H17" s="98">
        <f>+D17+F17</f>
        <v>14452.300000000001</v>
      </c>
      <c r="I17" s="98">
        <f>+H17*J17/1000000</f>
        <v>25.326527314416</v>
      </c>
      <c r="J17" s="98">
        <v>1752.42192</v>
      </c>
    </row>
    <row r="18" spans="1:10" ht="15.75">
      <c r="A18" s="46"/>
      <c r="B18" s="2"/>
      <c r="C18" s="11" t="s">
        <v>32</v>
      </c>
      <c r="D18" s="98">
        <v>60867.12</v>
      </c>
      <c r="E18" s="98">
        <f t="shared" si="1"/>
        <v>0.90064547920056</v>
      </c>
      <c r="F18" s="98">
        <v>41085.3</v>
      </c>
      <c r="G18" s="98">
        <f>+F18*J18/1000000</f>
        <v>0.6079356096789</v>
      </c>
      <c r="H18" s="98">
        <f>+D18+F18</f>
        <v>101952.42000000001</v>
      </c>
      <c r="I18" s="98">
        <f>+H18*J18/1000000</f>
        <v>1.5085810888794602</v>
      </c>
      <c r="J18" s="98">
        <v>14.796913</v>
      </c>
    </row>
    <row r="19" spans="1:10" ht="15.75">
      <c r="A19" s="46"/>
      <c r="B19" s="2"/>
      <c r="C19" s="11" t="s">
        <v>33</v>
      </c>
      <c r="D19" s="98">
        <v>1094.06</v>
      </c>
      <c r="E19" s="98">
        <f t="shared" si="1"/>
        <v>1.353133408</v>
      </c>
      <c r="F19" s="98">
        <v>738.49</v>
      </c>
      <c r="G19" s="98">
        <f>+F19*J19/1000000</f>
        <v>0.9133644320000001</v>
      </c>
      <c r="H19" s="98">
        <f>+D19+F19</f>
        <v>1832.55</v>
      </c>
      <c r="I19" s="98">
        <f>+H19*J19/1000000</f>
        <v>2.26649784</v>
      </c>
      <c r="J19" s="98">
        <v>1236.8</v>
      </c>
    </row>
    <row r="20" spans="1:10" ht="15.75">
      <c r="A20" s="46">
        <v>1</v>
      </c>
      <c r="B20" s="2" t="s">
        <v>18</v>
      </c>
      <c r="C20" s="11" t="s">
        <v>31</v>
      </c>
      <c r="D20" s="98">
        <v>25135.02</v>
      </c>
      <c r="E20" s="98">
        <f t="shared" si="1"/>
        <v>44.047160007638404</v>
      </c>
      <c r="F20" s="98">
        <v>17343.17</v>
      </c>
      <c r="G20" s="98">
        <f>+F20*J20/1000000</f>
        <v>30.392551270286397</v>
      </c>
      <c r="H20" s="98">
        <f>+D20+F20</f>
        <v>42478.19</v>
      </c>
      <c r="I20" s="98">
        <f>+H20*J20/1000000</f>
        <v>74.4397112779248</v>
      </c>
      <c r="J20" s="98">
        <v>1752.42192</v>
      </c>
    </row>
    <row r="21" spans="1:10" ht="15.75">
      <c r="A21" s="46"/>
      <c r="B21" s="2"/>
      <c r="C21" s="11" t="s">
        <v>33</v>
      </c>
      <c r="D21" s="98">
        <v>22800.11</v>
      </c>
      <c r="E21" s="98">
        <f t="shared" si="1"/>
        <v>28.199176048</v>
      </c>
      <c r="F21" s="98">
        <v>15732.07</v>
      </c>
      <c r="G21" s="98">
        <f>+F21*J21/1000000</f>
        <v>19.457424176</v>
      </c>
      <c r="H21" s="98">
        <f>+D21+F21</f>
        <v>38532.18</v>
      </c>
      <c r="I21" s="98">
        <f>+H21*J21/1000000</f>
        <v>47.656600224</v>
      </c>
      <c r="J21" s="98">
        <v>1236.8</v>
      </c>
    </row>
    <row r="22" spans="1:10" ht="15.75">
      <c r="A22" s="46">
        <v>1</v>
      </c>
      <c r="B22" s="33" t="s">
        <v>81</v>
      </c>
      <c r="C22" s="11" t="s">
        <v>42</v>
      </c>
      <c r="D22" s="98">
        <v>71775.82</v>
      </c>
      <c r="E22" s="98">
        <f t="shared" si="1"/>
        <v>96.50215696647795</v>
      </c>
      <c r="F22" s="98">
        <v>10497.21</v>
      </c>
      <c r="G22" s="98">
        <f t="shared" si="2"/>
        <v>14.11343551533207</v>
      </c>
      <c r="H22" s="98">
        <f t="shared" si="0"/>
        <v>82273.03</v>
      </c>
      <c r="I22" s="98">
        <f t="shared" si="3"/>
        <v>110.61559248181001</v>
      </c>
      <c r="J22" s="98">
        <v>1344.493967</v>
      </c>
    </row>
    <row r="23" spans="1:10" ht="15.75">
      <c r="A23" s="46"/>
      <c r="B23" s="33"/>
      <c r="C23" s="11" t="s">
        <v>31</v>
      </c>
      <c r="D23" s="98">
        <v>60022.13</v>
      </c>
      <c r="E23" s="98">
        <f t="shared" si="1"/>
        <v>105.1840962970896</v>
      </c>
      <c r="F23" s="98">
        <v>8778.24</v>
      </c>
      <c r="G23" s="98">
        <f t="shared" si="2"/>
        <v>15.3831801950208</v>
      </c>
      <c r="H23" s="98">
        <f t="shared" si="0"/>
        <v>68800.37</v>
      </c>
      <c r="I23" s="98">
        <f t="shared" si="3"/>
        <v>120.56727649211038</v>
      </c>
      <c r="J23" s="98">
        <v>1752.42192</v>
      </c>
    </row>
    <row r="24" spans="1:10" ht="15.75">
      <c r="A24" s="46"/>
      <c r="B24" s="33"/>
      <c r="C24" s="11" t="s">
        <v>32</v>
      </c>
      <c r="D24" s="98">
        <v>1733824.14</v>
      </c>
      <c r="E24" s="98">
        <f t="shared" si="1"/>
        <v>25.655244956879816</v>
      </c>
      <c r="F24" s="98">
        <v>253571.78</v>
      </c>
      <c r="G24" s="98">
        <f t="shared" si="2"/>
        <v>3.75207956791514</v>
      </c>
      <c r="H24" s="98">
        <f t="shared" si="0"/>
        <v>1987395.92</v>
      </c>
      <c r="I24" s="98">
        <f t="shared" si="3"/>
        <v>29.40732452479496</v>
      </c>
      <c r="J24" s="98">
        <v>14.796913</v>
      </c>
    </row>
    <row r="25" spans="1:10" ht="15.75">
      <c r="A25" s="46"/>
      <c r="B25" s="2"/>
      <c r="C25" s="11" t="s">
        <v>44</v>
      </c>
      <c r="D25" s="98">
        <v>44359.47</v>
      </c>
      <c r="E25" s="98">
        <f t="shared" si="1"/>
        <v>8.689848413132161</v>
      </c>
      <c r="F25" s="98">
        <v>6487.57</v>
      </c>
      <c r="G25" s="98">
        <f t="shared" si="2"/>
        <v>1.27088984312896</v>
      </c>
      <c r="H25" s="98">
        <f t="shared" si="0"/>
        <v>50847.04</v>
      </c>
      <c r="I25" s="98">
        <f t="shared" si="3"/>
        <v>9.96073825626112</v>
      </c>
      <c r="J25" s="98">
        <v>195.896128</v>
      </c>
    </row>
    <row r="26" spans="1:10" ht="15.75">
      <c r="A26" s="46"/>
      <c r="B26" s="2"/>
      <c r="C26" s="11" t="s">
        <v>33</v>
      </c>
      <c r="D26" s="98">
        <v>60863.16</v>
      </c>
      <c r="E26" s="98">
        <f t="shared" si="1"/>
        <v>75.275556288</v>
      </c>
      <c r="F26" s="98">
        <v>8901.24</v>
      </c>
      <c r="G26" s="98">
        <f t="shared" si="2"/>
        <v>11.009053631999999</v>
      </c>
      <c r="H26" s="98">
        <f t="shared" si="0"/>
        <v>69764.40000000001</v>
      </c>
      <c r="I26" s="98">
        <f t="shared" si="3"/>
        <v>86.28460992000001</v>
      </c>
      <c r="J26" s="98">
        <v>1236.8</v>
      </c>
    </row>
    <row r="27" spans="1:10" ht="15.75">
      <c r="A27" s="46">
        <v>1</v>
      </c>
      <c r="B27" s="2" t="s">
        <v>19</v>
      </c>
      <c r="C27" s="11" t="s">
        <v>31</v>
      </c>
      <c r="D27" s="98">
        <v>4032.72</v>
      </c>
      <c r="E27" s="98">
        <f t="shared" si="1"/>
        <v>7.067026925222399</v>
      </c>
      <c r="F27" s="98">
        <v>2812.82</v>
      </c>
      <c r="G27" s="98">
        <f>+F27*J27/1000000</f>
        <v>4.9292474250144</v>
      </c>
      <c r="H27" s="98">
        <f>+D27+F27</f>
        <v>6845.54</v>
      </c>
      <c r="I27" s="98">
        <f>+H27*J27/1000000</f>
        <v>11.9962743502368</v>
      </c>
      <c r="J27" s="98">
        <v>1752.42192</v>
      </c>
    </row>
    <row r="28" spans="1:10" ht="15.75">
      <c r="A28" s="46"/>
      <c r="B28" s="2"/>
      <c r="C28" s="11" t="s">
        <v>32</v>
      </c>
      <c r="D28" s="98">
        <v>502793.74</v>
      </c>
      <c r="E28" s="98">
        <f t="shared" si="1"/>
        <v>7.43979522772462</v>
      </c>
      <c r="F28" s="98">
        <v>350696.63</v>
      </c>
      <c r="G28" s="98">
        <f>+F28*J28/1000000</f>
        <v>5.18922752350319</v>
      </c>
      <c r="H28" s="98">
        <f>+D28+F28</f>
        <v>853490.37</v>
      </c>
      <c r="I28" s="98">
        <f>+H28*J28/1000000</f>
        <v>12.62902275122781</v>
      </c>
      <c r="J28" s="98">
        <v>14.796913</v>
      </c>
    </row>
    <row r="29" spans="1:10" ht="15.75">
      <c r="A29" s="46"/>
      <c r="B29" s="2"/>
      <c r="C29" s="11" t="s">
        <v>33</v>
      </c>
      <c r="D29" s="98">
        <v>40367.24</v>
      </c>
      <c r="E29" s="98">
        <f t="shared" si="1"/>
        <v>49.926202432</v>
      </c>
      <c r="F29" s="98">
        <v>28156.15</v>
      </c>
      <c r="G29" s="98">
        <f>+F29*J29/1000000</f>
        <v>34.82352632</v>
      </c>
      <c r="H29" s="98">
        <f>+D29+F29</f>
        <v>68523.39</v>
      </c>
      <c r="I29" s="98">
        <f>+H29*J29/1000000</f>
        <v>84.749728752</v>
      </c>
      <c r="J29" s="98">
        <v>1236.8</v>
      </c>
    </row>
    <row r="30" spans="1:10" ht="15.75">
      <c r="A30" s="46">
        <v>1</v>
      </c>
      <c r="B30" s="2" t="s">
        <v>82</v>
      </c>
      <c r="C30" s="11" t="s">
        <v>62</v>
      </c>
      <c r="D30" s="98">
        <v>3928.5</v>
      </c>
      <c r="E30" s="98">
        <f t="shared" si="1"/>
        <v>5.013691880665501</v>
      </c>
      <c r="F30" s="98">
        <v>618.74</v>
      </c>
      <c r="G30" s="98">
        <f t="shared" si="2"/>
        <v>0.78965806649942</v>
      </c>
      <c r="H30" s="98">
        <f t="shared" si="0"/>
        <v>4547.24</v>
      </c>
      <c r="I30" s="98">
        <f t="shared" si="3"/>
        <v>5.803349947164921</v>
      </c>
      <c r="J30" s="98">
        <v>1276.235683</v>
      </c>
    </row>
    <row r="31" spans="1:10" ht="15.75">
      <c r="A31" s="46"/>
      <c r="B31" s="2"/>
      <c r="C31" s="11" t="s">
        <v>42</v>
      </c>
      <c r="D31" s="98">
        <v>30628.29</v>
      </c>
      <c r="E31" s="98">
        <f t="shared" si="1"/>
        <v>41.179551124526434</v>
      </c>
      <c r="F31" s="98">
        <v>4823.96</v>
      </c>
      <c r="G31" s="98">
        <f t="shared" si="2"/>
        <v>6.48578511704932</v>
      </c>
      <c r="H31" s="98">
        <f t="shared" si="0"/>
        <v>35452.25</v>
      </c>
      <c r="I31" s="98">
        <f t="shared" si="3"/>
        <v>47.66533624157576</v>
      </c>
      <c r="J31" s="98">
        <v>1344.493967</v>
      </c>
    </row>
    <row r="32" spans="1:10" ht="15.75">
      <c r="A32" s="46"/>
      <c r="B32" s="2"/>
      <c r="C32" s="11" t="s">
        <v>40</v>
      </c>
      <c r="D32" s="98">
        <v>33558.09</v>
      </c>
      <c r="E32" s="98">
        <f t="shared" si="1"/>
        <v>7.886493878773169</v>
      </c>
      <c r="F32" s="98">
        <v>5285.4</v>
      </c>
      <c r="G32" s="98">
        <f t="shared" si="2"/>
        <v>1.2421229797901998</v>
      </c>
      <c r="H32" s="98">
        <f t="shared" si="0"/>
        <v>38843.49</v>
      </c>
      <c r="I32" s="98">
        <f t="shared" si="3"/>
        <v>9.128616858563369</v>
      </c>
      <c r="J32" s="98">
        <v>235.010213</v>
      </c>
    </row>
    <row r="33" spans="1:10" ht="15.75">
      <c r="A33" s="46"/>
      <c r="B33" s="2"/>
      <c r="C33" s="11" t="s">
        <v>31</v>
      </c>
      <c r="D33" s="98">
        <v>13495.46</v>
      </c>
      <c r="E33" s="98">
        <f t="shared" si="1"/>
        <v>23.6497399244832</v>
      </c>
      <c r="F33" s="98">
        <v>2125.53</v>
      </c>
      <c r="G33" s="98">
        <f t="shared" si="2"/>
        <v>3.7248253636176005</v>
      </c>
      <c r="H33" s="98">
        <f t="shared" si="0"/>
        <v>15620.99</v>
      </c>
      <c r="I33" s="98">
        <f t="shared" si="3"/>
        <v>27.3745652881008</v>
      </c>
      <c r="J33" s="98">
        <v>1752.42192</v>
      </c>
    </row>
    <row r="34" spans="1:10" ht="15.75">
      <c r="A34" s="46"/>
      <c r="B34" s="2"/>
      <c r="C34" s="11" t="s">
        <v>48</v>
      </c>
      <c r="D34" s="98">
        <v>39170.13</v>
      </c>
      <c r="E34" s="98">
        <f t="shared" si="1"/>
        <v>77.7576372191592</v>
      </c>
      <c r="F34" s="98">
        <v>6169.3</v>
      </c>
      <c r="G34" s="98">
        <f t="shared" si="2"/>
        <v>12.246836844712</v>
      </c>
      <c r="H34" s="98">
        <f t="shared" si="0"/>
        <v>45339.43</v>
      </c>
      <c r="I34" s="98">
        <f t="shared" si="3"/>
        <v>90.00447406387119</v>
      </c>
      <c r="J34" s="98">
        <v>1985.12584</v>
      </c>
    </row>
    <row r="35" spans="1:10" ht="15.75">
      <c r="A35" s="46"/>
      <c r="B35" s="2"/>
      <c r="C35" s="11" t="s">
        <v>32</v>
      </c>
      <c r="D35" s="98">
        <v>7214869.25</v>
      </c>
      <c r="E35" s="98">
        <f t="shared" si="1"/>
        <v>106.75779259862524</v>
      </c>
      <c r="F35" s="98">
        <v>1136341.91</v>
      </c>
      <c r="G35" s="98">
        <f t="shared" si="2"/>
        <v>16.814352380523825</v>
      </c>
      <c r="H35" s="98">
        <f t="shared" si="0"/>
        <v>8351211.16</v>
      </c>
      <c r="I35" s="98">
        <f t="shared" si="3"/>
        <v>123.57214497914909</v>
      </c>
      <c r="J35" s="98">
        <v>14.796913</v>
      </c>
    </row>
    <row r="36" spans="1:10" ht="15.75">
      <c r="A36" s="46"/>
      <c r="B36" s="2"/>
      <c r="C36" s="11" t="s">
        <v>44</v>
      </c>
      <c r="D36" s="98">
        <v>19971.71</v>
      </c>
      <c r="E36" s="98">
        <f t="shared" si="1"/>
        <v>3.9123806585388796</v>
      </c>
      <c r="F36" s="98">
        <v>3145.54</v>
      </c>
      <c r="G36" s="98">
        <f t="shared" si="2"/>
        <v>0.61619910646912</v>
      </c>
      <c r="H36" s="98">
        <f t="shared" si="0"/>
        <v>23117.25</v>
      </c>
      <c r="I36" s="98">
        <f t="shared" si="3"/>
        <v>4.528579765008</v>
      </c>
      <c r="J36" s="98">
        <v>195.896128</v>
      </c>
    </row>
    <row r="37" spans="1:10" ht="15.75">
      <c r="A37" s="46"/>
      <c r="B37" s="2"/>
      <c r="C37" s="11" t="s">
        <v>33</v>
      </c>
      <c r="D37" s="98">
        <v>57556.84</v>
      </c>
      <c r="E37" s="98">
        <f t="shared" si="1"/>
        <v>71.186299712</v>
      </c>
      <c r="F37" s="98">
        <v>9065.2</v>
      </c>
      <c r="G37" s="98">
        <f t="shared" si="2"/>
        <v>11.21183936</v>
      </c>
      <c r="H37" s="98">
        <f t="shared" si="0"/>
        <v>66622.04</v>
      </c>
      <c r="I37" s="98">
        <f t="shared" si="3"/>
        <v>82.39813907199998</v>
      </c>
      <c r="J37" s="98">
        <v>1236.8</v>
      </c>
    </row>
    <row r="38" spans="1:10" ht="15.75">
      <c r="A38" s="46">
        <v>1</v>
      </c>
      <c r="B38" s="2" t="s">
        <v>83</v>
      </c>
      <c r="C38" s="11" t="s">
        <v>42</v>
      </c>
      <c r="D38" s="98">
        <v>8971.17</v>
      </c>
      <c r="E38" s="98">
        <f t="shared" si="1"/>
        <v>12.061683941931392</v>
      </c>
      <c r="F38" s="98">
        <v>1098.97</v>
      </c>
      <c r="G38" s="98">
        <f t="shared" si="2"/>
        <v>1.4775585349139901</v>
      </c>
      <c r="H38" s="98">
        <f t="shared" si="0"/>
        <v>10070.14</v>
      </c>
      <c r="I38" s="98">
        <f t="shared" si="3"/>
        <v>13.53924247684538</v>
      </c>
      <c r="J38" s="98">
        <v>1344.493967</v>
      </c>
    </row>
    <row r="39" spans="1:10" ht="15.75">
      <c r="A39" s="46"/>
      <c r="B39" s="2"/>
      <c r="C39" s="11" t="s">
        <v>31</v>
      </c>
      <c r="D39" s="98">
        <v>134313.56</v>
      </c>
      <c r="E39" s="98">
        <f t="shared" si="1"/>
        <v>235.3740266972352</v>
      </c>
      <c r="F39" s="98">
        <v>16453.41</v>
      </c>
      <c r="G39" s="98">
        <f t="shared" si="2"/>
        <v>28.8333163427472</v>
      </c>
      <c r="H39" s="98">
        <f t="shared" si="0"/>
        <v>150766.97</v>
      </c>
      <c r="I39" s="98">
        <f t="shared" si="3"/>
        <v>264.2073430399824</v>
      </c>
      <c r="J39" s="98">
        <v>1752.42192</v>
      </c>
    </row>
    <row r="40" spans="1:10" ht="15.75">
      <c r="A40" s="46"/>
      <c r="B40" s="2"/>
      <c r="C40" s="11" t="s">
        <v>32</v>
      </c>
      <c r="D40" s="98">
        <v>4489961.03</v>
      </c>
      <c r="E40" s="98">
        <f t="shared" si="1"/>
        <v>66.4375627343004</v>
      </c>
      <c r="F40" s="98">
        <v>550020.23</v>
      </c>
      <c r="G40" s="98">
        <f t="shared" si="2"/>
        <v>8.13860149154999</v>
      </c>
      <c r="H40" s="98">
        <f t="shared" si="0"/>
        <v>5039981.26</v>
      </c>
      <c r="I40" s="98">
        <f t="shared" si="3"/>
        <v>74.57616422585038</v>
      </c>
      <c r="J40" s="98">
        <v>14.796913</v>
      </c>
    </row>
    <row r="41" spans="1:10" ht="15.75">
      <c r="A41" s="46"/>
      <c r="B41" s="2"/>
      <c r="C41" s="11" t="s">
        <v>43</v>
      </c>
      <c r="D41" s="98">
        <v>217075.6</v>
      </c>
      <c r="E41" s="98">
        <f t="shared" si="1"/>
        <v>268.47910207999996</v>
      </c>
      <c r="F41" s="98">
        <v>26591.76</v>
      </c>
      <c r="G41" s="98">
        <f t="shared" si="2"/>
        <v>32.888688767999994</v>
      </c>
      <c r="H41" s="98">
        <f t="shared" si="0"/>
        <v>243667.36000000002</v>
      </c>
      <c r="I41" s="98">
        <f t="shared" si="3"/>
        <v>301.36779084799997</v>
      </c>
      <c r="J41" s="98">
        <v>1236.8</v>
      </c>
    </row>
    <row r="42" spans="1:10" ht="15.75">
      <c r="A42" s="46"/>
      <c r="B42" s="2"/>
      <c r="C42" s="11" t="s">
        <v>44</v>
      </c>
      <c r="D42" s="98">
        <v>17161.13</v>
      </c>
      <c r="E42" s="98">
        <f t="shared" si="1"/>
        <v>3.3617989191046402</v>
      </c>
      <c r="F42" s="98">
        <v>2102.24</v>
      </c>
      <c r="G42" s="98">
        <f t="shared" si="2"/>
        <v>0.41182067612671996</v>
      </c>
      <c r="H42" s="98">
        <f t="shared" si="0"/>
        <v>19263.370000000003</v>
      </c>
      <c r="I42" s="98">
        <f t="shared" si="3"/>
        <v>3.7736195952313607</v>
      </c>
      <c r="J42" s="98">
        <v>195.896128</v>
      </c>
    </row>
    <row r="43" spans="1:10" ht="15.75">
      <c r="A43" s="46"/>
      <c r="B43" s="2"/>
      <c r="C43" s="11" t="s">
        <v>33</v>
      </c>
      <c r="D43" s="98">
        <v>64451.31</v>
      </c>
      <c r="E43" s="98">
        <f t="shared" si="1"/>
        <v>79.71338020799999</v>
      </c>
      <c r="F43" s="98">
        <v>7891.29</v>
      </c>
      <c r="G43" s="98">
        <f t="shared" si="2"/>
        <v>9.759947471999999</v>
      </c>
      <c r="H43" s="98">
        <f t="shared" si="0"/>
        <v>72342.59999999999</v>
      </c>
      <c r="I43" s="98">
        <f t="shared" si="3"/>
        <v>89.47332768</v>
      </c>
      <c r="J43" s="98">
        <v>1236.8</v>
      </c>
    </row>
    <row r="44" spans="1:10" ht="15.75">
      <c r="A44" s="46">
        <v>1</v>
      </c>
      <c r="B44" s="2" t="s">
        <v>20</v>
      </c>
      <c r="C44" s="11" t="s">
        <v>42</v>
      </c>
      <c r="D44" s="98">
        <v>10596.7</v>
      </c>
      <c r="E44" s="98">
        <f t="shared" si="1"/>
        <v>14.247199220108902</v>
      </c>
      <c r="F44" s="98">
        <v>7232.25</v>
      </c>
      <c r="G44" s="98">
        <f t="shared" si="2"/>
        <v>9.72371649283575</v>
      </c>
      <c r="H44" s="98">
        <f t="shared" si="0"/>
        <v>17828.95</v>
      </c>
      <c r="I44" s="98">
        <f t="shared" si="3"/>
        <v>23.970915712944652</v>
      </c>
      <c r="J44" s="98">
        <v>1344.493967</v>
      </c>
    </row>
    <row r="45" spans="1:10" ht="15.75">
      <c r="A45" s="46"/>
      <c r="B45" s="2"/>
      <c r="C45" s="11" t="s">
        <v>31</v>
      </c>
      <c r="D45" s="98">
        <v>14023.75</v>
      </c>
      <c r="E45" s="98">
        <f t="shared" si="1"/>
        <v>24.5755269006</v>
      </c>
      <c r="F45" s="98">
        <v>9571.21</v>
      </c>
      <c r="G45" s="98">
        <f t="shared" si="2"/>
        <v>16.7727982049232</v>
      </c>
      <c r="H45" s="98">
        <f t="shared" si="0"/>
        <v>23594.96</v>
      </c>
      <c r="I45" s="98">
        <f t="shared" si="3"/>
        <v>41.3483251055232</v>
      </c>
      <c r="J45" s="98">
        <v>1752.42192</v>
      </c>
    </row>
    <row r="46" spans="1:10" ht="15.75">
      <c r="A46" s="46"/>
      <c r="B46" s="2"/>
      <c r="C46" s="11" t="s">
        <v>32</v>
      </c>
      <c r="D46" s="98">
        <v>379748.63</v>
      </c>
      <c r="E46" s="98">
        <f t="shared" si="1"/>
        <v>5.61910743997919</v>
      </c>
      <c r="F46" s="98">
        <v>259178.44</v>
      </c>
      <c r="G46" s="98">
        <f t="shared" si="2"/>
        <v>3.8350408281557202</v>
      </c>
      <c r="H46" s="98">
        <f t="shared" si="0"/>
        <v>638927.0700000001</v>
      </c>
      <c r="I46" s="98">
        <f t="shared" si="3"/>
        <v>9.45414826813491</v>
      </c>
      <c r="J46" s="98">
        <v>14.796913</v>
      </c>
    </row>
    <row r="47" spans="1:10" ht="15.75">
      <c r="A47" s="46"/>
      <c r="B47" s="2"/>
      <c r="C47" s="11" t="s">
        <v>33</v>
      </c>
      <c r="D47" s="98">
        <v>36888.97</v>
      </c>
      <c r="E47" s="98">
        <f t="shared" si="1"/>
        <v>45.624278096</v>
      </c>
      <c r="F47" s="98">
        <v>25176.72</v>
      </c>
      <c r="G47" s="98">
        <f t="shared" si="2"/>
        <v>31.138567296</v>
      </c>
      <c r="H47" s="98">
        <f t="shared" si="0"/>
        <v>62065.69</v>
      </c>
      <c r="I47" s="98">
        <f t="shared" si="3"/>
        <v>76.762845392</v>
      </c>
      <c r="J47" s="98">
        <v>1236.8</v>
      </c>
    </row>
    <row r="48" spans="1:10" ht="15.75">
      <c r="A48" s="46">
        <v>1</v>
      </c>
      <c r="B48" s="2" t="s">
        <v>63</v>
      </c>
      <c r="C48" s="11" t="s">
        <v>42</v>
      </c>
      <c r="D48" s="98">
        <v>113.68</v>
      </c>
      <c r="E48" s="98">
        <f t="shared" si="1"/>
        <v>0.15284207416856002</v>
      </c>
      <c r="F48" s="98">
        <v>23.02</v>
      </c>
      <c r="G48" s="98">
        <f t="shared" si="2"/>
        <v>0.030950251120340003</v>
      </c>
      <c r="H48" s="98">
        <f t="shared" si="0"/>
        <v>136.70000000000002</v>
      </c>
      <c r="I48" s="98">
        <f t="shared" si="3"/>
        <v>0.18379232528890002</v>
      </c>
      <c r="J48" s="98">
        <v>1344.493967</v>
      </c>
    </row>
    <row r="49" spans="1:10" ht="15.75">
      <c r="A49" s="46"/>
      <c r="B49" s="2"/>
      <c r="C49" s="11" t="s">
        <v>33</v>
      </c>
      <c r="D49" s="98">
        <v>228.08</v>
      </c>
      <c r="E49" s="98">
        <f t="shared" si="1"/>
        <v>0.28208934399999996</v>
      </c>
      <c r="F49" s="98">
        <v>46.19</v>
      </c>
      <c r="G49" s="98">
        <f t="shared" si="2"/>
        <v>0.057127792</v>
      </c>
      <c r="H49" s="98">
        <f t="shared" si="0"/>
        <v>274.27</v>
      </c>
      <c r="I49" s="98">
        <f t="shared" si="3"/>
        <v>0.3392171359999999</v>
      </c>
      <c r="J49" s="98">
        <v>1236.8</v>
      </c>
    </row>
    <row r="50" spans="1:10" ht="15.75">
      <c r="A50" s="46">
        <v>1</v>
      </c>
      <c r="B50" s="2" t="s">
        <v>17</v>
      </c>
      <c r="C50" s="11" t="s">
        <v>42</v>
      </c>
      <c r="D50" s="98">
        <v>3022.77</v>
      </c>
      <c r="E50" s="98">
        <f t="shared" si="1"/>
        <v>4.06409602862859</v>
      </c>
      <c r="F50" s="98">
        <v>2063.04</v>
      </c>
      <c r="G50" s="98">
        <f t="shared" si="2"/>
        <v>2.77374483367968</v>
      </c>
      <c r="H50" s="98">
        <f t="shared" si="0"/>
        <v>5085.8099999999995</v>
      </c>
      <c r="I50" s="98">
        <f t="shared" si="3"/>
        <v>6.83784086230827</v>
      </c>
      <c r="J50" s="98">
        <v>1344.493967</v>
      </c>
    </row>
    <row r="51" spans="1:10" ht="15.75">
      <c r="A51" s="46"/>
      <c r="B51" s="2"/>
      <c r="C51" s="11" t="s">
        <v>31</v>
      </c>
      <c r="D51" s="98">
        <v>2014.14</v>
      </c>
      <c r="E51" s="98">
        <f t="shared" si="1"/>
        <v>3.5296230859488</v>
      </c>
      <c r="F51" s="98">
        <v>1374.65</v>
      </c>
      <c r="G51" s="98">
        <f t="shared" si="2"/>
        <v>2.408966792328</v>
      </c>
      <c r="H51" s="98">
        <f t="shared" si="0"/>
        <v>3388.79</v>
      </c>
      <c r="I51" s="98">
        <f t="shared" si="3"/>
        <v>5.9385898782768</v>
      </c>
      <c r="J51" s="98">
        <v>1752.42192</v>
      </c>
    </row>
    <row r="52" spans="1:10" ht="15.75">
      <c r="A52" s="46"/>
      <c r="B52" s="2"/>
      <c r="C52" s="11" t="s">
        <v>32</v>
      </c>
      <c r="D52" s="98">
        <v>528923.96</v>
      </c>
      <c r="E52" s="98">
        <f t="shared" si="1"/>
        <v>7.8264418197354795</v>
      </c>
      <c r="F52" s="98">
        <v>360990.6</v>
      </c>
      <c r="G52" s="98">
        <f t="shared" si="2"/>
        <v>5.3415465020178</v>
      </c>
      <c r="H52" s="98">
        <f t="shared" si="0"/>
        <v>889914.5599999999</v>
      </c>
      <c r="I52" s="98">
        <f t="shared" si="3"/>
        <v>13.167988321753278</v>
      </c>
      <c r="J52" s="98">
        <v>14.796913</v>
      </c>
    </row>
    <row r="53" spans="1:10" ht="15.75">
      <c r="A53" s="46"/>
      <c r="B53" s="2"/>
      <c r="C53" s="11" t="s">
        <v>33</v>
      </c>
      <c r="D53" s="98">
        <v>12520.54</v>
      </c>
      <c r="E53" s="98">
        <f t="shared" si="1"/>
        <v>15.485403872000001</v>
      </c>
      <c r="F53" s="98">
        <v>8545.27</v>
      </c>
      <c r="G53" s="98">
        <f t="shared" si="2"/>
        <v>10.568789936</v>
      </c>
      <c r="H53" s="98">
        <f t="shared" si="0"/>
        <v>21065.81</v>
      </c>
      <c r="I53" s="98">
        <f t="shared" si="3"/>
        <v>26.054193808</v>
      </c>
      <c r="J53" s="98">
        <v>1236.8</v>
      </c>
    </row>
    <row r="54" spans="1:10" ht="15.75">
      <c r="A54" s="46">
        <v>1</v>
      </c>
      <c r="B54" s="2" t="s">
        <v>38</v>
      </c>
      <c r="C54" s="11" t="s">
        <v>42</v>
      </c>
      <c r="D54" s="98">
        <v>676.24</v>
      </c>
      <c r="E54" s="98">
        <f t="shared" si="1"/>
        <v>0.9092006002440801</v>
      </c>
      <c r="F54" s="98">
        <v>448.85543</v>
      </c>
      <c r="G54" s="98">
        <f t="shared" si="2"/>
        <v>0.6034834176901909</v>
      </c>
      <c r="H54" s="98">
        <f t="shared" si="0"/>
        <v>1125.09543</v>
      </c>
      <c r="I54" s="98">
        <f t="shared" si="3"/>
        <v>1.512684017934271</v>
      </c>
      <c r="J54" s="98">
        <v>1344.493967</v>
      </c>
    </row>
    <row r="55" spans="1:10" ht="15.75">
      <c r="A55" s="46"/>
      <c r="B55" s="2"/>
      <c r="C55" s="11" t="s">
        <v>31</v>
      </c>
      <c r="D55" s="98">
        <v>7244.4734</v>
      </c>
      <c r="E55" s="98">
        <f t="shared" si="1"/>
        <v>12.695373985016927</v>
      </c>
      <c r="F55" s="98">
        <v>1702.4509</v>
      </c>
      <c r="G55" s="98">
        <f t="shared" si="2"/>
        <v>2.983412274883728</v>
      </c>
      <c r="H55" s="98">
        <f t="shared" si="0"/>
        <v>8946.9243</v>
      </c>
      <c r="I55" s="98">
        <f t="shared" si="3"/>
        <v>15.678786259900658</v>
      </c>
      <c r="J55" s="98">
        <v>1752.42192</v>
      </c>
    </row>
    <row r="56" spans="1:10" ht="15.75">
      <c r="A56" s="46"/>
      <c r="B56" s="2"/>
      <c r="C56" s="11" t="s">
        <v>32</v>
      </c>
      <c r="D56" s="98">
        <v>169618.5</v>
      </c>
      <c r="E56" s="98">
        <f t="shared" si="1"/>
        <v>2.5098301876905</v>
      </c>
      <c r="F56" s="98">
        <v>39860.35</v>
      </c>
      <c r="G56" s="98">
        <f t="shared" si="2"/>
        <v>0.5898101310995499</v>
      </c>
      <c r="H56" s="98">
        <f t="shared" si="0"/>
        <v>209478.85</v>
      </c>
      <c r="I56" s="98">
        <f t="shared" si="3"/>
        <v>3.0996403187900503</v>
      </c>
      <c r="J56" s="98">
        <v>14.796913</v>
      </c>
    </row>
    <row r="57" spans="1:10" ht="15.75">
      <c r="A57" s="46"/>
      <c r="B57" s="2"/>
      <c r="C57" s="11" t="s">
        <v>33</v>
      </c>
      <c r="D57" s="98">
        <v>31148.48</v>
      </c>
      <c r="E57" s="98">
        <f t="shared" si="1"/>
        <v>38.524440064</v>
      </c>
      <c r="F57" s="98">
        <v>7319.9017</v>
      </c>
      <c r="G57" s="98">
        <f t="shared" si="2"/>
        <v>9.05325442256</v>
      </c>
      <c r="H57" s="98">
        <f t="shared" si="0"/>
        <v>38468.3817</v>
      </c>
      <c r="I57" s="98">
        <f t="shared" si="3"/>
        <v>47.57769448655999</v>
      </c>
      <c r="J57" s="98">
        <v>1236.8</v>
      </c>
    </row>
    <row r="58" spans="1:10" ht="15.75">
      <c r="A58" s="46">
        <v>1</v>
      </c>
      <c r="B58" s="2" t="s">
        <v>21</v>
      </c>
      <c r="C58" s="11" t="s">
        <v>31</v>
      </c>
      <c r="D58" s="98">
        <v>3828.98</v>
      </c>
      <c r="E58" s="98">
        <f t="shared" si="1"/>
        <v>6.7099884832416</v>
      </c>
      <c r="F58" s="98">
        <v>2641.99</v>
      </c>
      <c r="G58" s="98">
        <f t="shared" si="2"/>
        <v>4.6298811884208</v>
      </c>
      <c r="H58" s="98">
        <f t="shared" si="0"/>
        <v>6470.969999999999</v>
      </c>
      <c r="I58" s="98">
        <f t="shared" si="3"/>
        <v>11.339869671662399</v>
      </c>
      <c r="J58" s="98">
        <v>1752.42192</v>
      </c>
    </row>
    <row r="59" spans="1:10" ht="15.75">
      <c r="A59" s="46"/>
      <c r="B59" s="2"/>
      <c r="C59" s="11" t="s">
        <v>33</v>
      </c>
      <c r="D59" s="98">
        <v>4283.16</v>
      </c>
      <c r="E59" s="98">
        <f t="shared" si="1"/>
        <v>5.297412287999999</v>
      </c>
      <c r="F59" s="98">
        <v>2955.38</v>
      </c>
      <c r="G59" s="98">
        <f t="shared" si="2"/>
        <v>3.655213984</v>
      </c>
      <c r="H59" s="98">
        <f t="shared" si="0"/>
        <v>7238.54</v>
      </c>
      <c r="I59" s="98">
        <f t="shared" si="3"/>
        <v>8.952626272</v>
      </c>
      <c r="J59" s="98">
        <v>1236.8</v>
      </c>
    </row>
    <row r="60" spans="1:10" ht="15.75">
      <c r="A60" s="46">
        <v>1</v>
      </c>
      <c r="B60" s="2" t="s">
        <v>85</v>
      </c>
      <c r="C60" s="11" t="s">
        <v>31</v>
      </c>
      <c r="D60" s="98">
        <v>2226.142</v>
      </c>
      <c r="E60" s="98">
        <f t="shared" si="1"/>
        <v>3.9011400378326395</v>
      </c>
      <c r="F60" s="98">
        <v>1561.08</v>
      </c>
      <c r="G60" s="98">
        <f t="shared" si="2"/>
        <v>2.7356708108735996</v>
      </c>
      <c r="H60" s="98">
        <f t="shared" si="0"/>
        <v>3787.2219999999998</v>
      </c>
      <c r="I60" s="98">
        <f t="shared" si="3"/>
        <v>6.63681084870624</v>
      </c>
      <c r="J60" s="98">
        <v>1752.42192</v>
      </c>
    </row>
    <row r="61" spans="1:10" ht="15.75">
      <c r="A61" s="46"/>
      <c r="B61" s="2"/>
      <c r="C61" s="11" t="s">
        <v>32</v>
      </c>
      <c r="D61" s="98">
        <v>109078.78</v>
      </c>
      <c r="E61" s="98">
        <f t="shared" si="1"/>
        <v>1.61402921780614</v>
      </c>
      <c r="F61" s="98">
        <v>76491.49</v>
      </c>
      <c r="G61" s="98">
        <f t="shared" si="2"/>
        <v>1.13183792277037</v>
      </c>
      <c r="H61" s="98">
        <f t="shared" si="0"/>
        <v>185570.27000000002</v>
      </c>
      <c r="I61" s="98">
        <f t="shared" si="3"/>
        <v>2.74586714057651</v>
      </c>
      <c r="J61" s="98">
        <v>14.796913</v>
      </c>
    </row>
    <row r="62" spans="1:10" ht="15.75">
      <c r="A62" s="46"/>
      <c r="B62" s="2"/>
      <c r="C62" s="11" t="s">
        <v>33</v>
      </c>
      <c r="D62" s="98">
        <v>4895.525</v>
      </c>
      <c r="E62" s="98">
        <f t="shared" si="1"/>
        <v>6.05478532</v>
      </c>
      <c r="F62" s="98">
        <v>3432.99</v>
      </c>
      <c r="G62" s="98">
        <f t="shared" si="2"/>
        <v>4.245922031999999</v>
      </c>
      <c r="H62" s="98">
        <f t="shared" si="0"/>
        <v>8328.515</v>
      </c>
      <c r="I62" s="98">
        <f t="shared" si="3"/>
        <v>10.300707351999998</v>
      </c>
      <c r="J62" s="98">
        <v>1236.8</v>
      </c>
    </row>
    <row r="63" spans="1:10" ht="15.75">
      <c r="A63" s="46">
        <v>1</v>
      </c>
      <c r="B63" s="2" t="s">
        <v>22</v>
      </c>
      <c r="C63" s="11" t="s">
        <v>31</v>
      </c>
      <c r="D63" s="98">
        <v>0</v>
      </c>
      <c r="E63" s="98">
        <f t="shared" si="1"/>
        <v>0</v>
      </c>
      <c r="F63" s="98">
        <v>2019.1</v>
      </c>
      <c r="G63" s="98">
        <f t="shared" si="2"/>
        <v>3.538315098672</v>
      </c>
      <c r="H63" s="98">
        <f t="shared" si="0"/>
        <v>2019.1</v>
      </c>
      <c r="I63" s="98">
        <f t="shared" si="3"/>
        <v>3.538315098672</v>
      </c>
      <c r="J63" s="98">
        <v>1752.42192</v>
      </c>
    </row>
    <row r="64" spans="1:10" ht="15.75">
      <c r="A64" s="46">
        <v>1</v>
      </c>
      <c r="B64" s="2" t="s">
        <v>86</v>
      </c>
      <c r="C64" s="11" t="s">
        <v>87</v>
      </c>
      <c r="D64" s="98">
        <v>0</v>
      </c>
      <c r="E64" s="98">
        <f t="shared" si="1"/>
        <v>0</v>
      </c>
      <c r="F64" s="98">
        <v>9659.75</v>
      </c>
      <c r="G64" s="98">
        <f t="shared" si="2"/>
        <v>18.9422519874</v>
      </c>
      <c r="H64" s="98">
        <f t="shared" si="0"/>
        <v>9659.75</v>
      </c>
      <c r="I64" s="98">
        <f t="shared" si="3"/>
        <v>18.9422519874</v>
      </c>
      <c r="J64" s="98">
        <v>1960.9464</v>
      </c>
    </row>
    <row r="65" spans="1:10" ht="15.75">
      <c r="A65" s="46"/>
      <c r="B65" s="2"/>
      <c r="C65" s="11" t="s">
        <v>32</v>
      </c>
      <c r="D65" s="98">
        <v>0</v>
      </c>
      <c r="E65" s="98">
        <f t="shared" si="1"/>
        <v>0</v>
      </c>
      <c r="F65" s="98">
        <v>13709.33</v>
      </c>
      <c r="G65" s="98">
        <f t="shared" si="2"/>
        <v>0.20285576329829</v>
      </c>
      <c r="H65" s="98">
        <f>+D65+F65</f>
        <v>13709.33</v>
      </c>
      <c r="I65" s="98">
        <f>+H65*J65/1000000</f>
        <v>0.20285576329829</v>
      </c>
      <c r="J65" s="98">
        <v>14.796913</v>
      </c>
    </row>
    <row r="66" spans="1:10" ht="15.75">
      <c r="A66" s="46">
        <v>1</v>
      </c>
      <c r="B66" s="2" t="s">
        <v>88</v>
      </c>
      <c r="C66" s="11" t="s">
        <v>9</v>
      </c>
      <c r="D66" s="98">
        <v>51504.04</v>
      </c>
      <c r="E66" s="98">
        <f t="shared" si="1"/>
        <v>100.99666182345601</v>
      </c>
      <c r="F66" s="98">
        <v>16030.63</v>
      </c>
      <c r="G66" s="98">
        <f t="shared" si="2"/>
        <v>31.435206188232</v>
      </c>
      <c r="H66" s="98">
        <f>+D66+F66</f>
        <v>67534.67</v>
      </c>
      <c r="I66" s="98">
        <f t="shared" si="3"/>
        <v>132.43186801168798</v>
      </c>
      <c r="J66" s="98">
        <v>1960.9464</v>
      </c>
    </row>
    <row r="67" spans="1:10" ht="15.75">
      <c r="A67" s="46">
        <v>1</v>
      </c>
      <c r="B67" s="2" t="s">
        <v>89</v>
      </c>
      <c r="C67" s="11" t="s">
        <v>9</v>
      </c>
      <c r="D67" s="98">
        <v>71038.71</v>
      </c>
      <c r="E67" s="98">
        <f t="shared" si="1"/>
        <v>139.30310263514403</v>
      </c>
      <c r="F67" s="98">
        <v>22643.59</v>
      </c>
      <c r="G67" s="98">
        <f t="shared" si="2"/>
        <v>44.402866293576004</v>
      </c>
      <c r="H67" s="98">
        <f t="shared" si="0"/>
        <v>93682.3</v>
      </c>
      <c r="I67" s="98">
        <f t="shared" si="3"/>
        <v>183.70596892872</v>
      </c>
      <c r="J67" s="98">
        <v>1960.9464</v>
      </c>
    </row>
    <row r="68" spans="1:10" ht="15.75">
      <c r="A68" s="46">
        <v>1</v>
      </c>
      <c r="B68" s="2" t="s">
        <v>94</v>
      </c>
      <c r="C68" s="11" t="s">
        <v>62</v>
      </c>
      <c r="D68" s="98">
        <v>31087.36</v>
      </c>
      <c r="E68" s="98">
        <f t="shared" si="1"/>
        <v>39.67479812226688</v>
      </c>
      <c r="F68" s="98">
        <v>5712.3</v>
      </c>
      <c r="G68" s="98">
        <f t="shared" si="2"/>
        <v>7.290241092000901</v>
      </c>
      <c r="H68" s="98">
        <f t="shared" si="0"/>
        <v>36799.66</v>
      </c>
      <c r="I68" s="98">
        <f t="shared" si="3"/>
        <v>46.96503921426779</v>
      </c>
      <c r="J68" s="98">
        <v>1276.235683</v>
      </c>
    </row>
    <row r="69" spans="1:10" ht="15.75">
      <c r="A69" s="46"/>
      <c r="B69" s="2"/>
      <c r="C69" s="11" t="s">
        <v>64</v>
      </c>
      <c r="D69" s="98">
        <v>31087.357</v>
      </c>
      <c r="E69" s="98">
        <f t="shared" si="1"/>
        <v>41.79676393647522</v>
      </c>
      <c r="F69" s="98">
        <v>5479.15</v>
      </c>
      <c r="G69" s="98">
        <f t="shared" si="2"/>
        <v>7.366684119288051</v>
      </c>
      <c r="H69" s="98">
        <f t="shared" si="0"/>
        <v>36566.507</v>
      </c>
      <c r="I69" s="98">
        <f t="shared" si="3"/>
        <v>49.16344805576327</v>
      </c>
      <c r="J69" s="98">
        <v>1344.493967</v>
      </c>
    </row>
    <row r="70" spans="1:10" ht="15.75">
      <c r="A70" s="46"/>
      <c r="B70" s="2"/>
      <c r="C70" s="11" t="s">
        <v>31</v>
      </c>
      <c r="D70" s="98">
        <v>95607.857</v>
      </c>
      <c r="E70" s="98">
        <f t="shared" si="1"/>
        <v>167.54530433102545</v>
      </c>
      <c r="F70" s="98">
        <v>16850.88</v>
      </c>
      <c r="G70" s="98">
        <f t="shared" si="2"/>
        <v>29.529851483289605</v>
      </c>
      <c r="H70" s="98">
        <f t="shared" si="0"/>
        <v>112458.73700000001</v>
      </c>
      <c r="I70" s="98">
        <f t="shared" si="3"/>
        <v>197.07515581431505</v>
      </c>
      <c r="J70" s="98">
        <v>1752.42192</v>
      </c>
    </row>
    <row r="71" spans="1:10" ht="15.75">
      <c r="A71" s="46"/>
      <c r="B71" s="2"/>
      <c r="C71" s="11" t="s">
        <v>32</v>
      </c>
      <c r="D71" s="98">
        <v>90069.141</v>
      </c>
      <c r="E71" s="98">
        <f t="shared" si="1"/>
        <v>1.332745243361733</v>
      </c>
      <c r="F71" s="98">
        <v>15874.69</v>
      </c>
      <c r="G71" s="98">
        <f t="shared" si="2"/>
        <v>0.23489640683197</v>
      </c>
      <c r="H71" s="98">
        <f t="shared" si="0"/>
        <v>105943.831</v>
      </c>
      <c r="I71" s="98">
        <f t="shared" si="3"/>
        <v>1.5676416501937032</v>
      </c>
      <c r="J71" s="98">
        <v>14.796913</v>
      </c>
    </row>
    <row r="72" spans="1:10" ht="15.75">
      <c r="A72" s="46"/>
      <c r="B72" s="2"/>
      <c r="C72" s="11" t="s">
        <v>43</v>
      </c>
      <c r="D72" s="98">
        <v>2393652.765</v>
      </c>
      <c r="E72" s="98">
        <f t="shared" si="1"/>
        <v>535.492401938036</v>
      </c>
      <c r="F72" s="98">
        <v>421881.3</v>
      </c>
      <c r="G72" s="98">
        <f t="shared" si="2"/>
        <v>94.3805358793305</v>
      </c>
      <c r="H72" s="98">
        <f t="shared" si="0"/>
        <v>2815534.065</v>
      </c>
      <c r="I72" s="98">
        <f t="shared" si="3"/>
        <v>629.8729378173665</v>
      </c>
      <c r="J72" s="98">
        <v>223.713485</v>
      </c>
    </row>
    <row r="73" spans="1:10" ht="15.75">
      <c r="A73" s="46"/>
      <c r="B73" s="2"/>
      <c r="C73" s="11" t="s">
        <v>33</v>
      </c>
      <c r="D73" s="98">
        <v>52611.045</v>
      </c>
      <c r="E73" s="98">
        <f t="shared" si="1"/>
        <v>65.06934045599999</v>
      </c>
      <c r="F73" s="98">
        <v>9212.7</v>
      </c>
      <c r="G73" s="98">
        <f t="shared" si="2"/>
        <v>11.39426736</v>
      </c>
      <c r="H73" s="98">
        <f t="shared" si="0"/>
        <v>61823.744999999995</v>
      </c>
      <c r="I73" s="98">
        <f t="shared" si="3"/>
        <v>76.46360781599998</v>
      </c>
      <c r="J73" s="98">
        <v>1236.8</v>
      </c>
    </row>
    <row r="74" spans="1:10" ht="15.75">
      <c r="A74" s="46">
        <v>15</v>
      </c>
      <c r="B74" s="2" t="s">
        <v>23</v>
      </c>
      <c r="C74" s="11" t="s">
        <v>33</v>
      </c>
      <c r="D74" s="98">
        <v>17751.254</v>
      </c>
      <c r="E74" s="98">
        <f t="shared" si="1"/>
        <v>21.967176825</v>
      </c>
      <c r="F74" s="98">
        <v>3128.66</v>
      </c>
      <c r="G74" s="98">
        <f t="shared" si="2"/>
        <v>3.87171675</v>
      </c>
      <c r="H74" s="98">
        <f aca="true" t="shared" si="4" ref="H74:H84">+D74+F74</f>
        <v>20879.914</v>
      </c>
      <c r="I74" s="98">
        <f t="shared" si="3"/>
        <v>25.838893575</v>
      </c>
      <c r="J74" s="98">
        <v>1237.5</v>
      </c>
    </row>
    <row r="75" spans="1:10" ht="15.75">
      <c r="A75" s="46">
        <v>15</v>
      </c>
      <c r="B75" s="2" t="s">
        <v>24</v>
      </c>
      <c r="C75" s="11" t="s">
        <v>33</v>
      </c>
      <c r="D75" s="98">
        <v>150000</v>
      </c>
      <c r="E75" s="98">
        <f aca="true" t="shared" si="5" ref="E75:E81">+D75*J75/1000000</f>
        <v>185.625</v>
      </c>
      <c r="F75" s="98">
        <v>18000</v>
      </c>
      <c r="G75" s="98">
        <f t="shared" si="2"/>
        <v>22.275</v>
      </c>
      <c r="H75" s="98">
        <f t="shared" si="4"/>
        <v>168000</v>
      </c>
      <c r="I75" s="98">
        <f t="shared" si="3"/>
        <v>207.9</v>
      </c>
      <c r="J75" s="98">
        <v>1237.5</v>
      </c>
    </row>
    <row r="76" spans="1:10" ht="15.75">
      <c r="A76" s="46">
        <v>15</v>
      </c>
      <c r="B76" s="2" t="s">
        <v>90</v>
      </c>
      <c r="C76" s="11" t="s">
        <v>33</v>
      </c>
      <c r="D76" s="98">
        <v>37500</v>
      </c>
      <c r="E76" s="98">
        <f t="shared" si="5"/>
        <v>46.40625</v>
      </c>
      <c r="F76" s="98">
        <v>5333.2</v>
      </c>
      <c r="G76" s="98">
        <f aca="true" t="shared" si="6" ref="G76:G84">+F76*J76/1000000</f>
        <v>6.599835</v>
      </c>
      <c r="H76" s="98">
        <f t="shared" si="4"/>
        <v>42833.2</v>
      </c>
      <c r="I76" s="98">
        <f t="shared" si="3"/>
        <v>53.006085</v>
      </c>
      <c r="J76" s="98">
        <v>1237.5</v>
      </c>
    </row>
    <row r="77" spans="1:10" ht="15.75">
      <c r="A77" s="46">
        <v>15</v>
      </c>
      <c r="B77" s="2" t="s">
        <v>25</v>
      </c>
      <c r="C77" s="11" t="s">
        <v>33</v>
      </c>
      <c r="D77" s="98">
        <v>64500</v>
      </c>
      <c r="E77" s="98">
        <f t="shared" si="5"/>
        <v>79.81875</v>
      </c>
      <c r="F77" s="98">
        <v>8949.38</v>
      </c>
      <c r="G77" s="98">
        <f t="shared" si="6"/>
        <v>11.074857749999998</v>
      </c>
      <c r="H77" s="98">
        <f t="shared" si="4"/>
        <v>73449.38</v>
      </c>
      <c r="I77" s="98">
        <f t="shared" si="3"/>
        <v>90.89360775</v>
      </c>
      <c r="J77" s="98">
        <v>1237.5</v>
      </c>
    </row>
    <row r="78" spans="1:10" ht="15.75">
      <c r="A78" s="46">
        <v>15</v>
      </c>
      <c r="B78" s="2" t="s">
        <v>26</v>
      </c>
      <c r="C78" s="11" t="s">
        <v>9</v>
      </c>
      <c r="D78" s="98">
        <v>307500</v>
      </c>
      <c r="E78" s="98">
        <f t="shared" si="5"/>
        <v>606.9587596875</v>
      </c>
      <c r="F78" s="98">
        <v>47278.13</v>
      </c>
      <c r="G78" s="98">
        <f t="shared" si="6"/>
        <v>93.31991917120125</v>
      </c>
      <c r="H78" s="98">
        <f t="shared" si="4"/>
        <v>354778.13</v>
      </c>
      <c r="I78" s="98">
        <f t="shared" si="3"/>
        <v>700.2786788587013</v>
      </c>
      <c r="J78" s="98">
        <v>1973.849625</v>
      </c>
    </row>
    <row r="79" spans="1:10" ht="15.75">
      <c r="A79" s="46">
        <v>15</v>
      </c>
      <c r="B79" s="2" t="s">
        <v>27</v>
      </c>
      <c r="C79" s="11" t="s">
        <v>9</v>
      </c>
      <c r="D79" s="98">
        <v>161457.42</v>
      </c>
      <c r="E79" s="98">
        <f t="shared" si="5"/>
        <v>318.69266792046756</v>
      </c>
      <c r="F79" s="98">
        <v>29667.82</v>
      </c>
      <c r="G79" s="98">
        <f t="shared" si="6"/>
        <v>58.5598153815675</v>
      </c>
      <c r="H79" s="98">
        <f t="shared" si="4"/>
        <v>191125.24000000002</v>
      </c>
      <c r="I79" s="98">
        <f t="shared" si="3"/>
        <v>377.25248330203505</v>
      </c>
      <c r="J79" s="98">
        <v>1973.849625</v>
      </c>
    </row>
    <row r="80" spans="1:10" ht="15.75">
      <c r="A80" s="46">
        <v>15</v>
      </c>
      <c r="B80" s="2" t="s">
        <v>28</v>
      </c>
      <c r="C80" s="11" t="s">
        <v>33</v>
      </c>
      <c r="D80" s="98">
        <v>300000</v>
      </c>
      <c r="E80" s="98">
        <f t="shared" si="5"/>
        <v>371.25</v>
      </c>
      <c r="F80" s="98">
        <v>15166.67</v>
      </c>
      <c r="G80" s="98">
        <f t="shared" si="6"/>
        <v>18.768754125</v>
      </c>
      <c r="H80" s="98">
        <f t="shared" si="4"/>
        <v>315166.67</v>
      </c>
      <c r="I80" s="98">
        <f t="shared" si="3"/>
        <v>390.018754125</v>
      </c>
      <c r="J80" s="98">
        <v>1237.5</v>
      </c>
    </row>
    <row r="81" spans="1:10" ht="15.75">
      <c r="A81" s="46">
        <v>30</v>
      </c>
      <c r="B81" s="2" t="s">
        <v>123</v>
      </c>
      <c r="C81" s="11" t="s">
        <v>124</v>
      </c>
      <c r="D81" s="98">
        <v>0</v>
      </c>
      <c r="E81" s="98">
        <f t="shared" si="5"/>
        <v>0</v>
      </c>
      <c r="F81" s="98">
        <v>69000</v>
      </c>
      <c r="G81" s="98">
        <f t="shared" si="6"/>
        <v>23.26151032494049</v>
      </c>
      <c r="H81" s="98">
        <f t="shared" si="4"/>
        <v>69000</v>
      </c>
      <c r="I81" s="98">
        <f t="shared" si="3"/>
        <v>23.26151032494049</v>
      </c>
      <c r="J81" s="98">
        <f>'[1]Feuil1'!$F$7</f>
        <v>337.12333804261584</v>
      </c>
    </row>
    <row r="82" spans="1:10" ht="15.75">
      <c r="A82" s="46">
        <v>31</v>
      </c>
      <c r="B82" s="2" t="s">
        <v>91</v>
      </c>
      <c r="C82" s="11" t="s">
        <v>33</v>
      </c>
      <c r="D82" s="98">
        <v>0</v>
      </c>
      <c r="E82" s="98">
        <v>0</v>
      </c>
      <c r="F82" s="98">
        <v>23611.11</v>
      </c>
      <c r="G82" s="98">
        <f t="shared" si="6"/>
        <v>29.239998624000002</v>
      </c>
      <c r="H82" s="98">
        <f t="shared" si="4"/>
        <v>23611.11</v>
      </c>
      <c r="I82" s="98">
        <f t="shared" si="3"/>
        <v>29.239998624000002</v>
      </c>
      <c r="J82" s="98">
        <v>1238.4</v>
      </c>
    </row>
    <row r="83" spans="1:10" ht="15.75">
      <c r="A83" s="46">
        <v>31</v>
      </c>
      <c r="B83" s="2" t="s">
        <v>92</v>
      </c>
      <c r="C83" s="11" t="s">
        <v>33</v>
      </c>
      <c r="D83" s="98">
        <v>0</v>
      </c>
      <c r="E83" s="98">
        <v>0</v>
      </c>
      <c r="F83" s="98">
        <v>84415.64</v>
      </c>
      <c r="G83" s="98">
        <f t="shared" si="6"/>
        <v>104.54032857600001</v>
      </c>
      <c r="H83" s="98">
        <f t="shared" si="4"/>
        <v>84415.64</v>
      </c>
      <c r="I83" s="98">
        <f t="shared" si="3"/>
        <v>104.54032857600001</v>
      </c>
      <c r="J83" s="98">
        <v>1238.4</v>
      </c>
    </row>
    <row r="84" spans="1:10" ht="15.75">
      <c r="A84" s="46">
        <v>31</v>
      </c>
      <c r="B84" s="2" t="s">
        <v>93</v>
      </c>
      <c r="C84" s="11" t="s">
        <v>33</v>
      </c>
      <c r="D84" s="98">
        <v>0</v>
      </c>
      <c r="E84" s="98">
        <v>0</v>
      </c>
      <c r="F84" s="98">
        <v>120945.18</v>
      </c>
      <c r="G84" s="98">
        <f t="shared" si="6"/>
        <v>149.778510912</v>
      </c>
      <c r="H84" s="98">
        <f t="shared" si="4"/>
        <v>120945.18</v>
      </c>
      <c r="I84" s="98">
        <f>+H84*J84/1000000</f>
        <v>149.778510912</v>
      </c>
      <c r="J84" s="98">
        <v>1238.4</v>
      </c>
    </row>
    <row r="85" spans="1:10" ht="15.75">
      <c r="A85" s="73"/>
      <c r="B85" s="36"/>
      <c r="C85" s="38"/>
      <c r="D85" s="71"/>
      <c r="E85" s="31"/>
      <c r="F85" s="5"/>
      <c r="G85" s="27"/>
      <c r="H85" s="14"/>
      <c r="I85" s="27"/>
      <c r="J85" s="16"/>
    </row>
    <row r="86" spans="1:10" ht="15.75">
      <c r="A86" s="46"/>
      <c r="B86" s="34"/>
      <c r="C86" s="11"/>
      <c r="D86" s="29"/>
      <c r="E86" s="30"/>
      <c r="F86" s="2"/>
      <c r="G86" s="26"/>
      <c r="H86" s="17"/>
      <c r="I86" s="26"/>
      <c r="J86" s="13"/>
    </row>
    <row r="87" spans="1:10" ht="15.75">
      <c r="A87" s="84"/>
      <c r="B87" s="80" t="s">
        <v>96</v>
      </c>
      <c r="C87" s="81"/>
      <c r="D87" s="82"/>
      <c r="E87" s="85">
        <f>SUM(E10:E84)</f>
        <v>4527.458314911406</v>
      </c>
      <c r="F87" s="83"/>
      <c r="G87" s="85">
        <f>SUM(G10:G84)</f>
        <v>1258.0696506473244</v>
      </c>
      <c r="H87" s="83"/>
      <c r="I87" s="85">
        <f>SUM(I10:I84)</f>
        <v>5785.527965558731</v>
      </c>
      <c r="J87" s="83"/>
    </row>
    <row r="88" spans="1:10" ht="15.75">
      <c r="A88" s="43"/>
      <c r="B88" s="36"/>
      <c r="C88" s="14"/>
      <c r="D88" s="14"/>
      <c r="E88" s="15"/>
      <c r="F88" s="14"/>
      <c r="G88" s="15"/>
      <c r="H88" s="14"/>
      <c r="I88" s="15"/>
      <c r="J88" s="14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B14" sqref="B14:B16"/>
    </sheetView>
  </sheetViews>
  <sheetFormatPr defaultColWidth="9.140625" defaultRowHeight="12.75"/>
  <cols>
    <col min="1" max="1" width="33.57421875" style="0" bestFit="1" customWidth="1"/>
    <col min="2" max="2" width="48.140625" style="0" bestFit="1" customWidth="1"/>
    <col min="3" max="3" width="11.421875" style="0" customWidth="1"/>
    <col min="4" max="4" width="13.7109375" style="0" bestFit="1" customWidth="1"/>
    <col min="5" max="5" width="17.8515625" style="0" bestFit="1" customWidth="1"/>
    <col min="6" max="6" width="13.7109375" style="0" bestFit="1" customWidth="1"/>
    <col min="7" max="7" width="15.8515625" style="0" bestFit="1" customWidth="1"/>
    <col min="8" max="8" width="17.7109375" style="0" bestFit="1" customWidth="1"/>
    <col min="9" max="9" width="19.28125" style="0" bestFit="1" customWidth="1"/>
    <col min="10" max="10" width="15.28125" style="0" bestFit="1" customWidth="1"/>
    <col min="11" max="16384" width="11.421875" style="0" customWidth="1"/>
  </cols>
  <sheetData>
    <row r="1" spans="1:10" ht="12.75">
      <c r="A1" s="61"/>
      <c r="B1" s="62"/>
      <c r="C1" s="62"/>
      <c r="D1" s="62"/>
      <c r="E1" s="62"/>
      <c r="F1" s="62"/>
      <c r="G1" s="62"/>
      <c r="H1" s="62"/>
      <c r="I1" s="62"/>
      <c r="J1" s="68"/>
    </row>
    <row r="2" spans="1:10" ht="15.75">
      <c r="A2" s="237" t="s">
        <v>15</v>
      </c>
      <c r="B2" s="238"/>
      <c r="C2" s="238"/>
      <c r="D2" s="238"/>
      <c r="E2" s="238"/>
      <c r="F2" s="238"/>
      <c r="G2" s="238"/>
      <c r="H2" s="238"/>
      <c r="I2" s="238"/>
      <c r="J2" s="239"/>
    </row>
    <row r="3" spans="1:10" ht="15.75">
      <c r="A3" s="52"/>
      <c r="B3" s="53"/>
      <c r="C3" s="53"/>
      <c r="D3" s="53"/>
      <c r="E3" s="53"/>
      <c r="F3" s="53"/>
      <c r="G3" s="53"/>
      <c r="H3" s="53"/>
      <c r="I3" s="53"/>
      <c r="J3" s="64" t="s">
        <v>160</v>
      </c>
    </row>
    <row r="4" spans="1:10" ht="15.75">
      <c r="A4" s="54"/>
      <c r="B4" s="3"/>
      <c r="C4" s="3"/>
      <c r="D4" s="3"/>
      <c r="E4" s="3"/>
      <c r="F4" s="3"/>
      <c r="G4" s="3"/>
      <c r="H4" s="3"/>
      <c r="I4" s="3"/>
      <c r="J4" s="4"/>
    </row>
    <row r="5" spans="1:10" ht="15.75">
      <c r="A5" s="56"/>
      <c r="B5" s="6"/>
      <c r="C5" s="6"/>
      <c r="D5" s="6"/>
      <c r="E5" s="6"/>
      <c r="F5" s="6"/>
      <c r="G5" s="6"/>
      <c r="H5" s="6"/>
      <c r="I5" s="6"/>
      <c r="J5" s="7"/>
    </row>
    <row r="6" spans="1:10" ht="15.75">
      <c r="A6" s="9" t="s">
        <v>0</v>
      </c>
      <c r="B6" s="58" t="s">
        <v>1</v>
      </c>
      <c r="C6" s="9" t="s">
        <v>2</v>
      </c>
      <c r="D6" s="9" t="s">
        <v>4</v>
      </c>
      <c r="E6" s="9" t="s">
        <v>11</v>
      </c>
      <c r="F6" s="9" t="s">
        <v>3</v>
      </c>
      <c r="G6" s="9" t="s">
        <v>11</v>
      </c>
      <c r="H6" s="9" t="s">
        <v>6</v>
      </c>
      <c r="I6" s="9" t="s">
        <v>11</v>
      </c>
      <c r="J6" s="10" t="s">
        <v>7</v>
      </c>
    </row>
    <row r="7" spans="1:10" ht="15.75">
      <c r="A7" s="18"/>
      <c r="B7" s="55"/>
      <c r="C7" s="18"/>
      <c r="D7" s="12" t="s">
        <v>5</v>
      </c>
      <c r="E7" s="12" t="s">
        <v>12</v>
      </c>
      <c r="F7" s="12" t="s">
        <v>5</v>
      </c>
      <c r="G7" s="12" t="s">
        <v>12</v>
      </c>
      <c r="H7" s="12" t="s">
        <v>5</v>
      </c>
      <c r="I7" s="12" t="s">
        <v>12</v>
      </c>
      <c r="J7" s="13" t="s">
        <v>8</v>
      </c>
    </row>
    <row r="8" spans="1:10" ht="15.75">
      <c r="A8" s="15"/>
      <c r="B8" s="57"/>
      <c r="C8" s="59"/>
      <c r="D8" s="15"/>
      <c r="E8" s="15"/>
      <c r="F8" s="15"/>
      <c r="G8" s="15"/>
      <c r="H8" s="15"/>
      <c r="I8" s="15"/>
      <c r="J8" s="16"/>
    </row>
    <row r="9" spans="1:10" ht="15.75">
      <c r="A9" s="23"/>
      <c r="B9" s="23"/>
      <c r="C9" s="23"/>
      <c r="D9" s="23"/>
      <c r="E9" s="23"/>
      <c r="F9" s="23"/>
      <c r="G9" s="23"/>
      <c r="H9" s="23"/>
      <c r="I9" s="23"/>
      <c r="J9" s="1"/>
    </row>
    <row r="10" spans="1:10" ht="15.75">
      <c r="A10" s="100" t="s">
        <v>159</v>
      </c>
      <c r="B10" s="55"/>
      <c r="C10" s="18"/>
      <c r="D10" s="18"/>
      <c r="E10" s="18" t="s">
        <v>128</v>
      </c>
      <c r="F10" s="18"/>
      <c r="G10" s="18" t="s">
        <v>128</v>
      </c>
      <c r="H10" s="18" t="s">
        <v>128</v>
      </c>
      <c r="I10" s="55" t="s">
        <v>128</v>
      </c>
      <c r="J10" s="18" t="s">
        <v>128</v>
      </c>
    </row>
    <row r="11" spans="1:10" ht="15.75">
      <c r="A11" s="100"/>
      <c r="B11" s="55"/>
      <c r="C11" s="18"/>
      <c r="D11" s="18"/>
      <c r="E11" s="18"/>
      <c r="F11" s="18"/>
      <c r="G11" s="18"/>
      <c r="H11" s="18"/>
      <c r="I11" s="55"/>
      <c r="J11" s="18"/>
    </row>
    <row r="12" spans="1:10" ht="15.75">
      <c r="A12" s="60">
        <v>1</v>
      </c>
      <c r="B12" s="18" t="s">
        <v>146</v>
      </c>
      <c r="C12" s="18" t="s">
        <v>10</v>
      </c>
      <c r="D12" s="18">
        <v>28935.29</v>
      </c>
      <c r="E12" s="30">
        <f aca="true" t="shared" si="0" ref="E12:E24">+D12*J12/1000000</f>
        <v>35.836356665</v>
      </c>
      <c r="F12" s="18">
        <v>1736.12</v>
      </c>
      <c r="G12" s="26">
        <f aca="true" t="shared" si="1" ref="G12:G24">+F12*J12/1000000</f>
        <v>2.1501846199999997</v>
      </c>
      <c r="H12" s="18">
        <f aca="true" t="shared" si="2" ref="H12:H23">+D12+F12</f>
        <v>30671.41</v>
      </c>
      <c r="I12" s="18">
        <f aca="true" t="shared" si="3" ref="I12:I23">+G12+E12</f>
        <v>37.986541284999994</v>
      </c>
      <c r="J12" s="18">
        <v>1238.5</v>
      </c>
    </row>
    <row r="13" spans="1:10" ht="15.75">
      <c r="A13" s="60">
        <v>1</v>
      </c>
      <c r="B13" s="18" t="s">
        <v>147</v>
      </c>
      <c r="C13" s="18" t="s">
        <v>10</v>
      </c>
      <c r="D13" s="18">
        <v>0</v>
      </c>
      <c r="E13" s="30">
        <f t="shared" si="0"/>
        <v>0</v>
      </c>
      <c r="F13" s="18">
        <v>2632.5</v>
      </c>
      <c r="G13" s="26">
        <f t="shared" si="1"/>
        <v>3.26035125</v>
      </c>
      <c r="H13" s="18">
        <f t="shared" si="2"/>
        <v>2632.5</v>
      </c>
      <c r="I13" s="18">
        <f t="shared" si="3"/>
        <v>3.26035125</v>
      </c>
      <c r="J13" s="18">
        <v>1238.5</v>
      </c>
    </row>
    <row r="14" spans="1:10" ht="15.75">
      <c r="A14" s="60">
        <v>1</v>
      </c>
      <c r="B14" s="18" t="s">
        <v>148</v>
      </c>
      <c r="C14" s="18" t="s">
        <v>9</v>
      </c>
      <c r="D14" s="18">
        <v>214500</v>
      </c>
      <c r="E14" s="30">
        <f t="shared" si="0"/>
        <v>431.2191279825</v>
      </c>
      <c r="F14" s="18">
        <v>41023.13</v>
      </c>
      <c r="G14" s="26">
        <f t="shared" si="1"/>
        <v>82.47066827838105</v>
      </c>
      <c r="H14" s="18">
        <f t="shared" si="2"/>
        <v>255523.13</v>
      </c>
      <c r="I14" s="18">
        <f t="shared" si="3"/>
        <v>513.689796260881</v>
      </c>
      <c r="J14" s="18">
        <v>2010.345585</v>
      </c>
    </row>
    <row r="15" spans="1:10" ht="15.75">
      <c r="A15" s="60">
        <v>1</v>
      </c>
      <c r="B15" s="18" t="s">
        <v>149</v>
      </c>
      <c r="C15" s="18" t="s">
        <v>9</v>
      </c>
      <c r="D15" s="18">
        <v>1298000</v>
      </c>
      <c r="E15" s="30">
        <f t="shared" si="0"/>
        <v>2609.42856933</v>
      </c>
      <c r="F15" s="18">
        <v>170362.5</v>
      </c>
      <c r="G15" s="26">
        <f t="shared" si="1"/>
        <v>342.48749972456255</v>
      </c>
      <c r="H15" s="18">
        <f t="shared" si="2"/>
        <v>1468362.5</v>
      </c>
      <c r="I15" s="18">
        <f>+G15+E15</f>
        <v>2951.9160690545623</v>
      </c>
      <c r="J15" s="18">
        <v>2010.345585</v>
      </c>
    </row>
    <row r="16" spans="1:10" ht="15.75">
      <c r="A16" s="60">
        <v>1</v>
      </c>
      <c r="B16" s="18" t="s">
        <v>150</v>
      </c>
      <c r="C16" s="18" t="s">
        <v>9</v>
      </c>
      <c r="D16" s="18">
        <v>198000</v>
      </c>
      <c r="E16" s="30">
        <f t="shared" si="0"/>
        <v>398.04842583</v>
      </c>
      <c r="F16" s="18">
        <v>37867.5</v>
      </c>
      <c r="G16" s="26">
        <f t="shared" si="1"/>
        <v>76.12676143998749</v>
      </c>
      <c r="H16" s="18">
        <f t="shared" si="2"/>
        <v>235867.5</v>
      </c>
      <c r="I16" s="18">
        <f t="shared" si="3"/>
        <v>474.1751872699875</v>
      </c>
      <c r="J16" s="18">
        <v>2010.345585</v>
      </c>
    </row>
    <row r="17" spans="1:10" ht="15.75">
      <c r="A17" s="60">
        <v>1</v>
      </c>
      <c r="B17" s="18" t="s">
        <v>151</v>
      </c>
      <c r="C17" s="18" t="s">
        <v>9</v>
      </c>
      <c r="D17" s="18">
        <v>83490.64</v>
      </c>
      <c r="E17" s="30">
        <f t="shared" si="0"/>
        <v>167.8450395128244</v>
      </c>
      <c r="F17" s="18">
        <v>16593.76</v>
      </c>
      <c r="G17" s="26">
        <f t="shared" si="1"/>
        <v>33.359192154549596</v>
      </c>
      <c r="H17" s="18">
        <f t="shared" si="2"/>
        <v>100084.4</v>
      </c>
      <c r="I17" s="18">
        <f t="shared" si="3"/>
        <v>201.204231667374</v>
      </c>
      <c r="J17" s="18">
        <v>2010.345585</v>
      </c>
    </row>
    <row r="18" spans="1:10" ht="15.75">
      <c r="A18" s="60">
        <v>15</v>
      </c>
      <c r="B18" s="18" t="s">
        <v>152</v>
      </c>
      <c r="C18" s="18" t="s">
        <v>10</v>
      </c>
      <c r="D18" s="18">
        <v>59449.7</v>
      </c>
      <c r="E18" s="30">
        <f t="shared" si="0"/>
        <v>73.67601321</v>
      </c>
      <c r="F18" s="18">
        <v>6686.83</v>
      </c>
      <c r="G18" s="26">
        <f t="shared" si="1"/>
        <v>8.286988419</v>
      </c>
      <c r="H18" s="18">
        <f t="shared" si="2"/>
        <v>66136.53</v>
      </c>
      <c r="I18" s="18">
        <f t="shared" si="3"/>
        <v>81.96300162899999</v>
      </c>
      <c r="J18" s="18">
        <v>1239.3</v>
      </c>
    </row>
    <row r="19" spans="1:10" ht="15.75">
      <c r="A19" s="60">
        <v>15</v>
      </c>
      <c r="B19" s="18" t="s">
        <v>153</v>
      </c>
      <c r="C19" s="18" t="s">
        <v>9</v>
      </c>
      <c r="D19" s="18">
        <v>109634.079</v>
      </c>
      <c r="E19" s="30">
        <f t="shared" si="0"/>
        <v>216.6765489233293</v>
      </c>
      <c r="F19" s="18">
        <v>13978.35</v>
      </c>
      <c r="G19" s="26">
        <f t="shared" si="1"/>
        <v>27.626269726244704</v>
      </c>
      <c r="H19" s="18">
        <f t="shared" si="2"/>
        <v>123612.429</v>
      </c>
      <c r="I19" s="18">
        <f t="shared" si="3"/>
        <v>244.30281864957402</v>
      </c>
      <c r="J19" s="18">
        <v>1976.361282</v>
      </c>
    </row>
    <row r="20" spans="1:10" ht="15.75">
      <c r="A20" s="60">
        <v>15</v>
      </c>
      <c r="B20" s="18" t="s">
        <v>154</v>
      </c>
      <c r="C20" s="18" t="s">
        <v>9</v>
      </c>
      <c r="D20" s="18">
        <v>207534.908</v>
      </c>
      <c r="E20" s="30">
        <f t="shared" si="0"/>
        <v>410.163956834632</v>
      </c>
      <c r="F20" s="18">
        <v>26460.67</v>
      </c>
      <c r="G20" s="26">
        <f t="shared" si="1"/>
        <v>52.29584368377894</v>
      </c>
      <c r="H20" s="18">
        <f t="shared" si="2"/>
        <v>233995.57799999998</v>
      </c>
      <c r="I20" s="18">
        <f t="shared" si="3"/>
        <v>462.45980051841093</v>
      </c>
      <c r="J20" s="18">
        <v>1976.361282</v>
      </c>
    </row>
    <row r="21" spans="1:10" ht="15.75">
      <c r="A21" s="60">
        <v>15</v>
      </c>
      <c r="B21" s="18" t="s">
        <v>152</v>
      </c>
      <c r="C21" s="18" t="s">
        <v>10</v>
      </c>
      <c r="D21" s="18">
        <v>59460</v>
      </c>
      <c r="E21" s="30">
        <f t="shared" si="0"/>
        <v>73.688778</v>
      </c>
      <c r="F21" s="18">
        <v>6911.03</v>
      </c>
      <c r="G21" s="26">
        <f t="shared" si="1"/>
        <v>8.564839479</v>
      </c>
      <c r="H21" s="18">
        <f t="shared" si="2"/>
        <v>66371.03</v>
      </c>
      <c r="I21" s="18">
        <f t="shared" si="3"/>
        <v>82.253617479</v>
      </c>
      <c r="J21" s="18">
        <v>1239.3</v>
      </c>
    </row>
    <row r="22" spans="1:10" ht="15.75">
      <c r="A22" s="60">
        <v>15</v>
      </c>
      <c r="B22" s="18" t="s">
        <v>155</v>
      </c>
      <c r="C22" s="18" t="s">
        <v>9</v>
      </c>
      <c r="D22" s="18">
        <v>310142.76</v>
      </c>
      <c r="E22" s="30">
        <f t="shared" si="0"/>
        <v>612.9541427566184</v>
      </c>
      <c r="F22" s="18">
        <v>43032.33</v>
      </c>
      <c r="G22" s="26">
        <f t="shared" si="1"/>
        <v>85.04743088624707</v>
      </c>
      <c r="H22" s="18">
        <f t="shared" si="2"/>
        <v>353175.09</v>
      </c>
      <c r="I22" s="18">
        <f t="shared" si="3"/>
        <v>698.0015736428654</v>
      </c>
      <c r="J22" s="18">
        <v>1976.361282</v>
      </c>
    </row>
    <row r="23" spans="1:10" ht="15.75">
      <c r="A23" s="60">
        <v>15</v>
      </c>
      <c r="B23" s="18" t="s">
        <v>156</v>
      </c>
      <c r="C23" s="18" t="s">
        <v>9</v>
      </c>
      <c r="D23" s="18">
        <v>245834</v>
      </c>
      <c r="E23" s="30">
        <f t="shared" si="0"/>
        <v>485.85679939918805</v>
      </c>
      <c r="F23" s="18">
        <v>52546.87</v>
      </c>
      <c r="G23" s="26">
        <f t="shared" si="1"/>
        <v>103.85159935828734</v>
      </c>
      <c r="H23" s="18">
        <f t="shared" si="2"/>
        <v>298380.87</v>
      </c>
      <c r="I23" s="18">
        <f t="shared" si="3"/>
        <v>589.7083987574754</v>
      </c>
      <c r="J23" s="18">
        <v>1976.361282</v>
      </c>
    </row>
    <row r="24" spans="1:10" ht="15.75">
      <c r="A24" s="60">
        <v>15</v>
      </c>
      <c r="B24" s="18" t="s">
        <v>158</v>
      </c>
      <c r="C24" s="18" t="s">
        <v>9</v>
      </c>
      <c r="D24" s="18">
        <v>50792.62</v>
      </c>
      <c r="E24" s="30">
        <f t="shared" si="0"/>
        <v>100.38456757933885</v>
      </c>
      <c r="F24" s="18">
        <v>10095.03</v>
      </c>
      <c r="G24" s="26">
        <f t="shared" si="1"/>
        <v>19.95142643262846</v>
      </c>
      <c r="H24" s="18">
        <f>+F24+D24</f>
        <v>60887.65</v>
      </c>
      <c r="I24" s="18">
        <f>+G24+E24</f>
        <v>120.3359940119673</v>
      </c>
      <c r="J24" s="18">
        <v>1976.361282</v>
      </c>
    </row>
    <row r="25" spans="1:10" ht="15.75">
      <c r="A25" s="18"/>
      <c r="B25" s="18"/>
      <c r="C25" s="18"/>
      <c r="D25" s="18"/>
      <c r="E25" s="18" t="s">
        <v>128</v>
      </c>
      <c r="F25" s="18"/>
      <c r="G25" s="18" t="s">
        <v>128</v>
      </c>
      <c r="H25" s="18" t="s">
        <v>128</v>
      </c>
      <c r="I25" s="18" t="s">
        <v>128</v>
      </c>
      <c r="J25" s="18" t="s">
        <v>128</v>
      </c>
    </row>
    <row r="26" spans="1:10" ht="15.75">
      <c r="A26" s="99" t="s">
        <v>157</v>
      </c>
      <c r="B26" s="18"/>
      <c r="C26" s="18"/>
      <c r="D26" s="18"/>
      <c r="E26" s="18">
        <f>SUM(E10:E25)</f>
        <v>5615.778326023431</v>
      </c>
      <c r="F26" s="18"/>
      <c r="G26" s="18">
        <f>SUM(G10:G25)</f>
        <v>845.4790554526671</v>
      </c>
      <c r="H26" s="18" t="s">
        <v>128</v>
      </c>
      <c r="I26" s="18">
        <f>+G26+E26</f>
        <v>6461.257381476098</v>
      </c>
      <c r="J26" s="18" t="s">
        <v>128</v>
      </c>
    </row>
    <row r="27" spans="1:10" ht="15.75">
      <c r="A27" s="54"/>
      <c r="B27" s="18"/>
      <c r="C27" s="18"/>
      <c r="D27" s="18"/>
      <c r="E27" s="18"/>
      <c r="F27" s="18"/>
      <c r="G27" s="18"/>
      <c r="H27" s="18"/>
      <c r="I27" s="18"/>
      <c r="J27" s="18"/>
    </row>
    <row r="28" spans="1:10" ht="15.75">
      <c r="A28" s="54" t="s">
        <v>14</v>
      </c>
      <c r="B28" s="18"/>
      <c r="C28" s="18"/>
      <c r="D28" s="18"/>
      <c r="E28" s="18" t="s">
        <v>128</v>
      </c>
      <c r="F28" s="18"/>
      <c r="G28" s="18" t="s">
        <v>128</v>
      </c>
      <c r="H28" s="18"/>
      <c r="I28" s="18" t="s">
        <v>128</v>
      </c>
      <c r="J28" s="18"/>
    </row>
    <row r="29" spans="1:10" ht="15.75">
      <c r="A29" s="15"/>
      <c r="B29" s="15"/>
      <c r="C29" s="15"/>
      <c r="D29" s="15"/>
      <c r="E29" s="15"/>
      <c r="F29" s="15"/>
      <c r="G29" s="15"/>
      <c r="H29" s="15"/>
      <c r="I29" s="15"/>
      <c r="J29" s="15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J29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15.28125" style="0" customWidth="1"/>
    <col min="2" max="2" width="40.7109375" style="0" customWidth="1"/>
    <col min="3" max="3" width="11.421875" style="0" customWidth="1"/>
    <col min="4" max="4" width="13.7109375" style="0" bestFit="1" customWidth="1"/>
    <col min="5" max="5" width="17.28125" style="0" bestFit="1" customWidth="1"/>
    <col min="6" max="6" width="13.7109375" style="0" bestFit="1" customWidth="1"/>
    <col min="7" max="7" width="13.28125" style="0" customWidth="1"/>
    <col min="8" max="8" width="13.7109375" style="0" bestFit="1" customWidth="1"/>
    <col min="9" max="9" width="15.00390625" style="0" customWidth="1"/>
    <col min="10" max="10" width="12.7109375" style="0" bestFit="1" customWidth="1"/>
    <col min="11" max="16384" width="11.421875" style="0" customWidth="1"/>
  </cols>
  <sheetData>
    <row r="7" spans="1:10" ht="15.75">
      <c r="A7" s="234" t="s">
        <v>15</v>
      </c>
      <c r="B7" s="235"/>
      <c r="C7" s="235"/>
      <c r="D7" s="235"/>
      <c r="E7" s="235"/>
      <c r="F7" s="235"/>
      <c r="G7" s="235"/>
      <c r="H7" s="235"/>
      <c r="I7" s="235"/>
      <c r="J7" s="236"/>
    </row>
    <row r="8" spans="1:10" ht="15.75">
      <c r="A8" s="48"/>
      <c r="B8" s="49"/>
      <c r="C8" s="49"/>
      <c r="D8" s="49"/>
      <c r="E8" s="49"/>
      <c r="F8" s="49"/>
      <c r="G8" s="49"/>
      <c r="H8" s="49"/>
      <c r="I8" s="49"/>
      <c r="J8" s="66"/>
    </row>
    <row r="9" spans="1:10" ht="15.75">
      <c r="A9" s="35"/>
      <c r="B9" s="5"/>
      <c r="C9" s="5"/>
      <c r="D9" s="5"/>
      <c r="E9" s="5"/>
      <c r="F9" s="5"/>
      <c r="G9" s="5"/>
      <c r="H9" s="5"/>
      <c r="I9" s="5"/>
      <c r="J9" s="36"/>
    </row>
    <row r="10" spans="1:10" ht="15.75">
      <c r="A10" s="8" t="s">
        <v>0</v>
      </c>
      <c r="B10" s="37" t="s">
        <v>1</v>
      </c>
      <c r="C10" s="8" t="s">
        <v>2</v>
      </c>
      <c r="D10" s="8" t="s">
        <v>4</v>
      </c>
      <c r="E10" s="8" t="s">
        <v>11</v>
      </c>
      <c r="F10" s="8" t="s">
        <v>3</v>
      </c>
      <c r="G10" s="8" t="s">
        <v>11</v>
      </c>
      <c r="H10" s="8" t="s">
        <v>6</v>
      </c>
      <c r="I10" s="8" t="s">
        <v>11</v>
      </c>
      <c r="J10" s="8" t="s">
        <v>7</v>
      </c>
    </row>
    <row r="11" spans="1:10" ht="15.75">
      <c r="A11" s="17"/>
      <c r="B11" s="34"/>
      <c r="C11" s="17"/>
      <c r="D11" s="11" t="s">
        <v>5</v>
      </c>
      <c r="E11" s="11" t="s">
        <v>12</v>
      </c>
      <c r="F11" s="11" t="s">
        <v>5</v>
      </c>
      <c r="G11" s="11" t="s">
        <v>12</v>
      </c>
      <c r="H11" s="11" t="s">
        <v>5</v>
      </c>
      <c r="I11" s="11" t="s">
        <v>12</v>
      </c>
      <c r="J11" s="11" t="s">
        <v>8</v>
      </c>
    </row>
    <row r="12" spans="1:10" ht="15.75">
      <c r="A12" s="14"/>
      <c r="B12" s="36"/>
      <c r="C12" s="38"/>
      <c r="D12" s="14"/>
      <c r="E12" s="14"/>
      <c r="F12" s="14"/>
      <c r="G12" s="14"/>
      <c r="H12" s="14"/>
      <c r="I12" s="14"/>
      <c r="J12" s="38"/>
    </row>
    <row r="13" spans="1:10" ht="15.75">
      <c r="A13" s="90" t="s">
        <v>173</v>
      </c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15.75">
      <c r="A14" s="90"/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15.75">
      <c r="A15" s="79">
        <v>1</v>
      </c>
      <c r="B15" s="17" t="s">
        <v>161</v>
      </c>
      <c r="C15" s="17" t="s">
        <v>9</v>
      </c>
      <c r="D15" s="17">
        <v>0</v>
      </c>
      <c r="E15" s="17">
        <f>+D15*J15/1000000</f>
        <v>0</v>
      </c>
      <c r="F15" s="17">
        <v>42375</v>
      </c>
      <c r="G15" s="17">
        <f>+F15*J15/1000000</f>
        <v>84.13280943862499</v>
      </c>
      <c r="H15" s="17">
        <f aca="true" t="shared" si="0" ref="H15:I24">+F15+D15</f>
        <v>42375</v>
      </c>
      <c r="I15" s="17">
        <f t="shared" si="0"/>
        <v>84.13280943862499</v>
      </c>
      <c r="J15" s="17">
        <v>1985.435031</v>
      </c>
    </row>
    <row r="16" spans="1:10" ht="15.75">
      <c r="A16" s="79">
        <v>1</v>
      </c>
      <c r="B16" s="17" t="s">
        <v>171</v>
      </c>
      <c r="C16" s="17" t="s">
        <v>9</v>
      </c>
      <c r="D16" s="17">
        <v>231367.74</v>
      </c>
      <c r="E16" s="17">
        <f>+D16*J16/1000000</f>
        <v>459.3656160392999</v>
      </c>
      <c r="F16" s="17">
        <v>32969.9</v>
      </c>
      <c r="G16" s="17">
        <f>+F16*J16/1000000</f>
        <v>65.4595944285669</v>
      </c>
      <c r="H16" s="17">
        <f>+F16+D16</f>
        <v>264337.64</v>
      </c>
      <c r="I16" s="17">
        <f>+G16+E16</f>
        <v>524.8252104678668</v>
      </c>
      <c r="J16" s="17">
        <v>1985.435031</v>
      </c>
    </row>
    <row r="17" spans="1:10" ht="15.75">
      <c r="A17" s="79">
        <v>15</v>
      </c>
      <c r="B17" s="17" t="s">
        <v>162</v>
      </c>
      <c r="C17" s="17" t="s">
        <v>10</v>
      </c>
      <c r="D17" s="17">
        <v>76094.9</v>
      </c>
      <c r="E17" s="17">
        <f aca="true" t="shared" si="1" ref="E17:E26">+D17*J17/1000000</f>
        <v>94.43377089999998</v>
      </c>
      <c r="F17" s="17">
        <v>7501.68</v>
      </c>
      <c r="G17" s="17">
        <f aca="true" t="shared" si="2" ref="G17:G26">+F17*J17/1000000</f>
        <v>9.309584880000001</v>
      </c>
      <c r="H17" s="17">
        <f t="shared" si="0"/>
        <v>83596.57999999999</v>
      </c>
      <c r="I17" s="17">
        <f t="shared" si="0"/>
        <v>103.74335577999999</v>
      </c>
      <c r="J17" s="17">
        <v>1241</v>
      </c>
    </row>
    <row r="18" spans="1:10" ht="15.75">
      <c r="A18" s="79">
        <v>15</v>
      </c>
      <c r="B18" s="17" t="s">
        <v>163</v>
      </c>
      <c r="C18" s="17" t="s">
        <v>10</v>
      </c>
      <c r="D18" s="17">
        <v>22500</v>
      </c>
      <c r="E18" s="17">
        <f t="shared" si="1"/>
        <v>27.9225</v>
      </c>
      <c r="F18" s="17">
        <v>2559.38</v>
      </c>
      <c r="G18" s="17">
        <f t="shared" si="2"/>
        <v>3.17619058</v>
      </c>
      <c r="H18" s="17">
        <f t="shared" si="0"/>
        <v>25059.38</v>
      </c>
      <c r="I18" s="17">
        <f t="shared" si="0"/>
        <v>31.09869058</v>
      </c>
      <c r="J18" s="17">
        <v>1241</v>
      </c>
    </row>
    <row r="19" spans="1:10" ht="15.75">
      <c r="A19" s="79">
        <v>15</v>
      </c>
      <c r="B19" s="17" t="s">
        <v>164</v>
      </c>
      <c r="C19" s="17" t="s">
        <v>9</v>
      </c>
      <c r="D19" s="17">
        <v>169750.8</v>
      </c>
      <c r="E19" s="17">
        <f t="shared" si="1"/>
        <v>337.83225450647393</v>
      </c>
      <c r="F19" s="17">
        <v>26107.07</v>
      </c>
      <c r="G19" s="17">
        <f t="shared" si="2"/>
        <v>51.95740059344835</v>
      </c>
      <c r="H19" s="17">
        <f t="shared" si="0"/>
        <v>195857.87</v>
      </c>
      <c r="I19" s="17">
        <f t="shared" si="0"/>
        <v>389.7896550999223</v>
      </c>
      <c r="J19" s="17">
        <v>1990.165905</v>
      </c>
    </row>
    <row r="20" spans="1:10" ht="15.75">
      <c r="A20" s="79">
        <v>15</v>
      </c>
      <c r="B20" s="17" t="s">
        <v>165</v>
      </c>
      <c r="C20" s="17" t="s">
        <v>9</v>
      </c>
      <c r="D20" s="17">
        <v>187629.2</v>
      </c>
      <c r="E20" s="17">
        <f t="shared" si="1"/>
        <v>373.41323662242604</v>
      </c>
      <c r="F20" s="17">
        <v>28848.01</v>
      </c>
      <c r="G20" s="17">
        <f t="shared" si="2"/>
        <v>57.41232592909905</v>
      </c>
      <c r="H20" s="17">
        <f t="shared" si="0"/>
        <v>216477.21000000002</v>
      </c>
      <c r="I20" s="17">
        <f t="shared" si="0"/>
        <v>430.8255625515251</v>
      </c>
      <c r="J20" s="17">
        <v>1990.165905</v>
      </c>
    </row>
    <row r="21" spans="1:10" ht="15.75">
      <c r="A21" s="79">
        <v>15</v>
      </c>
      <c r="B21" s="17" t="s">
        <v>166</v>
      </c>
      <c r="C21" s="17" t="s">
        <v>9</v>
      </c>
      <c r="D21" s="17">
        <v>217490</v>
      </c>
      <c r="E21" s="17">
        <f t="shared" si="1"/>
        <v>432.84118267844997</v>
      </c>
      <c r="F21" s="17">
        <v>35887.5</v>
      </c>
      <c r="G21" s="17">
        <f t="shared" si="2"/>
        <v>71.42207891568751</v>
      </c>
      <c r="H21" s="17">
        <f t="shared" si="0"/>
        <v>253377.5</v>
      </c>
      <c r="I21" s="17">
        <f t="shared" si="0"/>
        <v>504.2632615941375</v>
      </c>
      <c r="J21" s="17">
        <v>1990.165905</v>
      </c>
    </row>
    <row r="22" spans="1:10" ht="15.75">
      <c r="A22" s="79">
        <v>15</v>
      </c>
      <c r="B22" s="17" t="s">
        <v>167</v>
      </c>
      <c r="C22" s="17" t="s">
        <v>9</v>
      </c>
      <c r="D22" s="17">
        <v>53295.93</v>
      </c>
      <c r="E22" s="17">
        <f t="shared" si="1"/>
        <v>106.06774276126664</v>
      </c>
      <c r="F22" s="17">
        <v>10925.84</v>
      </c>
      <c r="G22" s="17">
        <f t="shared" si="2"/>
        <v>21.744234251485203</v>
      </c>
      <c r="H22" s="17">
        <f t="shared" si="0"/>
        <v>64221.770000000004</v>
      </c>
      <c r="I22" s="17">
        <f t="shared" si="0"/>
        <v>127.81197701275184</v>
      </c>
      <c r="J22" s="17">
        <v>1990.165905</v>
      </c>
    </row>
    <row r="23" spans="1:10" ht="15.75">
      <c r="A23" s="79">
        <v>15</v>
      </c>
      <c r="B23" s="17" t="s">
        <v>168</v>
      </c>
      <c r="C23" s="17" t="s">
        <v>9</v>
      </c>
      <c r="D23" s="17">
        <v>55910</v>
      </c>
      <c r="E23" s="17">
        <f t="shared" si="1"/>
        <v>111.27017574855</v>
      </c>
      <c r="F23" s="17">
        <v>18170.29</v>
      </c>
      <c r="G23" s="17">
        <f t="shared" si="2"/>
        <v>36.161891641962455</v>
      </c>
      <c r="H23" s="17">
        <f t="shared" si="0"/>
        <v>74080.29000000001</v>
      </c>
      <c r="I23" s="17">
        <f t="shared" si="0"/>
        <v>147.43206739051246</v>
      </c>
      <c r="J23" s="17">
        <v>1990.165905</v>
      </c>
    </row>
    <row r="24" spans="1:10" ht="15.75">
      <c r="A24" s="79">
        <v>15</v>
      </c>
      <c r="B24" s="17" t="s">
        <v>169</v>
      </c>
      <c r="C24" s="17" t="s">
        <v>10</v>
      </c>
      <c r="D24" s="17">
        <v>345830</v>
      </c>
      <c r="E24" s="17">
        <f t="shared" si="1"/>
        <v>688.25907492615</v>
      </c>
      <c r="F24" s="17">
        <v>31125.1</v>
      </c>
      <c r="G24" s="17">
        <f t="shared" si="2"/>
        <v>61.9441128097155</v>
      </c>
      <c r="H24" s="17">
        <f t="shared" si="0"/>
        <v>376955.1</v>
      </c>
      <c r="I24" s="17">
        <f t="shared" si="0"/>
        <v>750.2031877358655</v>
      </c>
      <c r="J24" s="17">
        <v>1990.165905</v>
      </c>
    </row>
    <row r="25" spans="1:10" ht="15.75">
      <c r="A25" s="79">
        <v>30</v>
      </c>
      <c r="B25" s="17" t="s">
        <v>170</v>
      </c>
      <c r="C25" s="17" t="s">
        <v>31</v>
      </c>
      <c r="D25" s="17">
        <v>431053.66</v>
      </c>
      <c r="E25" s="17">
        <f t="shared" si="1"/>
        <v>776.9720668816999</v>
      </c>
      <c r="F25" s="17">
        <v>0</v>
      </c>
      <c r="G25" s="17">
        <f t="shared" si="2"/>
        <v>0</v>
      </c>
      <c r="H25" s="17">
        <f>+F25+D25</f>
        <v>431053.66</v>
      </c>
      <c r="I25" s="17">
        <f>+G25+E25</f>
        <v>776.9720668816999</v>
      </c>
      <c r="J25" s="17">
        <v>1802.495</v>
      </c>
    </row>
    <row r="26" spans="1:10" ht="15.75">
      <c r="A26" s="79">
        <v>30</v>
      </c>
      <c r="B26" s="17" t="s">
        <v>172</v>
      </c>
      <c r="C26" s="17" t="s">
        <v>31</v>
      </c>
      <c r="D26" s="17">
        <v>55973.19</v>
      </c>
      <c r="E26" s="17">
        <f t="shared" si="1"/>
        <v>100.89139510905</v>
      </c>
      <c r="F26" s="17">
        <v>4957.17</v>
      </c>
      <c r="G26" s="17">
        <f t="shared" si="2"/>
        <v>8.93527413915</v>
      </c>
      <c r="H26" s="17">
        <f>+F26+D26</f>
        <v>60930.36</v>
      </c>
      <c r="I26" s="17">
        <f>+G26+E26</f>
        <v>109.82666924819999</v>
      </c>
      <c r="J26" s="17">
        <v>1802.495</v>
      </c>
    </row>
    <row r="27" spans="1:10" ht="15.75">
      <c r="A27" s="79"/>
      <c r="B27" s="79"/>
      <c r="C27" s="79"/>
      <c r="D27" s="79"/>
      <c r="E27" s="79"/>
      <c r="F27" s="79"/>
      <c r="G27" s="79"/>
      <c r="H27" s="79"/>
      <c r="I27" s="79"/>
      <c r="J27" s="73"/>
    </row>
    <row r="28" spans="1:10" ht="15.75">
      <c r="A28" s="92"/>
      <c r="B28" s="101" t="s">
        <v>16</v>
      </c>
      <c r="C28" s="101"/>
      <c r="D28" s="102"/>
      <c r="E28" s="103">
        <f>SUM(E13:E26)</f>
        <v>3509.2690161733663</v>
      </c>
      <c r="F28" s="104"/>
      <c r="G28" s="103">
        <f>SUM(G13:G26)</f>
        <v>471.65549760773985</v>
      </c>
      <c r="H28" s="104"/>
      <c r="I28" s="103">
        <f>SUM(I13:I26)</f>
        <v>3980.9245137811063</v>
      </c>
      <c r="J28" s="93"/>
    </row>
    <row r="29" spans="1:10" ht="15.75">
      <c r="A29" s="43"/>
      <c r="B29" s="14"/>
      <c r="C29" s="14"/>
      <c r="D29" s="14"/>
      <c r="E29" s="14"/>
      <c r="F29" s="14"/>
      <c r="G29" s="14"/>
      <c r="H29" s="14"/>
      <c r="I29" s="14"/>
      <c r="J29" s="14"/>
    </row>
  </sheetData>
  <sheetProtection/>
  <mergeCells count="1">
    <mergeCell ref="A7:J7"/>
  </mergeCells>
  <printOptions/>
  <pageMargins left="0.7" right="0.7" top="0.75" bottom="0.75" header="0.3" footer="0.3"/>
  <pageSetup horizontalDpi="600" verticalDpi="600" orientation="landscape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8:J29"/>
  <sheetViews>
    <sheetView zoomScalePageLayoutView="0" workbookViewId="0" topLeftCell="A2">
      <selection activeCell="B31" sqref="B30:B31"/>
    </sheetView>
  </sheetViews>
  <sheetFormatPr defaultColWidth="9.140625" defaultRowHeight="12.75"/>
  <cols>
    <col min="1" max="1" width="16.28125" style="0" bestFit="1" customWidth="1"/>
    <col min="2" max="2" width="52.421875" style="0" customWidth="1"/>
    <col min="3" max="3" width="11.421875" style="0" customWidth="1"/>
    <col min="4" max="4" width="15.28125" style="0" bestFit="1" customWidth="1"/>
    <col min="5" max="5" width="17.00390625" style="0" bestFit="1" customWidth="1"/>
    <col min="6" max="6" width="13.7109375" style="0" bestFit="1" customWidth="1"/>
    <col min="7" max="7" width="12.7109375" style="0" customWidth="1"/>
    <col min="8" max="8" width="16.140625" style="0" customWidth="1"/>
    <col min="9" max="9" width="16.57421875" style="0" customWidth="1"/>
    <col min="10" max="10" width="15.28125" style="0" bestFit="1" customWidth="1"/>
    <col min="11" max="16384" width="11.421875" style="0" customWidth="1"/>
  </cols>
  <sheetData>
    <row r="8" spans="1:10" ht="12.75">
      <c r="A8" s="61"/>
      <c r="B8" s="62"/>
      <c r="C8" s="62"/>
      <c r="D8" s="62"/>
      <c r="E8" s="62"/>
      <c r="F8" s="62"/>
      <c r="G8" s="62"/>
      <c r="H8" s="62"/>
      <c r="I8" s="62"/>
      <c r="J8" s="68"/>
    </row>
    <row r="9" spans="1:10" ht="15.75">
      <c r="A9" s="69"/>
      <c r="B9" s="67"/>
      <c r="C9" s="67"/>
      <c r="D9" s="67"/>
      <c r="E9" s="67"/>
      <c r="F9" s="67"/>
      <c r="G9" s="67"/>
      <c r="H9" s="67"/>
      <c r="I9" s="67"/>
      <c r="J9" s="63" t="s">
        <v>13</v>
      </c>
    </row>
    <row r="10" spans="1:10" ht="15.75">
      <c r="A10" s="231" t="s">
        <v>15</v>
      </c>
      <c r="B10" s="232"/>
      <c r="C10" s="232"/>
      <c r="D10" s="232"/>
      <c r="E10" s="232"/>
      <c r="F10" s="232"/>
      <c r="G10" s="232"/>
      <c r="H10" s="232"/>
      <c r="I10" s="232"/>
      <c r="J10" s="233"/>
    </row>
    <row r="11" spans="1:10" ht="15.75">
      <c r="A11" s="48"/>
      <c r="B11" s="49"/>
      <c r="C11" s="49"/>
      <c r="D11" s="49"/>
      <c r="E11" s="49"/>
      <c r="F11" s="49"/>
      <c r="G11" s="49"/>
      <c r="H11" s="49"/>
      <c r="I11" s="49"/>
      <c r="J11" s="66"/>
    </row>
    <row r="12" spans="1:10" ht="15.75">
      <c r="A12" s="35"/>
      <c r="B12" s="5"/>
      <c r="C12" s="5"/>
      <c r="D12" s="5"/>
      <c r="E12" s="5"/>
      <c r="F12" s="5"/>
      <c r="G12" s="5"/>
      <c r="H12" s="5"/>
      <c r="I12" s="5"/>
      <c r="J12" s="36"/>
    </row>
    <row r="13" spans="1:10" ht="15.75">
      <c r="A13" s="8" t="s">
        <v>0</v>
      </c>
      <c r="B13" s="37" t="s">
        <v>1</v>
      </c>
      <c r="C13" s="8" t="s">
        <v>2</v>
      </c>
      <c r="D13" s="8" t="s">
        <v>4</v>
      </c>
      <c r="E13" s="8" t="s">
        <v>11</v>
      </c>
      <c r="F13" s="8" t="s">
        <v>3</v>
      </c>
      <c r="G13" s="8" t="s">
        <v>11</v>
      </c>
      <c r="H13" s="8" t="s">
        <v>6</v>
      </c>
      <c r="I13" s="8" t="s">
        <v>11</v>
      </c>
      <c r="J13" s="8" t="s">
        <v>7</v>
      </c>
    </row>
    <row r="14" spans="1:10" ht="15.75">
      <c r="A14" s="17"/>
      <c r="B14" s="34"/>
      <c r="C14" s="17"/>
      <c r="D14" s="11" t="s">
        <v>5</v>
      </c>
      <c r="E14" s="11" t="s">
        <v>12</v>
      </c>
      <c r="F14" s="11" t="s">
        <v>5</v>
      </c>
      <c r="G14" s="11" t="s">
        <v>12</v>
      </c>
      <c r="H14" s="11" t="s">
        <v>5</v>
      </c>
      <c r="I14" s="11" t="s">
        <v>12</v>
      </c>
      <c r="J14" s="11" t="s">
        <v>8</v>
      </c>
    </row>
    <row r="15" spans="1:10" ht="15.75">
      <c r="A15" s="14"/>
      <c r="B15" s="36"/>
      <c r="C15" s="38"/>
      <c r="D15" s="14"/>
      <c r="E15" s="14"/>
      <c r="F15" s="14"/>
      <c r="G15" s="14"/>
      <c r="H15" s="14"/>
      <c r="I15" s="14"/>
      <c r="J15" s="38"/>
    </row>
    <row r="16" spans="1:10" ht="19.5">
      <c r="A16" s="88" t="s">
        <v>125</v>
      </c>
      <c r="B16" s="87"/>
      <c r="C16" s="86"/>
      <c r="D16" s="29"/>
      <c r="E16" s="17"/>
      <c r="F16" s="19"/>
      <c r="G16" s="34"/>
      <c r="H16" s="17"/>
      <c r="I16" s="45"/>
      <c r="J16" s="19"/>
    </row>
    <row r="17" spans="1:10" ht="15.75">
      <c r="A17" s="46">
        <v>1</v>
      </c>
      <c r="B17" s="34" t="s">
        <v>97</v>
      </c>
      <c r="C17" s="11" t="s">
        <v>9</v>
      </c>
      <c r="D17" s="24">
        <v>106985</v>
      </c>
      <c r="E17" s="25">
        <f aca="true" t="shared" si="0" ref="E17:E25">+D17*J17/1000000</f>
        <v>212.89610896258</v>
      </c>
      <c r="F17" s="24">
        <v>19792.34</v>
      </c>
      <c r="G17" s="42">
        <f>+F17*J17/1000000</f>
        <v>39.38600900373352</v>
      </c>
      <c r="H17" s="17">
        <f aca="true" t="shared" si="1" ref="H17:H25">+D17+F17</f>
        <v>126777.34</v>
      </c>
      <c r="I17" s="42">
        <f aca="true" t="shared" si="2" ref="I17:I25">+H17*J17/1000000</f>
        <v>252.2821179663135</v>
      </c>
      <c r="J17" s="21">
        <v>1989.962228</v>
      </c>
    </row>
    <row r="18" spans="1:10" ht="15.75">
      <c r="A18" s="79">
        <v>1</v>
      </c>
      <c r="B18" s="17" t="s">
        <v>98</v>
      </c>
      <c r="C18" s="11" t="s">
        <v>31</v>
      </c>
      <c r="D18" s="24">
        <v>152280</v>
      </c>
      <c r="E18" s="25">
        <f t="shared" si="0"/>
        <v>274.9572720468</v>
      </c>
      <c r="F18" s="24">
        <v>16435.9</v>
      </c>
      <c r="G18" s="42">
        <f>+F18*J18/1000000</f>
        <v>29.676715442829003</v>
      </c>
      <c r="H18" s="17">
        <f t="shared" si="1"/>
        <v>168715.9</v>
      </c>
      <c r="I18" s="42">
        <f t="shared" si="2"/>
        <v>304.63398748962896</v>
      </c>
      <c r="J18" s="21">
        <v>1805.60331</v>
      </c>
    </row>
    <row r="19" spans="1:10" ht="15.75">
      <c r="A19" s="46">
        <v>15</v>
      </c>
      <c r="B19" s="17" t="s">
        <v>99</v>
      </c>
      <c r="C19" s="11" t="s">
        <v>33</v>
      </c>
      <c r="D19" s="24">
        <v>78000</v>
      </c>
      <c r="E19" s="25">
        <f t="shared" si="0"/>
        <v>97.2426</v>
      </c>
      <c r="F19" s="24">
        <v>8529.63</v>
      </c>
      <c r="G19" s="42">
        <f>+F19*J19/1000000</f>
        <v>10.633889721</v>
      </c>
      <c r="H19" s="17">
        <f t="shared" si="1"/>
        <v>86529.63</v>
      </c>
      <c r="I19" s="42">
        <f t="shared" si="2"/>
        <v>107.87648972100001</v>
      </c>
      <c r="J19" s="21">
        <v>1246.7</v>
      </c>
    </row>
    <row r="20" spans="1:10" ht="15.75">
      <c r="A20" s="46">
        <v>15</v>
      </c>
      <c r="B20" s="17" t="s">
        <v>100</v>
      </c>
      <c r="C20" s="11" t="s">
        <v>9</v>
      </c>
      <c r="D20" s="24">
        <v>55252.03</v>
      </c>
      <c r="E20" s="25">
        <f t="shared" si="0"/>
        <v>109.54554468944632</v>
      </c>
      <c r="F20" s="24">
        <v>16782.9</v>
      </c>
      <c r="G20" s="42">
        <f aca="true" t="shared" si="3" ref="G20:G25">+F20*J20/1000000</f>
        <v>33.27464931095761</v>
      </c>
      <c r="H20" s="17">
        <f t="shared" si="1"/>
        <v>72034.93</v>
      </c>
      <c r="I20" s="42">
        <f t="shared" si="2"/>
        <v>142.82019400040392</v>
      </c>
      <c r="J20" s="21">
        <v>1982.651944</v>
      </c>
    </row>
    <row r="21" spans="1:10" ht="15.75">
      <c r="A21" s="46">
        <v>15</v>
      </c>
      <c r="B21" s="17" t="s">
        <v>101</v>
      </c>
      <c r="C21" s="11" t="s">
        <v>9</v>
      </c>
      <c r="D21" s="24">
        <v>0</v>
      </c>
      <c r="E21" s="25">
        <f t="shared" si="0"/>
        <v>0</v>
      </c>
      <c r="F21" s="24">
        <v>72658.15</v>
      </c>
      <c r="G21" s="42">
        <f t="shared" si="3"/>
        <v>144.05582234494358</v>
      </c>
      <c r="H21" s="17">
        <f t="shared" si="1"/>
        <v>72658.15</v>
      </c>
      <c r="I21" s="42">
        <f t="shared" si="2"/>
        <v>144.05582234494358</v>
      </c>
      <c r="J21" s="21">
        <v>1982.651944</v>
      </c>
    </row>
    <row r="22" spans="1:10" ht="15.75">
      <c r="A22" s="46">
        <v>15</v>
      </c>
      <c r="B22" s="17" t="s">
        <v>102</v>
      </c>
      <c r="C22" s="11" t="s">
        <v>9</v>
      </c>
      <c r="D22" s="24">
        <v>0</v>
      </c>
      <c r="E22" s="25">
        <f t="shared" si="0"/>
        <v>0</v>
      </c>
      <c r="F22" s="24">
        <v>67875</v>
      </c>
      <c r="G22" s="42">
        <f t="shared" si="3"/>
        <v>134.572500699</v>
      </c>
      <c r="H22" s="17">
        <f t="shared" si="1"/>
        <v>67875</v>
      </c>
      <c r="I22" s="42">
        <f t="shared" si="2"/>
        <v>134.572500699</v>
      </c>
      <c r="J22" s="21">
        <v>1982.651944</v>
      </c>
    </row>
    <row r="23" spans="1:10" ht="15.75">
      <c r="A23" s="46">
        <v>15</v>
      </c>
      <c r="B23" s="17" t="s">
        <v>103</v>
      </c>
      <c r="C23" s="11" t="s">
        <v>9</v>
      </c>
      <c r="D23" s="24">
        <v>205635.4</v>
      </c>
      <c r="E23" s="25">
        <f t="shared" si="0"/>
        <v>407.7034255652176</v>
      </c>
      <c r="F23" s="24">
        <v>34701</v>
      </c>
      <c r="G23" s="42">
        <f t="shared" si="3"/>
        <v>68.80000510874399</v>
      </c>
      <c r="H23" s="17">
        <f t="shared" si="1"/>
        <v>240336.4</v>
      </c>
      <c r="I23" s="42">
        <f t="shared" si="2"/>
        <v>476.5034306739616</v>
      </c>
      <c r="J23" s="21">
        <v>1982.651944</v>
      </c>
    </row>
    <row r="24" spans="1:10" ht="15.75">
      <c r="A24" s="46">
        <v>15</v>
      </c>
      <c r="B24" s="34" t="s">
        <v>104</v>
      </c>
      <c r="C24" s="11" t="s">
        <v>9</v>
      </c>
      <c r="D24" s="24">
        <v>133135.95</v>
      </c>
      <c r="E24" s="25">
        <f t="shared" si="0"/>
        <v>263.96225008378684</v>
      </c>
      <c r="F24" s="24">
        <v>23964.47</v>
      </c>
      <c r="G24" s="42">
        <f t="shared" si="3"/>
        <v>47.51320303242968</v>
      </c>
      <c r="H24" s="17">
        <f t="shared" si="1"/>
        <v>157100.42</v>
      </c>
      <c r="I24" s="42">
        <f t="shared" si="2"/>
        <v>311.4754531162165</v>
      </c>
      <c r="J24" s="21">
        <v>1982.651944</v>
      </c>
    </row>
    <row r="25" spans="1:10" ht="15.75">
      <c r="A25" s="46">
        <v>15</v>
      </c>
      <c r="B25" s="34" t="s">
        <v>105</v>
      </c>
      <c r="C25" s="11" t="s">
        <v>9</v>
      </c>
      <c r="D25" s="24">
        <v>308013.99</v>
      </c>
      <c r="E25" s="25">
        <f t="shared" si="0"/>
        <v>610.6845360526966</v>
      </c>
      <c r="F25" s="24">
        <v>29490.31</v>
      </c>
      <c r="G25" s="42">
        <f t="shared" si="3"/>
        <v>58.46902045066264</v>
      </c>
      <c r="H25" s="17">
        <f t="shared" si="1"/>
        <v>337504.3</v>
      </c>
      <c r="I25" s="42">
        <f t="shared" si="2"/>
        <v>669.1535565033593</v>
      </c>
      <c r="J25" s="21">
        <v>1982.651944</v>
      </c>
    </row>
    <row r="26" spans="1:10" ht="15.75">
      <c r="A26" s="73"/>
      <c r="B26" s="14"/>
      <c r="C26" s="38"/>
      <c r="D26" s="89"/>
      <c r="E26" s="32"/>
      <c r="F26" s="89"/>
      <c r="G26" s="44"/>
      <c r="H26" s="14"/>
      <c r="I26" s="44"/>
      <c r="J26" s="20"/>
    </row>
    <row r="27" spans="1:10" ht="15.75">
      <c r="A27" s="46"/>
      <c r="B27" s="34"/>
      <c r="C27" s="11"/>
      <c r="D27" s="29"/>
      <c r="E27" s="25"/>
      <c r="F27" s="2"/>
      <c r="G27" s="42"/>
      <c r="H27" s="17"/>
      <c r="I27" s="42"/>
      <c r="J27" s="17"/>
    </row>
    <row r="28" spans="1:10" ht="15.75">
      <c r="A28" s="41"/>
      <c r="B28" s="17" t="s">
        <v>16</v>
      </c>
      <c r="C28" s="17"/>
      <c r="D28" s="28"/>
      <c r="E28" s="42">
        <f>SUM(E17:E25)</f>
        <v>1976.9917374005272</v>
      </c>
      <c r="F28" s="42"/>
      <c r="G28" s="42">
        <f>SUM(G17:G25)</f>
        <v>566.3818151143</v>
      </c>
      <c r="H28" s="42"/>
      <c r="I28" s="42">
        <f>SUM(I17:I26)</f>
        <v>2543.373552514827</v>
      </c>
      <c r="J28" s="42"/>
    </row>
    <row r="29" spans="1:10" ht="15.75">
      <c r="A29" s="43"/>
      <c r="B29" s="14"/>
      <c r="C29" s="14"/>
      <c r="D29" s="14"/>
      <c r="E29" s="14"/>
      <c r="F29" s="14"/>
      <c r="G29" s="14"/>
      <c r="H29" s="14"/>
      <c r="I29" s="14"/>
      <c r="J29" s="14"/>
    </row>
  </sheetData>
  <sheetProtection/>
  <mergeCells count="1">
    <mergeCell ref="A10:J10"/>
  </mergeCells>
  <printOptions/>
  <pageMargins left="0.7" right="0.7" top="0.75" bottom="0.75" header="0.3" footer="0.3"/>
  <pageSetup horizontalDpi="600" verticalDpi="6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9"/>
  <sheetViews>
    <sheetView zoomScale="60" zoomScaleNormal="60" zoomScalePageLayoutView="0" workbookViewId="0" topLeftCell="A1">
      <selection activeCell="H18" sqref="H18"/>
    </sheetView>
  </sheetViews>
  <sheetFormatPr defaultColWidth="9.140625" defaultRowHeight="12.75"/>
  <cols>
    <col min="1" max="1" width="15.8515625" style="0" bestFit="1" customWidth="1"/>
    <col min="2" max="2" width="56.28125" style="0" customWidth="1"/>
    <col min="3" max="3" width="14.00390625" style="0" customWidth="1"/>
    <col min="4" max="4" width="17.421875" style="0" customWidth="1"/>
    <col min="5" max="5" width="13.57421875" style="0" customWidth="1"/>
    <col min="6" max="6" width="19.7109375" style="0" customWidth="1"/>
    <col min="7" max="7" width="11.421875" style="0" customWidth="1"/>
    <col min="8" max="8" width="20.00390625" style="0" customWidth="1"/>
    <col min="9" max="9" width="15.00390625" style="0" customWidth="1"/>
    <col min="10" max="10" width="17.7109375" style="0" customWidth="1"/>
    <col min="11" max="16384" width="11.421875" style="0" customWidth="1"/>
  </cols>
  <sheetData>
    <row r="1" spans="1:10" ht="15.75">
      <c r="A1" s="61"/>
      <c r="B1" s="62"/>
      <c r="C1" s="62"/>
      <c r="D1" s="62"/>
      <c r="E1" s="62"/>
      <c r="F1" s="62"/>
      <c r="G1" s="62"/>
      <c r="H1" s="62"/>
      <c r="I1" s="62"/>
      <c r="J1" s="65" t="s">
        <v>13</v>
      </c>
    </row>
    <row r="2" spans="1:10" ht="15.75">
      <c r="A2" s="231" t="s">
        <v>15</v>
      </c>
      <c r="B2" s="232"/>
      <c r="C2" s="232"/>
      <c r="D2" s="232"/>
      <c r="E2" s="232"/>
      <c r="F2" s="232"/>
      <c r="G2" s="232"/>
      <c r="H2" s="232"/>
      <c r="I2" s="232"/>
      <c r="J2" s="233"/>
    </row>
    <row r="3" spans="1:10" ht="15.75">
      <c r="A3" s="48"/>
      <c r="B3" s="49"/>
      <c r="C3" s="49"/>
      <c r="D3" s="49"/>
      <c r="E3" s="49"/>
      <c r="F3" s="49"/>
      <c r="G3" s="49"/>
      <c r="H3" s="49"/>
      <c r="I3" s="49"/>
      <c r="J3" s="66"/>
    </row>
    <row r="4" spans="1:10" ht="15.75">
      <c r="A4" s="35"/>
      <c r="B4" s="5"/>
      <c r="C4" s="5"/>
      <c r="D4" s="5"/>
      <c r="E4" s="5"/>
      <c r="F4" s="5"/>
      <c r="G4" s="5"/>
      <c r="H4" s="5"/>
      <c r="I4" s="5"/>
      <c r="J4" s="36"/>
    </row>
    <row r="5" spans="1:10" ht="15.75">
      <c r="A5" s="8" t="s">
        <v>0</v>
      </c>
      <c r="B5" s="37" t="s">
        <v>1</v>
      </c>
      <c r="C5" s="8" t="s">
        <v>2</v>
      </c>
      <c r="D5" s="8" t="s">
        <v>4</v>
      </c>
      <c r="E5" s="8" t="s">
        <v>11</v>
      </c>
      <c r="F5" s="8" t="s">
        <v>3</v>
      </c>
      <c r="G5" s="8" t="s">
        <v>11</v>
      </c>
      <c r="H5" s="8" t="s">
        <v>6</v>
      </c>
      <c r="I5" s="8" t="s">
        <v>11</v>
      </c>
      <c r="J5" s="8" t="s">
        <v>7</v>
      </c>
    </row>
    <row r="6" spans="1:10" ht="15.75">
      <c r="A6" s="17"/>
      <c r="B6" s="34"/>
      <c r="C6" s="17"/>
      <c r="D6" s="11" t="s">
        <v>5</v>
      </c>
      <c r="E6" s="11" t="s">
        <v>12</v>
      </c>
      <c r="F6" s="11" t="s">
        <v>5</v>
      </c>
      <c r="G6" s="11" t="s">
        <v>12</v>
      </c>
      <c r="H6" s="11" t="s">
        <v>5</v>
      </c>
      <c r="I6" s="11" t="s">
        <v>12</v>
      </c>
      <c r="J6" s="11" t="s">
        <v>8</v>
      </c>
    </row>
    <row r="7" spans="1:10" ht="15.75">
      <c r="A7" s="14"/>
      <c r="B7" s="36"/>
      <c r="C7" s="38"/>
      <c r="D7" s="14"/>
      <c r="E7" s="14"/>
      <c r="F7" s="14"/>
      <c r="G7" s="14"/>
      <c r="H7" s="14"/>
      <c r="I7" s="14"/>
      <c r="J7" s="38"/>
    </row>
    <row r="8" spans="1:10" ht="19.5">
      <c r="A8" s="88" t="s">
        <v>174</v>
      </c>
      <c r="B8" s="91"/>
      <c r="C8" s="8"/>
      <c r="D8" s="22"/>
      <c r="E8" s="19"/>
      <c r="F8" s="19"/>
      <c r="G8" s="19"/>
      <c r="H8" s="19"/>
      <c r="I8" s="19"/>
      <c r="J8" s="19"/>
    </row>
    <row r="9" spans="1:10" ht="15.75">
      <c r="A9" s="46">
        <v>1</v>
      </c>
      <c r="B9" s="17" t="s">
        <v>175</v>
      </c>
      <c r="C9" s="98" t="s">
        <v>10</v>
      </c>
      <c r="D9" s="98"/>
      <c r="E9" s="108">
        <f aca="true" t="shared" si="0" ref="E9:E72">+D9*J9/1000000</f>
        <v>0</v>
      </c>
      <c r="F9" s="108">
        <v>129736.37</v>
      </c>
      <c r="G9" s="108">
        <f aca="true" t="shared" si="1" ref="G9:G72">+F9*J9/1000000</f>
        <v>163.454852563</v>
      </c>
      <c r="H9" s="98">
        <f aca="true" t="shared" si="2" ref="H9:H72">+D9+F9</f>
        <v>129736.37</v>
      </c>
      <c r="I9" s="98">
        <f aca="true" t="shared" si="3" ref="I9:I24">+G9+E9</f>
        <v>163.454852563</v>
      </c>
      <c r="J9" s="98">
        <v>1259.9</v>
      </c>
    </row>
    <row r="10" spans="1:10" ht="15.75">
      <c r="A10" s="46">
        <v>1</v>
      </c>
      <c r="B10" s="17" t="s">
        <v>176</v>
      </c>
      <c r="C10" s="98" t="s">
        <v>31</v>
      </c>
      <c r="D10" s="98">
        <v>95940</v>
      </c>
      <c r="E10" s="108">
        <f t="shared" si="0"/>
        <v>173.62457133840002</v>
      </c>
      <c r="F10" s="108">
        <v>13399.43</v>
      </c>
      <c r="G10" s="108">
        <f t="shared" si="1"/>
        <v>24.249221283394803</v>
      </c>
      <c r="H10" s="98">
        <f t="shared" si="2"/>
        <v>109339.43</v>
      </c>
      <c r="I10" s="98">
        <f t="shared" si="3"/>
        <v>197.87379262179482</v>
      </c>
      <c r="J10" s="98">
        <v>1809.72036</v>
      </c>
    </row>
    <row r="11" spans="1:10" ht="15.75">
      <c r="A11" s="46">
        <v>1</v>
      </c>
      <c r="B11" s="17" t="s">
        <v>177</v>
      </c>
      <c r="C11" s="98" t="s">
        <v>10</v>
      </c>
      <c r="D11" s="98">
        <v>19375.55</v>
      </c>
      <c r="E11" s="108">
        <f t="shared" si="0"/>
        <v>24.411255445000002</v>
      </c>
      <c r="F11" s="108">
        <v>730.62</v>
      </c>
      <c r="G11" s="108">
        <f t="shared" si="1"/>
        <v>0.9205081380000001</v>
      </c>
      <c r="H11" s="98">
        <f t="shared" si="2"/>
        <v>20106.17</v>
      </c>
      <c r="I11" s="98">
        <f t="shared" si="3"/>
        <v>25.331763583</v>
      </c>
      <c r="J11" s="98">
        <v>1259.9</v>
      </c>
    </row>
    <row r="12" spans="1:10" ht="15.75">
      <c r="A12" s="46">
        <v>1</v>
      </c>
      <c r="B12" s="17" t="s">
        <v>178</v>
      </c>
      <c r="C12" s="98" t="s">
        <v>9</v>
      </c>
      <c r="D12" s="98">
        <v>452022.78</v>
      </c>
      <c r="E12" s="108">
        <f t="shared" si="0"/>
        <v>916.536153600086</v>
      </c>
      <c r="F12" s="108">
        <v>47633.02</v>
      </c>
      <c r="G12" s="108">
        <f t="shared" si="1"/>
        <v>96.58226723696527</v>
      </c>
      <c r="H12" s="98">
        <f t="shared" si="2"/>
        <v>499655.80000000005</v>
      </c>
      <c r="I12" s="98">
        <f t="shared" si="3"/>
        <v>1013.1184208370512</v>
      </c>
      <c r="J12" s="98">
        <v>2027.632664</v>
      </c>
    </row>
    <row r="13" spans="1:10" ht="15.75">
      <c r="A13" s="46">
        <v>1</v>
      </c>
      <c r="B13" s="17" t="s">
        <v>179</v>
      </c>
      <c r="C13" s="98" t="s">
        <v>9</v>
      </c>
      <c r="D13" s="98">
        <v>2536.75</v>
      </c>
      <c r="E13" s="108">
        <f t="shared" si="0"/>
        <v>5.143597160402</v>
      </c>
      <c r="F13" s="108">
        <v>789.51</v>
      </c>
      <c r="G13" s="108">
        <f t="shared" si="1"/>
        <v>1.6008362645546401</v>
      </c>
      <c r="H13" s="98">
        <f t="shared" si="2"/>
        <v>3326.26</v>
      </c>
      <c r="I13" s="98">
        <f t="shared" si="3"/>
        <v>6.7444334249566396</v>
      </c>
      <c r="J13" s="98">
        <v>2027.632664</v>
      </c>
    </row>
    <row r="14" spans="1:10" ht="15.75">
      <c r="A14" s="46">
        <v>1</v>
      </c>
      <c r="B14" s="17" t="s">
        <v>180</v>
      </c>
      <c r="C14" s="98" t="s">
        <v>9</v>
      </c>
      <c r="D14" s="98">
        <v>92454.044</v>
      </c>
      <c r="E14" s="108">
        <f t="shared" si="0"/>
        <v>187.46283953329322</v>
      </c>
      <c r="F14" s="108">
        <v>11441.19</v>
      </c>
      <c r="G14" s="108">
        <f t="shared" si="1"/>
        <v>23.19853055903016</v>
      </c>
      <c r="H14" s="98">
        <f t="shared" si="2"/>
        <v>103895.234</v>
      </c>
      <c r="I14" s="98">
        <f t="shared" si="3"/>
        <v>210.66137009232338</v>
      </c>
      <c r="J14" s="98">
        <v>2027.632664</v>
      </c>
    </row>
    <row r="15" spans="1:10" ht="15.75">
      <c r="A15" s="46">
        <v>1</v>
      </c>
      <c r="B15" s="17" t="s">
        <v>181</v>
      </c>
      <c r="C15" s="98" t="s">
        <v>40</v>
      </c>
      <c r="D15" s="98">
        <v>30594.94</v>
      </c>
      <c r="E15" s="108">
        <f t="shared" si="0"/>
        <v>7.43223911616694</v>
      </c>
      <c r="F15" s="108">
        <v>3327.2</v>
      </c>
      <c r="G15" s="108">
        <f t="shared" si="1"/>
        <v>0.8082560706872</v>
      </c>
      <c r="H15" s="98">
        <f t="shared" si="2"/>
        <v>33922.14</v>
      </c>
      <c r="I15" s="98">
        <f t="shared" si="3"/>
        <v>8.24049518685414</v>
      </c>
      <c r="J15" s="98">
        <v>242.923801</v>
      </c>
    </row>
    <row r="16" spans="1:10" ht="15.75">
      <c r="A16" s="46" t="s">
        <v>128</v>
      </c>
      <c r="B16" s="17"/>
      <c r="C16" s="98" t="s">
        <v>31</v>
      </c>
      <c r="D16" s="98">
        <v>27128.45</v>
      </c>
      <c r="E16" s="108">
        <f t="shared" si="0"/>
        <v>49.094908300242</v>
      </c>
      <c r="F16" s="108">
        <v>2950.22</v>
      </c>
      <c r="G16" s="108">
        <f t="shared" si="1"/>
        <v>5.3390732004792</v>
      </c>
      <c r="H16" s="98">
        <f t="shared" si="2"/>
        <v>30078.670000000002</v>
      </c>
      <c r="I16" s="98">
        <f t="shared" si="3"/>
        <v>54.433981500721195</v>
      </c>
      <c r="J16" s="98">
        <v>1809.72036</v>
      </c>
    </row>
    <row r="17" spans="1:10" ht="15.75">
      <c r="A17" s="46"/>
      <c r="B17" s="17"/>
      <c r="C17" s="98" t="s">
        <v>10</v>
      </c>
      <c r="D17" s="98">
        <v>2241.521</v>
      </c>
      <c r="E17" s="108">
        <f t="shared" si="0"/>
        <v>2.8240923079000004</v>
      </c>
      <c r="F17" s="108">
        <v>243.77</v>
      </c>
      <c r="G17" s="108">
        <f t="shared" si="1"/>
        <v>0.307125823</v>
      </c>
      <c r="H17" s="98">
        <f t="shared" si="2"/>
        <v>2485.291</v>
      </c>
      <c r="I17" s="98">
        <f t="shared" si="3"/>
        <v>3.1312181309000007</v>
      </c>
      <c r="J17" s="98">
        <v>1259.9</v>
      </c>
    </row>
    <row r="18" spans="1:10" ht="15.75">
      <c r="A18" s="46">
        <v>1</v>
      </c>
      <c r="B18" s="17" t="s">
        <v>182</v>
      </c>
      <c r="C18" s="98" t="s">
        <v>42</v>
      </c>
      <c r="D18" s="98">
        <v>2521.153</v>
      </c>
      <c r="E18" s="108">
        <f t="shared" si="0"/>
        <v>3.9497645667903107</v>
      </c>
      <c r="F18" s="108">
        <v>302.54</v>
      </c>
      <c r="G18" s="108">
        <f t="shared" si="1"/>
        <v>0.47397431732098</v>
      </c>
      <c r="H18" s="98">
        <f t="shared" si="2"/>
        <v>2823.6929999999998</v>
      </c>
      <c r="I18" s="98">
        <f t="shared" si="3"/>
        <v>4.423738884111291</v>
      </c>
      <c r="J18" s="98">
        <v>1566.650087</v>
      </c>
    </row>
    <row r="19" spans="1:10" ht="15.75">
      <c r="A19" s="46" t="s">
        <v>128</v>
      </c>
      <c r="B19" s="17"/>
      <c r="C19" s="98" t="s">
        <v>40</v>
      </c>
      <c r="D19" s="98">
        <v>20722.302</v>
      </c>
      <c r="E19" s="108">
        <f t="shared" si="0"/>
        <v>5.033940367309902</v>
      </c>
      <c r="F19" s="108">
        <v>2642.09</v>
      </c>
      <c r="G19" s="108">
        <f t="shared" si="1"/>
        <v>0.64182654538409</v>
      </c>
      <c r="H19" s="98">
        <f t="shared" si="2"/>
        <v>23364.392</v>
      </c>
      <c r="I19" s="98">
        <f t="shared" si="3"/>
        <v>5.675766912693992</v>
      </c>
      <c r="J19" s="98">
        <v>242.923801</v>
      </c>
    </row>
    <row r="20" spans="1:10" ht="15.75">
      <c r="A20" s="46"/>
      <c r="B20" s="17"/>
      <c r="C20" s="98" t="s">
        <v>31</v>
      </c>
      <c r="D20" s="98">
        <v>49490.584</v>
      </c>
      <c r="E20" s="108">
        <f t="shared" si="0"/>
        <v>89.56411749309024</v>
      </c>
      <c r="F20" s="108">
        <v>5753.28</v>
      </c>
      <c r="G20" s="108">
        <f t="shared" si="1"/>
        <v>10.4118279527808</v>
      </c>
      <c r="H20" s="98">
        <f t="shared" si="2"/>
        <v>55243.864</v>
      </c>
      <c r="I20" s="98">
        <f t="shared" si="3"/>
        <v>99.97594544587103</v>
      </c>
      <c r="J20" s="98">
        <v>1809.72036</v>
      </c>
    </row>
    <row r="21" spans="1:10" ht="15.75">
      <c r="A21" s="46"/>
      <c r="B21" s="17"/>
      <c r="C21" s="98" t="s">
        <v>32</v>
      </c>
      <c r="D21" s="98">
        <v>386258.76</v>
      </c>
      <c r="E21" s="108">
        <f t="shared" si="0"/>
        <v>6.3344930230836</v>
      </c>
      <c r="F21" s="108">
        <v>46351.05</v>
      </c>
      <c r="G21" s="108">
        <f t="shared" si="1"/>
        <v>0.7601391430905</v>
      </c>
      <c r="H21" s="98">
        <f t="shared" si="2"/>
        <v>432609.81</v>
      </c>
      <c r="I21" s="98">
        <f t="shared" si="3"/>
        <v>7.0946321661741</v>
      </c>
      <c r="J21" s="98">
        <v>16.39961</v>
      </c>
    </row>
    <row r="22" spans="1:10" ht="15.75">
      <c r="A22" s="46"/>
      <c r="B22" s="17"/>
      <c r="C22" s="98" t="s">
        <v>43</v>
      </c>
      <c r="D22" s="98">
        <v>38300.672</v>
      </c>
      <c r="E22" s="108">
        <f t="shared" si="0"/>
        <v>8.994243706460159</v>
      </c>
      <c r="F22" s="108">
        <v>4596.08</v>
      </c>
      <c r="G22" s="108">
        <f t="shared" si="1"/>
        <v>1.0793090944824</v>
      </c>
      <c r="H22" s="98">
        <f t="shared" si="2"/>
        <v>42896.752</v>
      </c>
      <c r="I22" s="98">
        <f t="shared" si="3"/>
        <v>10.073552800942558</v>
      </c>
      <c r="J22" s="98">
        <v>234.83253</v>
      </c>
    </row>
    <row r="23" spans="1:10" ht="15.75">
      <c r="A23" s="46"/>
      <c r="B23" s="17"/>
      <c r="C23" s="98" t="s">
        <v>44</v>
      </c>
      <c r="D23" s="98">
        <v>8882.793</v>
      </c>
      <c r="E23" s="108">
        <f t="shared" si="0"/>
        <v>1.7650150463019867</v>
      </c>
      <c r="F23" s="108">
        <v>1065.84</v>
      </c>
      <c r="G23" s="108">
        <f t="shared" si="1"/>
        <v>0.21178289722055998</v>
      </c>
      <c r="H23" s="98">
        <f t="shared" si="2"/>
        <v>9948.633</v>
      </c>
      <c r="I23" s="98">
        <f t="shared" si="3"/>
        <v>1.9767979435225467</v>
      </c>
      <c r="J23" s="98">
        <v>198.700459</v>
      </c>
    </row>
    <row r="24" spans="1:10" ht="15.75">
      <c r="A24" s="46"/>
      <c r="B24" s="17"/>
      <c r="C24" s="98" t="s">
        <v>10</v>
      </c>
      <c r="D24" s="98">
        <v>15230.176</v>
      </c>
      <c r="E24" s="108">
        <f t="shared" si="0"/>
        <v>19.1884987424</v>
      </c>
      <c r="F24" s="108">
        <v>1827.62</v>
      </c>
      <c r="G24" s="108">
        <f t="shared" si="1"/>
        <v>2.302618438</v>
      </c>
      <c r="H24" s="98">
        <f t="shared" si="2"/>
        <v>17057.796</v>
      </c>
      <c r="I24" s="98">
        <f t="shared" si="3"/>
        <v>21.4911171804</v>
      </c>
      <c r="J24" s="98">
        <v>1259.9</v>
      </c>
    </row>
    <row r="25" spans="1:10" ht="15.75">
      <c r="A25" s="46">
        <v>1</v>
      </c>
      <c r="B25" s="17" t="s">
        <v>183</v>
      </c>
      <c r="C25" s="98" t="s">
        <v>42</v>
      </c>
      <c r="D25" s="98">
        <v>2723.461</v>
      </c>
      <c r="E25" s="108">
        <f t="shared" si="0"/>
        <v>4.266710412591106</v>
      </c>
      <c r="F25" s="108">
        <v>398.31</v>
      </c>
      <c r="G25" s="108">
        <f t="shared" si="1"/>
        <v>0.62401239615297</v>
      </c>
      <c r="H25" s="98">
        <f t="shared" si="2"/>
        <v>3121.7709999999997</v>
      </c>
      <c r="I25" s="98">
        <f aca="true" t="shared" si="4" ref="I25:I93">+G25+E25</f>
        <v>4.890722808744076</v>
      </c>
      <c r="J25" s="98">
        <v>1566.650087</v>
      </c>
    </row>
    <row r="26" spans="1:10" ht="15.75">
      <c r="A26" s="46" t="s">
        <v>128</v>
      </c>
      <c r="B26" s="17"/>
      <c r="C26" s="98" t="s">
        <v>40</v>
      </c>
      <c r="D26" s="98">
        <v>10042.901</v>
      </c>
      <c r="E26" s="108">
        <f t="shared" si="0"/>
        <v>2.439659683986701</v>
      </c>
      <c r="F26" s="108">
        <v>1468.77</v>
      </c>
      <c r="G26" s="108">
        <f t="shared" si="1"/>
        <v>0.35679919119477</v>
      </c>
      <c r="H26" s="98">
        <f t="shared" si="2"/>
        <v>11511.671</v>
      </c>
      <c r="I26" s="98">
        <f t="shared" si="4"/>
        <v>2.7964588751814707</v>
      </c>
      <c r="J26" s="98">
        <v>242.923801</v>
      </c>
    </row>
    <row r="27" spans="1:10" ht="15.75">
      <c r="A27" s="46"/>
      <c r="B27" s="17"/>
      <c r="C27" s="98" t="s">
        <v>31</v>
      </c>
      <c r="D27" s="98">
        <v>31549.3</v>
      </c>
      <c r="E27" s="108">
        <f t="shared" si="0"/>
        <v>57.095410553747996</v>
      </c>
      <c r="F27" s="108">
        <v>4614.09</v>
      </c>
      <c r="G27" s="108">
        <f t="shared" si="1"/>
        <v>8.350212615872401</v>
      </c>
      <c r="H27" s="98">
        <f t="shared" si="2"/>
        <v>36163.39</v>
      </c>
      <c r="I27" s="98">
        <f t="shared" si="4"/>
        <v>65.4456231696204</v>
      </c>
      <c r="J27" s="98">
        <v>1809.72036</v>
      </c>
    </row>
    <row r="28" spans="1:10" ht="15.75">
      <c r="A28" s="46"/>
      <c r="B28" s="17"/>
      <c r="C28" s="98" t="s">
        <v>32</v>
      </c>
      <c r="D28" s="98">
        <v>1077161.73</v>
      </c>
      <c r="E28" s="108">
        <f t="shared" si="0"/>
        <v>17.6650322789253</v>
      </c>
      <c r="F28" s="108">
        <v>157534.9</v>
      </c>
      <c r="G28" s="108">
        <f t="shared" si="1"/>
        <v>2.5835109213889997</v>
      </c>
      <c r="H28" s="98">
        <f t="shared" si="2"/>
        <v>1234696.63</v>
      </c>
      <c r="I28" s="98">
        <f t="shared" si="4"/>
        <v>20.248543200314298</v>
      </c>
      <c r="J28" s="98">
        <v>16.39961</v>
      </c>
    </row>
    <row r="29" spans="1:10" ht="15.75">
      <c r="A29" s="46"/>
      <c r="B29" s="17"/>
      <c r="C29" s="98" t="s">
        <v>43</v>
      </c>
      <c r="D29" s="98">
        <v>7018.546</v>
      </c>
      <c r="E29" s="108">
        <f t="shared" si="0"/>
        <v>1.64818291410138</v>
      </c>
      <c r="F29" s="108">
        <v>1026.46</v>
      </c>
      <c r="G29" s="108">
        <f t="shared" si="1"/>
        <v>0.24104619874379998</v>
      </c>
      <c r="H29" s="98">
        <f t="shared" si="2"/>
        <v>8045.006</v>
      </c>
      <c r="I29" s="98">
        <f t="shared" si="4"/>
        <v>1.88922911284518</v>
      </c>
      <c r="J29" s="98">
        <v>234.83253</v>
      </c>
    </row>
    <row r="30" spans="1:10" ht="15.75">
      <c r="A30" s="46"/>
      <c r="B30" s="17"/>
      <c r="C30" s="98" t="s">
        <v>44</v>
      </c>
      <c r="D30" s="98">
        <v>9057.148</v>
      </c>
      <c r="E30" s="108">
        <f t="shared" si="0"/>
        <v>1.7996594648309316</v>
      </c>
      <c r="F30" s="108">
        <v>1324.61</v>
      </c>
      <c r="G30" s="108">
        <f t="shared" si="1"/>
        <v>0.26320061499598996</v>
      </c>
      <c r="H30" s="98">
        <f t="shared" si="2"/>
        <v>10381.758</v>
      </c>
      <c r="I30" s="98">
        <f t="shared" si="4"/>
        <v>2.0628600798269217</v>
      </c>
      <c r="J30" s="98">
        <v>198.700459</v>
      </c>
    </row>
    <row r="31" spans="1:10" ht="15.75">
      <c r="A31" s="46"/>
      <c r="B31" s="17"/>
      <c r="C31" s="98" t="s">
        <v>10</v>
      </c>
      <c r="D31" s="98">
        <v>44980.683</v>
      </c>
      <c r="E31" s="108">
        <f t="shared" si="0"/>
        <v>56.671162511700004</v>
      </c>
      <c r="F31" s="108">
        <v>6578.43</v>
      </c>
      <c r="G31" s="108">
        <f t="shared" si="1"/>
        <v>8.288163957000002</v>
      </c>
      <c r="H31" s="98">
        <f t="shared" si="2"/>
        <v>51559.113</v>
      </c>
      <c r="I31" s="98">
        <f t="shared" si="4"/>
        <v>64.9593264687</v>
      </c>
      <c r="J31" s="98">
        <v>1259.9</v>
      </c>
    </row>
    <row r="32" spans="1:10" ht="15.75">
      <c r="A32" s="46">
        <v>1</v>
      </c>
      <c r="B32" s="17" t="s">
        <v>184</v>
      </c>
      <c r="C32" s="98" t="s">
        <v>42</v>
      </c>
      <c r="D32" s="98">
        <v>998.745</v>
      </c>
      <c r="E32" s="108">
        <f t="shared" si="0"/>
        <v>1.5646839411408149</v>
      </c>
      <c r="F32" s="108"/>
      <c r="G32" s="108">
        <f t="shared" si="1"/>
        <v>0</v>
      </c>
      <c r="H32" s="98">
        <f t="shared" si="2"/>
        <v>998.745</v>
      </c>
      <c r="I32" s="98">
        <f t="shared" si="4"/>
        <v>1.5646839411408149</v>
      </c>
      <c r="J32" s="98">
        <v>1566.650087</v>
      </c>
    </row>
    <row r="33" spans="1:10" ht="15.75">
      <c r="A33" s="46" t="s">
        <v>128</v>
      </c>
      <c r="B33" s="17"/>
      <c r="C33" s="98" t="s">
        <v>31</v>
      </c>
      <c r="D33" s="98">
        <v>1792.052</v>
      </c>
      <c r="E33" s="108">
        <f t="shared" si="0"/>
        <v>3.24311299057872</v>
      </c>
      <c r="F33" s="108"/>
      <c r="G33" s="108">
        <f t="shared" si="1"/>
        <v>0</v>
      </c>
      <c r="H33" s="98">
        <f t="shared" si="2"/>
        <v>1792.052</v>
      </c>
      <c r="I33" s="98">
        <f t="shared" si="4"/>
        <v>3.24311299057872</v>
      </c>
      <c r="J33" s="98">
        <v>1809.72036</v>
      </c>
    </row>
    <row r="34" spans="1:10" ht="15.75">
      <c r="A34" s="46"/>
      <c r="B34" s="17"/>
      <c r="C34" s="98" t="s">
        <v>32</v>
      </c>
      <c r="D34" s="98">
        <v>151113.075</v>
      </c>
      <c r="E34" s="108">
        <f t="shared" si="0"/>
        <v>2.47819549590075</v>
      </c>
      <c r="F34" s="108"/>
      <c r="G34" s="108">
        <f t="shared" si="1"/>
        <v>0</v>
      </c>
      <c r="H34" s="98">
        <f t="shared" si="2"/>
        <v>151113.075</v>
      </c>
      <c r="I34" s="98">
        <f t="shared" si="4"/>
        <v>2.47819549590075</v>
      </c>
      <c r="J34" s="98">
        <v>16.39961</v>
      </c>
    </row>
    <row r="35" spans="1:10" ht="15.75">
      <c r="A35" s="46"/>
      <c r="B35" s="17"/>
      <c r="C35" s="98" t="s">
        <v>10</v>
      </c>
      <c r="D35" s="98">
        <v>10015.557</v>
      </c>
      <c r="E35" s="108">
        <f t="shared" si="0"/>
        <v>12.618600264300001</v>
      </c>
      <c r="F35" s="108"/>
      <c r="G35" s="108">
        <f t="shared" si="1"/>
        <v>0</v>
      </c>
      <c r="H35" s="98">
        <f t="shared" si="2"/>
        <v>10015.557</v>
      </c>
      <c r="I35" s="98">
        <f t="shared" si="4"/>
        <v>12.618600264300001</v>
      </c>
      <c r="J35" s="98">
        <v>1259.9</v>
      </c>
    </row>
    <row r="36" spans="1:10" ht="15.75">
      <c r="A36" s="46">
        <v>1</v>
      </c>
      <c r="B36" s="17" t="s">
        <v>185</v>
      </c>
      <c r="C36" s="98" t="s">
        <v>42</v>
      </c>
      <c r="D36" s="98">
        <v>17428.849</v>
      </c>
      <c r="E36" s="108">
        <f t="shared" si="0"/>
        <v>27.30490780215986</v>
      </c>
      <c r="F36" s="108">
        <v>3353.27</v>
      </c>
      <c r="G36" s="108">
        <f t="shared" si="1"/>
        <v>5.25340073723449</v>
      </c>
      <c r="H36" s="98">
        <f t="shared" si="2"/>
        <v>20782.119</v>
      </c>
      <c r="I36" s="98">
        <f t="shared" si="4"/>
        <v>32.55830853939435</v>
      </c>
      <c r="J36" s="98">
        <v>1566.650087</v>
      </c>
    </row>
    <row r="37" spans="1:10" ht="15.75">
      <c r="A37" s="46" t="s">
        <v>128</v>
      </c>
      <c r="B37" s="17"/>
      <c r="C37" s="98" t="s">
        <v>31</v>
      </c>
      <c r="D37" s="98">
        <v>50143.587</v>
      </c>
      <c r="E37" s="108">
        <f t="shared" si="0"/>
        <v>90.74587031733131</v>
      </c>
      <c r="F37" s="108">
        <v>9213.88</v>
      </c>
      <c r="G37" s="108">
        <f t="shared" si="1"/>
        <v>16.6745462305968</v>
      </c>
      <c r="H37" s="98">
        <f t="shared" si="2"/>
        <v>59357.467</v>
      </c>
      <c r="I37" s="98">
        <f t="shared" si="4"/>
        <v>107.42041654792811</v>
      </c>
      <c r="J37" s="98">
        <v>1809.72036</v>
      </c>
    </row>
    <row r="38" spans="1:10" ht="15.75">
      <c r="A38" s="46"/>
      <c r="B38" s="17"/>
      <c r="C38" s="98" t="s">
        <v>32</v>
      </c>
      <c r="D38" s="98">
        <v>437191.62</v>
      </c>
      <c r="E38" s="108">
        <f t="shared" si="0"/>
        <v>7.1697720632682</v>
      </c>
      <c r="F38" s="108">
        <v>80333.96</v>
      </c>
      <c r="G38" s="108">
        <f t="shared" si="1"/>
        <v>1.3174456137556</v>
      </c>
      <c r="H38" s="98">
        <f t="shared" si="2"/>
        <v>517525.58</v>
      </c>
      <c r="I38" s="98">
        <f t="shared" si="4"/>
        <v>8.4872176770238</v>
      </c>
      <c r="J38" s="98">
        <v>16.39961</v>
      </c>
    </row>
    <row r="39" spans="1:10" ht="15.75">
      <c r="A39" s="46"/>
      <c r="B39" s="17"/>
      <c r="C39" s="98" t="s">
        <v>43</v>
      </c>
      <c r="D39" s="98">
        <v>1683.585</v>
      </c>
      <c r="E39" s="108">
        <f t="shared" si="0"/>
        <v>0.39536052502005</v>
      </c>
      <c r="F39" s="108">
        <v>309.36</v>
      </c>
      <c r="G39" s="108">
        <f t="shared" si="1"/>
        <v>0.0726477914808</v>
      </c>
      <c r="H39" s="98">
        <f t="shared" si="2"/>
        <v>1992.9450000000002</v>
      </c>
      <c r="I39" s="98">
        <f t="shared" si="4"/>
        <v>0.46800831650084995</v>
      </c>
      <c r="J39" s="98">
        <v>234.83253</v>
      </c>
    </row>
    <row r="40" spans="1:10" ht="15.75">
      <c r="A40" s="46"/>
      <c r="B40" s="17"/>
      <c r="C40" s="98" t="s">
        <v>44</v>
      </c>
      <c r="D40" s="98">
        <v>43.3337</v>
      </c>
      <c r="E40" s="108">
        <f t="shared" si="0"/>
        <v>0.0086104260801683</v>
      </c>
      <c r="F40" s="108">
        <v>7.96</v>
      </c>
      <c r="G40" s="108">
        <f t="shared" si="1"/>
        <v>0.00158165565364</v>
      </c>
      <c r="H40" s="98">
        <f t="shared" si="2"/>
        <v>51.2937</v>
      </c>
      <c r="I40" s="98">
        <f t="shared" si="4"/>
        <v>0.0101920817338083</v>
      </c>
      <c r="J40" s="98">
        <v>198.700459</v>
      </c>
    </row>
    <row r="41" spans="1:10" ht="15.75">
      <c r="A41" s="46"/>
      <c r="B41" s="17"/>
      <c r="C41" s="98" t="s">
        <v>10</v>
      </c>
      <c r="D41" s="98">
        <v>111051.05</v>
      </c>
      <c r="E41" s="108">
        <f t="shared" si="0"/>
        <v>139.913217895</v>
      </c>
      <c r="F41" s="108">
        <v>20405.63</v>
      </c>
      <c r="G41" s="108">
        <f t="shared" si="1"/>
        <v>25.709053237000003</v>
      </c>
      <c r="H41" s="98">
        <f t="shared" si="2"/>
        <v>131456.68</v>
      </c>
      <c r="I41" s="98">
        <f t="shared" si="4"/>
        <v>165.622271132</v>
      </c>
      <c r="J41" s="98">
        <v>1259.9</v>
      </c>
    </row>
    <row r="42" spans="1:10" ht="15.75">
      <c r="A42" s="46">
        <v>1</v>
      </c>
      <c r="B42" s="17" t="s">
        <v>186</v>
      </c>
      <c r="C42" s="98" t="s">
        <v>40</v>
      </c>
      <c r="D42" s="98">
        <v>4502.693</v>
      </c>
      <c r="E42" s="108">
        <f t="shared" si="0"/>
        <v>1.093811298296093</v>
      </c>
      <c r="F42" s="108">
        <v>878.03</v>
      </c>
      <c r="G42" s="108">
        <f t="shared" si="1"/>
        <v>0.21329438499203</v>
      </c>
      <c r="H42" s="98">
        <f t="shared" si="2"/>
        <v>5380.723</v>
      </c>
      <c r="I42" s="98">
        <f t="shared" si="4"/>
        <v>1.307105683288123</v>
      </c>
      <c r="J42" s="98">
        <v>242.923801</v>
      </c>
    </row>
    <row r="43" spans="1:10" ht="15.75">
      <c r="A43" s="46" t="s">
        <v>128</v>
      </c>
      <c r="B43" s="17"/>
      <c r="C43" s="98" t="s">
        <v>31</v>
      </c>
      <c r="D43" s="98">
        <v>4849.201</v>
      </c>
      <c r="E43" s="108">
        <f t="shared" si="0"/>
        <v>8.77569777943236</v>
      </c>
      <c r="F43" s="108">
        <v>945.59</v>
      </c>
      <c r="G43" s="108">
        <f t="shared" si="1"/>
        <v>1.7112534752124</v>
      </c>
      <c r="H43" s="98">
        <f t="shared" si="2"/>
        <v>5794.791</v>
      </c>
      <c r="I43" s="98">
        <f t="shared" si="4"/>
        <v>10.48695125464476</v>
      </c>
      <c r="J43" s="98">
        <v>1809.72036</v>
      </c>
    </row>
    <row r="44" spans="1:10" ht="15.75">
      <c r="A44" s="46"/>
      <c r="B44" s="17"/>
      <c r="C44" s="98" t="s">
        <v>32</v>
      </c>
      <c r="D44" s="98">
        <v>21090.165</v>
      </c>
      <c r="E44" s="108">
        <f t="shared" si="0"/>
        <v>0.34587048083565</v>
      </c>
      <c r="F44" s="108">
        <v>4112.58</v>
      </c>
      <c r="G44" s="108">
        <f t="shared" si="1"/>
        <v>0.0674447080938</v>
      </c>
      <c r="H44" s="98">
        <f t="shared" si="2"/>
        <v>25202.745000000003</v>
      </c>
      <c r="I44" s="98">
        <f t="shared" si="4"/>
        <v>0.41331518892944996</v>
      </c>
      <c r="J44" s="98">
        <v>16.39961</v>
      </c>
    </row>
    <row r="45" spans="1:10" ht="15.75">
      <c r="A45" s="46"/>
      <c r="B45" s="17"/>
      <c r="C45" s="98" t="s">
        <v>10</v>
      </c>
      <c r="D45" s="98">
        <v>6986.335</v>
      </c>
      <c r="E45" s="108">
        <f t="shared" si="0"/>
        <v>8.802083466500001</v>
      </c>
      <c r="F45" s="108">
        <v>1362.34</v>
      </c>
      <c r="G45" s="108">
        <f t="shared" si="1"/>
        <v>1.716412166</v>
      </c>
      <c r="H45" s="98">
        <f t="shared" si="2"/>
        <v>8348.675</v>
      </c>
      <c r="I45" s="98">
        <f t="shared" si="4"/>
        <v>10.5184956325</v>
      </c>
      <c r="J45" s="98">
        <v>1259.9</v>
      </c>
    </row>
    <row r="46" spans="1:10" ht="15.75">
      <c r="A46" s="46">
        <v>1</v>
      </c>
      <c r="B46" s="17" t="s">
        <v>187</v>
      </c>
      <c r="C46" s="98" t="s">
        <v>42</v>
      </c>
      <c r="D46" s="98">
        <v>1942.976</v>
      </c>
      <c r="E46" s="108">
        <f t="shared" si="0"/>
        <v>3.043963519438912</v>
      </c>
      <c r="F46" s="108">
        <v>371.59</v>
      </c>
      <c r="G46" s="108">
        <f t="shared" si="1"/>
        <v>0.58215150582833</v>
      </c>
      <c r="H46" s="98">
        <f t="shared" si="2"/>
        <v>2314.5660000000003</v>
      </c>
      <c r="I46" s="98">
        <f t="shared" si="4"/>
        <v>3.626115025267242</v>
      </c>
      <c r="J46" s="98">
        <v>1566.650087</v>
      </c>
    </row>
    <row r="47" spans="1:10" ht="15.75">
      <c r="A47" s="46" t="s">
        <v>128</v>
      </c>
      <c r="B47" s="17"/>
      <c r="C47" s="98" t="s">
        <v>31</v>
      </c>
      <c r="D47" s="98">
        <v>82746.633</v>
      </c>
      <c r="E47" s="108">
        <f t="shared" si="0"/>
        <v>149.74826646154787</v>
      </c>
      <c r="F47" s="108">
        <v>15825.29</v>
      </c>
      <c r="G47" s="108">
        <f t="shared" si="1"/>
        <v>28.6393495159044</v>
      </c>
      <c r="H47" s="98">
        <f t="shared" si="2"/>
        <v>98571.92300000001</v>
      </c>
      <c r="I47" s="98">
        <f t="shared" si="4"/>
        <v>178.38761597745227</v>
      </c>
      <c r="J47" s="98">
        <v>1809.72036</v>
      </c>
    </row>
    <row r="48" spans="1:10" ht="15.75">
      <c r="A48" s="46"/>
      <c r="B48" s="17"/>
      <c r="C48" s="98" t="s">
        <v>48</v>
      </c>
      <c r="D48" s="98">
        <v>53.116</v>
      </c>
      <c r="E48" s="108">
        <f t="shared" si="0"/>
        <v>0.10865938154708</v>
      </c>
      <c r="F48" s="108">
        <v>10.16</v>
      </c>
      <c r="G48" s="108">
        <f t="shared" si="1"/>
        <v>0.0207843082408</v>
      </c>
      <c r="H48" s="98">
        <f t="shared" si="2"/>
        <v>63.275999999999996</v>
      </c>
      <c r="I48" s="98">
        <f t="shared" si="4"/>
        <v>0.12944368978788</v>
      </c>
      <c r="J48" s="98">
        <v>2045.69963</v>
      </c>
    </row>
    <row r="49" spans="1:10" ht="15.75">
      <c r="A49" s="46"/>
      <c r="B49" s="17"/>
      <c r="C49" s="98" t="s">
        <v>32</v>
      </c>
      <c r="D49" s="98">
        <v>632150.415</v>
      </c>
      <c r="E49" s="108">
        <f t="shared" si="0"/>
        <v>10.36702026733815</v>
      </c>
      <c r="F49" s="108">
        <v>120889.77</v>
      </c>
      <c r="G49" s="108">
        <f t="shared" si="1"/>
        <v>1.9825450809897</v>
      </c>
      <c r="H49" s="98">
        <f t="shared" si="2"/>
        <v>753040.185</v>
      </c>
      <c r="I49" s="98">
        <f t="shared" si="4"/>
        <v>12.34956534832785</v>
      </c>
      <c r="J49" s="98">
        <v>16.39961</v>
      </c>
    </row>
    <row r="50" spans="1:10" ht="15.75">
      <c r="A50" s="46"/>
      <c r="B50" s="17"/>
      <c r="C50" s="98" t="s">
        <v>43</v>
      </c>
      <c r="D50" s="98">
        <v>51.567</v>
      </c>
      <c r="E50" s="108">
        <f t="shared" si="0"/>
        <v>0.01210960907451</v>
      </c>
      <c r="F50" s="108">
        <v>9.86</v>
      </c>
      <c r="G50" s="108">
        <f t="shared" si="1"/>
        <v>0.0023154487457999998</v>
      </c>
      <c r="H50" s="98">
        <f t="shared" si="2"/>
        <v>61.427</v>
      </c>
      <c r="I50" s="98">
        <f t="shared" si="4"/>
        <v>0.014425057820309999</v>
      </c>
      <c r="J50" s="98">
        <v>234.83253</v>
      </c>
    </row>
    <row r="51" spans="1:10" ht="15.75">
      <c r="A51" s="46"/>
      <c r="B51" s="17"/>
      <c r="C51" s="98" t="s">
        <v>10</v>
      </c>
      <c r="D51" s="98">
        <v>71614.104</v>
      </c>
      <c r="E51" s="108">
        <f t="shared" si="0"/>
        <v>90.22660962960002</v>
      </c>
      <c r="F51" s="108">
        <v>13696.2</v>
      </c>
      <c r="G51" s="108">
        <f t="shared" si="1"/>
        <v>17.255842380000004</v>
      </c>
      <c r="H51" s="98">
        <f t="shared" si="2"/>
        <v>85310.304</v>
      </c>
      <c r="I51" s="98">
        <f t="shared" si="4"/>
        <v>107.48245200960002</v>
      </c>
      <c r="J51" s="98">
        <v>1259.9</v>
      </c>
    </row>
    <row r="52" spans="1:10" ht="15.75">
      <c r="A52" s="46">
        <v>1</v>
      </c>
      <c r="B52" s="17" t="s">
        <v>188</v>
      </c>
      <c r="C52" s="98" t="s">
        <v>42</v>
      </c>
      <c r="D52" s="98">
        <v>3336.408</v>
      </c>
      <c r="E52" s="108">
        <f t="shared" si="0"/>
        <v>5.226983883467495</v>
      </c>
      <c r="F52" s="108">
        <v>1509.73</v>
      </c>
      <c r="G52" s="108">
        <f t="shared" si="1"/>
        <v>2.36521863584651</v>
      </c>
      <c r="H52" s="98">
        <f t="shared" si="2"/>
        <v>4846.138</v>
      </c>
      <c r="I52" s="98">
        <f t="shared" si="4"/>
        <v>7.5922025193140055</v>
      </c>
      <c r="J52" s="98">
        <v>1566.650087</v>
      </c>
    </row>
    <row r="53" spans="1:10" ht="15.75">
      <c r="A53" s="46" t="s">
        <v>128</v>
      </c>
      <c r="B53" s="17"/>
      <c r="C53" s="98" t="s">
        <v>31</v>
      </c>
      <c r="D53" s="98">
        <v>9129.88</v>
      </c>
      <c r="E53" s="108">
        <f t="shared" si="0"/>
        <v>16.5225297203568</v>
      </c>
      <c r="F53" s="108">
        <v>4131.27</v>
      </c>
      <c r="G53" s="108">
        <f t="shared" si="1"/>
        <v>7.4764434316572</v>
      </c>
      <c r="H53" s="98">
        <f t="shared" si="2"/>
        <v>13261.15</v>
      </c>
      <c r="I53" s="98">
        <f t="shared" si="4"/>
        <v>23.998973152014003</v>
      </c>
      <c r="J53" s="98">
        <v>1809.72036</v>
      </c>
    </row>
    <row r="54" spans="1:10" ht="15.75">
      <c r="A54" s="46"/>
      <c r="B54" s="17"/>
      <c r="C54" s="98" t="s">
        <v>32</v>
      </c>
      <c r="D54" s="98">
        <v>927926.805</v>
      </c>
      <c r="E54" s="108">
        <f t="shared" si="0"/>
        <v>15.21763771054605</v>
      </c>
      <c r="F54" s="108">
        <v>419886.88</v>
      </c>
      <c r="G54" s="108">
        <f t="shared" si="1"/>
        <v>6.885981076116799</v>
      </c>
      <c r="H54" s="98">
        <f t="shared" si="2"/>
        <v>1347813.685</v>
      </c>
      <c r="I54" s="98">
        <f t="shared" si="4"/>
        <v>22.10361878666285</v>
      </c>
      <c r="J54" s="98">
        <v>16.39961</v>
      </c>
    </row>
    <row r="55" spans="1:10" ht="15.75">
      <c r="A55" s="46"/>
      <c r="B55" s="17"/>
      <c r="C55" s="98" t="s">
        <v>10</v>
      </c>
      <c r="D55" s="98">
        <v>14025.212</v>
      </c>
      <c r="E55" s="108">
        <f t="shared" si="0"/>
        <v>17.6703645988</v>
      </c>
      <c r="F55" s="108">
        <v>6346.41</v>
      </c>
      <c r="G55" s="108">
        <f t="shared" si="1"/>
        <v>7.995841959000001</v>
      </c>
      <c r="H55" s="98">
        <f t="shared" si="2"/>
        <v>20371.622</v>
      </c>
      <c r="I55" s="98">
        <f t="shared" si="4"/>
        <v>25.6662065578</v>
      </c>
      <c r="J55" s="98">
        <v>1259.9</v>
      </c>
    </row>
    <row r="56" spans="1:10" ht="15.75">
      <c r="A56" s="46">
        <v>1</v>
      </c>
      <c r="B56" s="17" t="s">
        <v>189</v>
      </c>
      <c r="C56" s="98" t="s">
        <v>42</v>
      </c>
      <c r="D56" s="98">
        <v>11575.294</v>
      </c>
      <c r="E56" s="108">
        <f t="shared" si="0"/>
        <v>18.13443535215058</v>
      </c>
      <c r="F56" s="108">
        <v>1779.7</v>
      </c>
      <c r="G56" s="108">
        <f t="shared" si="1"/>
        <v>2.7881671598339</v>
      </c>
      <c r="H56" s="98">
        <f t="shared" si="2"/>
        <v>13354.994</v>
      </c>
      <c r="I56" s="98">
        <f t="shared" si="4"/>
        <v>20.92260251198448</v>
      </c>
      <c r="J56" s="98">
        <v>1566.650087</v>
      </c>
    </row>
    <row r="57" spans="1:10" ht="15.75">
      <c r="A57" s="46" t="s">
        <v>128</v>
      </c>
      <c r="B57" s="17"/>
      <c r="C57" s="98" t="s">
        <v>40</v>
      </c>
      <c r="D57" s="98">
        <v>23904.68</v>
      </c>
      <c r="E57" s="108">
        <f t="shared" si="0"/>
        <v>5.80701572728868</v>
      </c>
      <c r="F57" s="108">
        <v>3675.38</v>
      </c>
      <c r="G57" s="108">
        <f t="shared" si="1"/>
        <v>0.89283727971938</v>
      </c>
      <c r="H57" s="98">
        <f t="shared" si="2"/>
        <v>27580.06</v>
      </c>
      <c r="I57" s="98">
        <f t="shared" si="4"/>
        <v>6.69985300700806</v>
      </c>
      <c r="J57" s="98">
        <v>242.923801</v>
      </c>
    </row>
    <row r="58" spans="1:10" ht="15.75">
      <c r="A58" s="46"/>
      <c r="B58" s="17"/>
      <c r="C58" s="98" t="s">
        <v>31</v>
      </c>
      <c r="D58" s="98">
        <v>32968.097</v>
      </c>
      <c r="E58" s="108">
        <f t="shared" si="0"/>
        <v>59.66303637135492</v>
      </c>
      <c r="F58" s="108">
        <v>5068.85</v>
      </c>
      <c r="G58" s="108">
        <f t="shared" si="1"/>
        <v>9.173201046786001</v>
      </c>
      <c r="H58" s="98">
        <f t="shared" si="2"/>
        <v>38036.947</v>
      </c>
      <c r="I58" s="98">
        <f t="shared" si="4"/>
        <v>68.83623741814093</v>
      </c>
      <c r="J58" s="98">
        <v>1809.72036</v>
      </c>
    </row>
    <row r="59" spans="1:10" ht="15.75">
      <c r="A59" s="46"/>
      <c r="B59" s="17"/>
      <c r="C59" s="98" t="s">
        <v>32</v>
      </c>
      <c r="D59" s="98">
        <v>3699153.015</v>
      </c>
      <c r="E59" s="108">
        <f t="shared" si="0"/>
        <v>60.66466677632415</v>
      </c>
      <c r="F59" s="108">
        <v>568744.76</v>
      </c>
      <c r="G59" s="108">
        <f t="shared" si="1"/>
        <v>9.3271922535436</v>
      </c>
      <c r="H59" s="98">
        <f t="shared" si="2"/>
        <v>4267897.775</v>
      </c>
      <c r="I59" s="98">
        <f t="shared" si="4"/>
        <v>69.99185902986775</v>
      </c>
      <c r="J59" s="98">
        <v>16.39961</v>
      </c>
    </row>
    <row r="60" spans="1:10" ht="15.75">
      <c r="A60" s="46"/>
      <c r="B60" s="17"/>
      <c r="C60" s="98" t="s">
        <v>43</v>
      </c>
      <c r="D60" s="98">
        <v>20316.627</v>
      </c>
      <c r="E60" s="108">
        <f t="shared" si="0"/>
        <v>4.77100491947631</v>
      </c>
      <c r="F60" s="108">
        <v>3123.68</v>
      </c>
      <c r="G60" s="108">
        <f t="shared" si="1"/>
        <v>0.7335416773104</v>
      </c>
      <c r="H60" s="98">
        <f t="shared" si="2"/>
        <v>23440.307</v>
      </c>
      <c r="I60" s="98">
        <f t="shared" si="4"/>
        <v>5.50454659678671</v>
      </c>
      <c r="J60" s="98">
        <v>234.83253</v>
      </c>
    </row>
    <row r="61" spans="1:10" ht="15.75">
      <c r="A61" s="46"/>
      <c r="B61" s="17"/>
      <c r="C61" s="98" t="s">
        <v>44</v>
      </c>
      <c r="D61" s="98">
        <v>3653.354</v>
      </c>
      <c r="E61" s="108">
        <f t="shared" si="0"/>
        <v>0.725923116689486</v>
      </c>
      <c r="F61" s="108">
        <v>561.7</v>
      </c>
      <c r="G61" s="108">
        <f t="shared" si="1"/>
        <v>0.11161004782030001</v>
      </c>
      <c r="H61" s="98">
        <f t="shared" si="2"/>
        <v>4215.054</v>
      </c>
      <c r="I61" s="98">
        <f t="shared" si="4"/>
        <v>0.837533164509786</v>
      </c>
      <c r="J61" s="98">
        <v>198.700459</v>
      </c>
    </row>
    <row r="62" spans="1:10" ht="15.75">
      <c r="A62" s="46"/>
      <c r="B62" s="17"/>
      <c r="C62" s="98" t="s">
        <v>10</v>
      </c>
      <c r="D62" s="98">
        <v>103391.025</v>
      </c>
      <c r="E62" s="108">
        <f t="shared" si="0"/>
        <v>130.2623523975</v>
      </c>
      <c r="F62" s="108">
        <v>15896.37</v>
      </c>
      <c r="G62" s="108">
        <f t="shared" si="1"/>
        <v>20.027836563</v>
      </c>
      <c r="H62" s="98">
        <f t="shared" si="2"/>
        <v>119287.39499999999</v>
      </c>
      <c r="I62" s="98">
        <f t="shared" si="4"/>
        <v>150.2901889605</v>
      </c>
      <c r="J62" s="98">
        <v>1259.9</v>
      </c>
    </row>
    <row r="63" spans="1:10" ht="15.75">
      <c r="A63" s="46">
        <v>1</v>
      </c>
      <c r="B63" s="17" t="s">
        <v>190</v>
      </c>
      <c r="C63" s="98" t="s">
        <v>31</v>
      </c>
      <c r="D63" s="98">
        <v>6366.078</v>
      </c>
      <c r="E63" s="108">
        <f t="shared" si="0"/>
        <v>11.520820969948081</v>
      </c>
      <c r="F63" s="108">
        <v>4320.98</v>
      </c>
      <c r="G63" s="108">
        <f t="shared" si="1"/>
        <v>7.819765481152799</v>
      </c>
      <c r="H63" s="98">
        <f t="shared" si="2"/>
        <v>10687.058</v>
      </c>
      <c r="I63" s="98">
        <f t="shared" si="4"/>
        <v>19.34058645110088</v>
      </c>
      <c r="J63" s="98">
        <v>1809.72036</v>
      </c>
    </row>
    <row r="64" spans="1:10" ht="15.75">
      <c r="A64" s="46" t="s">
        <v>128</v>
      </c>
      <c r="B64" s="17"/>
      <c r="C64" s="98" t="s">
        <v>32</v>
      </c>
      <c r="D64" s="98">
        <v>4235786.725</v>
      </c>
      <c r="E64" s="108">
        <f t="shared" si="0"/>
        <v>69.46525033317724</v>
      </c>
      <c r="F64" s="108">
        <v>2875040.24</v>
      </c>
      <c r="G64" s="108">
        <f t="shared" si="1"/>
        <v>47.1495386703064</v>
      </c>
      <c r="H64" s="98">
        <f t="shared" si="2"/>
        <v>7110826.965</v>
      </c>
      <c r="I64" s="98">
        <f t="shared" si="4"/>
        <v>116.61478900348364</v>
      </c>
      <c r="J64" s="98">
        <v>16.39961</v>
      </c>
    </row>
    <row r="65" spans="1:10" ht="15.75">
      <c r="A65" s="46"/>
      <c r="B65" s="17"/>
      <c r="C65" s="98" t="s">
        <v>10</v>
      </c>
      <c r="D65" s="98">
        <v>34109.6</v>
      </c>
      <c r="E65" s="108">
        <f t="shared" si="0"/>
        <v>42.97468504</v>
      </c>
      <c r="F65" s="108">
        <v>23151.89</v>
      </c>
      <c r="G65" s="108">
        <f t="shared" si="1"/>
        <v>29.169066211000004</v>
      </c>
      <c r="H65" s="98">
        <f t="shared" si="2"/>
        <v>57261.49</v>
      </c>
      <c r="I65" s="98">
        <f t="shared" si="4"/>
        <v>72.143751251</v>
      </c>
      <c r="J65" s="98">
        <v>1259.9</v>
      </c>
    </row>
    <row r="66" spans="1:10" ht="15.75">
      <c r="A66" s="46">
        <v>1</v>
      </c>
      <c r="B66" s="17" t="s">
        <v>191</v>
      </c>
      <c r="C66" s="98" t="s">
        <v>31</v>
      </c>
      <c r="D66" s="98">
        <v>2215.648</v>
      </c>
      <c r="E66" s="108">
        <f t="shared" si="0"/>
        <v>4.009703296193281</v>
      </c>
      <c r="F66" s="108">
        <v>1520.49</v>
      </c>
      <c r="G66" s="108">
        <f t="shared" si="1"/>
        <v>2.7516617101764</v>
      </c>
      <c r="H66" s="98">
        <f t="shared" si="2"/>
        <v>3736.138</v>
      </c>
      <c r="I66" s="98">
        <f t="shared" si="4"/>
        <v>6.76136500636968</v>
      </c>
      <c r="J66" s="98">
        <v>1809.72036</v>
      </c>
    </row>
    <row r="67" spans="1:10" ht="15.75">
      <c r="A67" s="46" t="s">
        <v>128</v>
      </c>
      <c r="B67" s="17"/>
      <c r="C67" s="98" t="s">
        <v>32</v>
      </c>
      <c r="D67" s="98">
        <v>1408613.375</v>
      </c>
      <c r="E67" s="108">
        <f t="shared" si="0"/>
        <v>23.10070999078375</v>
      </c>
      <c r="F67" s="108">
        <v>966660.93</v>
      </c>
      <c r="G67" s="108">
        <f t="shared" si="1"/>
        <v>15.8528622542373</v>
      </c>
      <c r="H67" s="98">
        <f t="shared" si="2"/>
        <v>2375274.305</v>
      </c>
      <c r="I67" s="98">
        <f t="shared" si="4"/>
        <v>38.95357224502105</v>
      </c>
      <c r="J67" s="98">
        <v>16.39961</v>
      </c>
    </row>
    <row r="68" spans="1:10" ht="15.75">
      <c r="A68" s="46"/>
      <c r="B68" s="17"/>
      <c r="C68" s="98" t="s">
        <v>10</v>
      </c>
      <c r="D68" s="98">
        <v>16354.525</v>
      </c>
      <c r="E68" s="108">
        <f t="shared" si="0"/>
        <v>20.6050660475</v>
      </c>
      <c r="F68" s="108">
        <v>11223.29</v>
      </c>
      <c r="G68" s="108">
        <f t="shared" si="1"/>
        <v>14.140223071000003</v>
      </c>
      <c r="H68" s="98">
        <f t="shared" si="2"/>
        <v>27577.815000000002</v>
      </c>
      <c r="I68" s="98">
        <f t="shared" si="4"/>
        <v>34.745289118500004</v>
      </c>
      <c r="J68" s="98">
        <v>1259.9</v>
      </c>
    </row>
    <row r="69" spans="1:10" ht="15.75">
      <c r="A69" s="46">
        <v>1</v>
      </c>
      <c r="B69" s="17" t="s">
        <v>192</v>
      </c>
      <c r="C69" s="98" t="s">
        <v>42</v>
      </c>
      <c r="D69" s="98">
        <v>975.25</v>
      </c>
      <c r="E69" s="108">
        <f t="shared" si="0"/>
        <v>1.52787549734675</v>
      </c>
      <c r="F69" s="108">
        <v>713.15</v>
      </c>
      <c r="G69" s="108">
        <f t="shared" si="1"/>
        <v>1.1172565095440499</v>
      </c>
      <c r="H69" s="98">
        <f t="shared" si="2"/>
        <v>1688.4</v>
      </c>
      <c r="I69" s="98">
        <f t="shared" si="4"/>
        <v>2.6451320068908</v>
      </c>
      <c r="J69" s="98">
        <v>1566.650087</v>
      </c>
    </row>
    <row r="70" spans="1:10" ht="15.75">
      <c r="A70" s="46" t="s">
        <v>128</v>
      </c>
      <c r="B70" s="17"/>
      <c r="C70" s="98" t="s">
        <v>31</v>
      </c>
      <c r="D70" s="98">
        <v>1177.15</v>
      </c>
      <c r="E70" s="108">
        <f t="shared" si="0"/>
        <v>2.1303123217740003</v>
      </c>
      <c r="F70" s="108">
        <v>860.79</v>
      </c>
      <c r="G70" s="108">
        <f t="shared" si="1"/>
        <v>1.5577891886844</v>
      </c>
      <c r="H70" s="98">
        <f t="shared" si="2"/>
        <v>2037.94</v>
      </c>
      <c r="I70" s="98">
        <f t="shared" si="4"/>
        <v>3.6881015104584005</v>
      </c>
      <c r="J70" s="98">
        <v>1809.72036</v>
      </c>
    </row>
    <row r="71" spans="1:10" ht="15.75">
      <c r="A71" s="46"/>
      <c r="B71" s="17"/>
      <c r="C71" s="98" t="s">
        <v>32</v>
      </c>
      <c r="D71" s="98">
        <v>250944.35</v>
      </c>
      <c r="E71" s="108">
        <f t="shared" si="0"/>
        <v>4.1153894717035</v>
      </c>
      <c r="F71" s="108">
        <v>183503.06</v>
      </c>
      <c r="G71" s="108">
        <f t="shared" si="1"/>
        <v>3.0093786178066</v>
      </c>
      <c r="H71" s="98">
        <f t="shared" si="2"/>
        <v>434447.41000000003</v>
      </c>
      <c r="I71" s="98">
        <f t="shared" si="4"/>
        <v>7.1247680895101</v>
      </c>
      <c r="J71" s="98">
        <v>16.39961</v>
      </c>
    </row>
    <row r="72" spans="1:10" ht="15.75">
      <c r="A72" s="46"/>
      <c r="B72" s="17"/>
      <c r="C72" s="98" t="s">
        <v>10</v>
      </c>
      <c r="D72" s="98">
        <v>69.3</v>
      </c>
      <c r="E72" s="108">
        <f t="shared" si="0"/>
        <v>0.08731107</v>
      </c>
      <c r="F72" s="108">
        <v>50.68</v>
      </c>
      <c r="G72" s="108">
        <f t="shared" si="1"/>
        <v>0.06385173200000001</v>
      </c>
      <c r="H72" s="98">
        <f t="shared" si="2"/>
        <v>119.97999999999999</v>
      </c>
      <c r="I72" s="98">
        <f t="shared" si="4"/>
        <v>0.151162802</v>
      </c>
      <c r="J72" s="98">
        <v>1259.9</v>
      </c>
    </row>
    <row r="73" spans="1:10" ht="15.75">
      <c r="A73" s="46">
        <v>1</v>
      </c>
      <c r="B73" s="17" t="s">
        <v>193</v>
      </c>
      <c r="C73" s="98" t="s">
        <v>31</v>
      </c>
      <c r="D73" s="98">
        <v>185.8</v>
      </c>
      <c r="E73" s="108">
        <f aca="true" t="shared" si="5" ref="E73:E97">+D73*J73/1000000</f>
        <v>0.33624604288800003</v>
      </c>
      <c r="F73" s="108">
        <v>135.87</v>
      </c>
      <c r="G73" s="108">
        <f aca="true" t="shared" si="6" ref="G73:G97">+F73*J73/1000000</f>
        <v>0.2458867053132</v>
      </c>
      <c r="H73" s="98">
        <f aca="true" t="shared" si="7" ref="H73:H95">+D73+F73</f>
        <v>321.67</v>
      </c>
      <c r="I73" s="98">
        <f t="shared" si="4"/>
        <v>0.5821327482012</v>
      </c>
      <c r="J73" s="98">
        <v>1809.72036</v>
      </c>
    </row>
    <row r="74" spans="1:10" ht="15.75">
      <c r="A74" s="46" t="s">
        <v>128</v>
      </c>
      <c r="B74" s="17"/>
      <c r="C74" s="98" t="s">
        <v>32</v>
      </c>
      <c r="D74" s="98">
        <v>511076.46</v>
      </c>
      <c r="E74" s="108">
        <f t="shared" si="5"/>
        <v>8.3814546241806</v>
      </c>
      <c r="F74" s="108">
        <v>373726.12</v>
      </c>
      <c r="G74" s="108">
        <f t="shared" si="6"/>
        <v>6.128962614813199</v>
      </c>
      <c r="H74" s="98">
        <f t="shared" si="7"/>
        <v>884802.5800000001</v>
      </c>
      <c r="I74" s="98">
        <f t="shared" si="4"/>
        <v>14.5104172389938</v>
      </c>
      <c r="J74" s="98">
        <v>16.39961</v>
      </c>
    </row>
    <row r="75" spans="1:10" ht="15.75">
      <c r="A75" s="46"/>
      <c r="B75" s="17"/>
      <c r="C75" s="98" t="s">
        <v>10</v>
      </c>
      <c r="D75" s="98">
        <v>430.61</v>
      </c>
      <c r="E75" s="108">
        <f t="shared" si="5"/>
        <v>0.5425255390000001</v>
      </c>
      <c r="F75" s="108">
        <v>314.89</v>
      </c>
      <c r="G75" s="108">
        <f t="shared" si="6"/>
        <v>0.39672991100000005</v>
      </c>
      <c r="H75" s="98">
        <f t="shared" si="7"/>
        <v>745.5</v>
      </c>
      <c r="I75" s="98">
        <f t="shared" si="4"/>
        <v>0.9392554500000001</v>
      </c>
      <c r="J75" s="98">
        <v>1259.9</v>
      </c>
    </row>
    <row r="76" spans="1:10" ht="15.75">
      <c r="A76" s="46">
        <v>1</v>
      </c>
      <c r="B76" s="17" t="s">
        <v>194</v>
      </c>
      <c r="C76" s="98" t="s">
        <v>31</v>
      </c>
      <c r="D76" s="98">
        <v>4524.59</v>
      </c>
      <c r="E76" s="108">
        <f t="shared" si="5"/>
        <v>8.1882426436524</v>
      </c>
      <c r="F76" s="108">
        <v>3308.61</v>
      </c>
      <c r="G76" s="108">
        <f t="shared" si="6"/>
        <v>5.987658880299601</v>
      </c>
      <c r="H76" s="98">
        <f t="shared" si="7"/>
        <v>7833.200000000001</v>
      </c>
      <c r="I76" s="98">
        <f t="shared" si="4"/>
        <v>14.175901523952</v>
      </c>
      <c r="J76" s="98">
        <v>1809.72036</v>
      </c>
    </row>
    <row r="77" spans="1:10" ht="15.75">
      <c r="A77" s="46"/>
      <c r="B77" s="17"/>
      <c r="C77" s="98" t="s">
        <v>42</v>
      </c>
      <c r="D77" s="98">
        <v>84.83</v>
      </c>
      <c r="E77" s="108">
        <f t="shared" si="5"/>
        <v>0.13289892688021</v>
      </c>
      <c r="F77" s="108">
        <v>62.1</v>
      </c>
      <c r="G77" s="108">
        <f t="shared" si="6"/>
        <v>0.0972889704027</v>
      </c>
      <c r="H77" s="98">
        <f t="shared" si="7"/>
        <v>146.93</v>
      </c>
      <c r="I77" s="98">
        <f>+G77+E77</f>
        <v>0.23018789728291</v>
      </c>
      <c r="J77" s="98">
        <v>1566.650087</v>
      </c>
    </row>
    <row r="78" spans="1:10" ht="15.75">
      <c r="A78" s="46"/>
      <c r="B78" s="17"/>
      <c r="C78" s="98" t="s">
        <v>32</v>
      </c>
      <c r="D78" s="98">
        <v>630884.66</v>
      </c>
      <c r="E78" s="108">
        <f t="shared" si="5"/>
        <v>10.3462623789826</v>
      </c>
      <c r="F78" s="108">
        <v>461334.41</v>
      </c>
      <c r="G78" s="108">
        <f t="shared" si="6"/>
        <v>7.565704403580099</v>
      </c>
      <c r="H78" s="98">
        <f t="shared" si="7"/>
        <v>1092219.07</v>
      </c>
      <c r="I78" s="98">
        <f t="shared" si="4"/>
        <v>17.9119667825627</v>
      </c>
      <c r="J78" s="98">
        <v>16.39961</v>
      </c>
    </row>
    <row r="79" spans="1:10" ht="15.75">
      <c r="A79" s="46"/>
      <c r="B79" s="17"/>
      <c r="C79" s="98" t="s">
        <v>10</v>
      </c>
      <c r="D79" s="98">
        <v>4372.52</v>
      </c>
      <c r="E79" s="108">
        <f t="shared" si="5"/>
        <v>5.508937948000001</v>
      </c>
      <c r="F79" s="108">
        <v>3213.8</v>
      </c>
      <c r="G79" s="108">
        <f t="shared" si="6"/>
        <v>4.0490666200000005</v>
      </c>
      <c r="H79" s="98">
        <f t="shared" si="7"/>
        <v>7586.320000000001</v>
      </c>
      <c r="I79" s="98">
        <f t="shared" si="4"/>
        <v>9.558004568000001</v>
      </c>
      <c r="J79" s="98">
        <v>1259.9</v>
      </c>
    </row>
    <row r="80" spans="1:10" ht="15.75">
      <c r="A80" s="46" t="s">
        <v>128</v>
      </c>
      <c r="B80" s="17" t="s">
        <v>195</v>
      </c>
      <c r="C80" s="98" t="s">
        <v>31</v>
      </c>
      <c r="D80" s="98">
        <v>4524.59</v>
      </c>
      <c r="E80" s="108">
        <f t="shared" si="5"/>
        <v>8.1882426436524</v>
      </c>
      <c r="F80" s="108">
        <v>3308.61</v>
      </c>
      <c r="G80" s="108">
        <f t="shared" si="6"/>
        <v>5.987658880299601</v>
      </c>
      <c r="H80" s="98">
        <f t="shared" si="7"/>
        <v>7833.200000000001</v>
      </c>
      <c r="I80" s="98">
        <f>+G80+E80</f>
        <v>14.175901523952</v>
      </c>
      <c r="J80" s="98">
        <v>1809.72036</v>
      </c>
    </row>
    <row r="81" spans="1:10" ht="15.75">
      <c r="A81" s="46"/>
      <c r="B81" s="17"/>
      <c r="C81" s="98" t="s">
        <v>32</v>
      </c>
      <c r="D81" s="98">
        <v>166750</v>
      </c>
      <c r="E81" s="108">
        <f t="shared" si="5"/>
        <v>2.34533875</v>
      </c>
      <c r="F81" s="108">
        <v>121935.94</v>
      </c>
      <c r="G81" s="108">
        <f t="shared" si="6"/>
        <v>1.7150289960999998</v>
      </c>
      <c r="H81" s="98">
        <f t="shared" si="7"/>
        <v>288685.94</v>
      </c>
      <c r="I81" s="98">
        <f>+G81+E81</f>
        <v>4.0603677461</v>
      </c>
      <c r="J81" s="98">
        <v>14.065</v>
      </c>
    </row>
    <row r="82" spans="1:10" ht="15.75">
      <c r="A82" s="46">
        <v>1</v>
      </c>
      <c r="B82" s="17" t="s">
        <v>196</v>
      </c>
      <c r="C82" s="98" t="s">
        <v>42</v>
      </c>
      <c r="D82" s="98">
        <v>621.307</v>
      </c>
      <c r="E82" s="108">
        <f t="shared" si="5"/>
        <v>0.9733706656037091</v>
      </c>
      <c r="F82" s="108">
        <v>431.03</v>
      </c>
      <c r="G82" s="108">
        <f t="shared" si="6"/>
        <v>0.6752731869996099</v>
      </c>
      <c r="H82" s="98">
        <f t="shared" si="7"/>
        <v>1052.337</v>
      </c>
      <c r="I82" s="98">
        <f t="shared" si="4"/>
        <v>1.648643852603319</v>
      </c>
      <c r="J82" s="98">
        <v>1566.650087</v>
      </c>
    </row>
    <row r="83" spans="1:10" ht="15.75">
      <c r="A83" s="46" t="s">
        <v>128</v>
      </c>
      <c r="B83" s="17"/>
      <c r="C83" s="98" t="s">
        <v>31</v>
      </c>
      <c r="D83" s="98">
        <v>4253.066</v>
      </c>
      <c r="E83" s="108">
        <f t="shared" si="5"/>
        <v>6.7585127307654</v>
      </c>
      <c r="F83" s="108">
        <v>2950.56</v>
      </c>
      <c r="G83" s="108">
        <f t="shared" si="6"/>
        <v>4.688710996463999</v>
      </c>
      <c r="H83" s="98">
        <f t="shared" si="7"/>
        <v>7203.626</v>
      </c>
      <c r="I83" s="98">
        <f t="shared" si="4"/>
        <v>11.4472237272294</v>
      </c>
      <c r="J83" s="98">
        <v>1589.0919</v>
      </c>
    </row>
    <row r="84" spans="1:10" ht="15.75">
      <c r="A84" s="46"/>
      <c r="B84" s="17"/>
      <c r="C84" s="98" t="s">
        <v>32</v>
      </c>
      <c r="D84" s="98">
        <v>1921072.355</v>
      </c>
      <c r="E84" s="108">
        <f t="shared" si="5"/>
        <v>31.504837403781547</v>
      </c>
      <c r="F84" s="108">
        <v>1332743.88</v>
      </c>
      <c r="G84" s="108">
        <f t="shared" si="6"/>
        <v>21.856479861886797</v>
      </c>
      <c r="H84" s="98">
        <f t="shared" si="7"/>
        <v>3253816.235</v>
      </c>
      <c r="I84" s="98">
        <f t="shared" si="4"/>
        <v>53.36131726566835</v>
      </c>
      <c r="J84" s="98">
        <v>16.39961</v>
      </c>
    </row>
    <row r="85" spans="1:10" ht="15.75">
      <c r="A85" s="46"/>
      <c r="B85" s="17"/>
      <c r="C85" s="98" t="s">
        <v>10</v>
      </c>
      <c r="D85" s="98">
        <v>41948.527</v>
      </c>
      <c r="E85" s="108">
        <f t="shared" si="5"/>
        <v>52.85094916730001</v>
      </c>
      <c r="F85" s="108">
        <v>29101.79</v>
      </c>
      <c r="G85" s="108">
        <f t="shared" si="6"/>
        <v>36.665345221</v>
      </c>
      <c r="H85" s="98">
        <f t="shared" si="7"/>
        <v>71050.31700000001</v>
      </c>
      <c r="I85" s="98">
        <f t="shared" si="4"/>
        <v>89.51629438830001</v>
      </c>
      <c r="J85" s="98">
        <v>1259.9</v>
      </c>
    </row>
    <row r="86" spans="1:10" ht="15.75">
      <c r="A86" s="46">
        <v>1</v>
      </c>
      <c r="B86" s="17" t="s">
        <v>197</v>
      </c>
      <c r="C86" s="98" t="s">
        <v>10</v>
      </c>
      <c r="D86" s="98"/>
      <c r="E86" s="108">
        <f t="shared" si="5"/>
        <v>0</v>
      </c>
      <c r="F86" s="108">
        <v>36506.23</v>
      </c>
      <c r="G86" s="108">
        <f t="shared" si="6"/>
        <v>45.994199177000006</v>
      </c>
      <c r="H86" s="98">
        <f t="shared" si="7"/>
        <v>36506.23</v>
      </c>
      <c r="I86" s="98">
        <f t="shared" si="4"/>
        <v>45.994199177000006</v>
      </c>
      <c r="J86" s="98">
        <v>1259.9</v>
      </c>
    </row>
    <row r="87" spans="1:10" ht="15.75">
      <c r="A87" s="46">
        <v>15</v>
      </c>
      <c r="B87" s="17" t="s">
        <v>198</v>
      </c>
      <c r="C87" s="98" t="s">
        <v>10</v>
      </c>
      <c r="D87" s="98">
        <v>225000</v>
      </c>
      <c r="E87" s="108">
        <f t="shared" si="5"/>
        <v>284.6025</v>
      </c>
      <c r="F87" s="108">
        <v>31218.75</v>
      </c>
      <c r="G87" s="108">
        <f t="shared" si="6"/>
        <v>39.488596875</v>
      </c>
      <c r="H87" s="98">
        <f t="shared" si="7"/>
        <v>256218.75</v>
      </c>
      <c r="I87" s="98">
        <f t="shared" si="4"/>
        <v>324.091096875</v>
      </c>
      <c r="J87" s="98">
        <v>1264.9</v>
      </c>
    </row>
    <row r="88" spans="1:10" ht="15.75">
      <c r="A88" s="46">
        <v>15</v>
      </c>
      <c r="B88" s="17" t="s">
        <v>199</v>
      </c>
      <c r="C88" s="98" t="s">
        <v>10</v>
      </c>
      <c r="D88" s="98">
        <v>225000</v>
      </c>
      <c r="E88" s="108">
        <f t="shared" si="5"/>
        <v>284.6025</v>
      </c>
      <c r="F88" s="108">
        <v>32062.5</v>
      </c>
      <c r="G88" s="108">
        <f t="shared" si="6"/>
        <v>40.55585625</v>
      </c>
      <c r="H88" s="98">
        <f t="shared" si="7"/>
        <v>257062.5</v>
      </c>
      <c r="I88" s="98">
        <f t="shared" si="4"/>
        <v>325.15835625</v>
      </c>
      <c r="J88" s="98">
        <v>1264.9</v>
      </c>
    </row>
    <row r="89" spans="1:10" ht="15.75">
      <c r="A89" s="46">
        <v>15</v>
      </c>
      <c r="B89" s="17" t="s">
        <v>200</v>
      </c>
      <c r="C89" s="98" t="s">
        <v>9</v>
      </c>
      <c r="D89" s="98">
        <v>48796.68</v>
      </c>
      <c r="E89" s="108">
        <f t="shared" si="5"/>
        <v>97.08768508001472</v>
      </c>
      <c r="F89" s="108">
        <v>7685.47</v>
      </c>
      <c r="G89" s="108">
        <f t="shared" si="6"/>
        <v>15.29129627367888</v>
      </c>
      <c r="H89" s="98">
        <f t="shared" si="7"/>
        <v>56482.15</v>
      </c>
      <c r="I89" s="98">
        <f t="shared" si="4"/>
        <v>112.3789813536936</v>
      </c>
      <c r="J89" s="98">
        <v>1989.637104</v>
      </c>
    </row>
    <row r="90" spans="1:10" ht="15.75">
      <c r="A90" s="46">
        <v>15</v>
      </c>
      <c r="B90" s="17" t="s">
        <v>201</v>
      </c>
      <c r="C90" s="98" t="s">
        <v>9</v>
      </c>
      <c r="D90" s="98">
        <v>64662.68</v>
      </c>
      <c r="E90" s="108">
        <f t="shared" si="5"/>
        <v>128.65526737207873</v>
      </c>
      <c r="F90" s="108">
        <v>11154.35</v>
      </c>
      <c r="G90" s="108">
        <f t="shared" si="6"/>
        <v>22.1931086310024</v>
      </c>
      <c r="H90" s="98">
        <f t="shared" si="7"/>
        <v>75817.03</v>
      </c>
      <c r="I90" s="98">
        <f t="shared" si="4"/>
        <v>150.8483760030811</v>
      </c>
      <c r="J90" s="98">
        <v>1989.637104</v>
      </c>
    </row>
    <row r="91" spans="1:10" ht="15.75">
      <c r="A91" s="46">
        <v>15</v>
      </c>
      <c r="B91" s="17" t="s">
        <v>202</v>
      </c>
      <c r="C91" s="98" t="s">
        <v>9</v>
      </c>
      <c r="D91" s="98">
        <v>277906.701</v>
      </c>
      <c r="E91" s="108">
        <f t="shared" si="5"/>
        <v>552.933483759834</v>
      </c>
      <c r="F91" s="108">
        <v>50023.26</v>
      </c>
      <c r="G91" s="108">
        <f t="shared" si="6"/>
        <v>99.52813415903904</v>
      </c>
      <c r="H91" s="98">
        <f t="shared" si="7"/>
        <v>327929.961</v>
      </c>
      <c r="I91" s="98">
        <f t="shared" si="4"/>
        <v>652.461617918873</v>
      </c>
      <c r="J91" s="98">
        <v>1989.637104</v>
      </c>
    </row>
    <row r="92" spans="1:10" ht="15.75">
      <c r="A92" s="46">
        <v>15</v>
      </c>
      <c r="B92" s="17" t="s">
        <v>203</v>
      </c>
      <c r="C92" s="98" t="s">
        <v>9</v>
      </c>
      <c r="D92" s="98">
        <v>144000</v>
      </c>
      <c r="E92" s="108">
        <f t="shared" si="5"/>
        <v>286.50774297600003</v>
      </c>
      <c r="F92" s="108">
        <v>26460</v>
      </c>
      <c r="G92" s="108">
        <f t="shared" si="6"/>
        <v>52.64579777184</v>
      </c>
      <c r="H92" s="98">
        <f t="shared" si="7"/>
        <v>170460</v>
      </c>
      <c r="I92" s="98">
        <f t="shared" si="4"/>
        <v>339.15354074784005</v>
      </c>
      <c r="J92" s="98">
        <v>1989.637104</v>
      </c>
    </row>
    <row r="93" spans="1:10" ht="15.75">
      <c r="A93" s="46">
        <v>15</v>
      </c>
      <c r="B93" s="17" t="s">
        <v>204</v>
      </c>
      <c r="C93" s="98" t="s">
        <v>9</v>
      </c>
      <c r="D93" s="98">
        <v>128087.89</v>
      </c>
      <c r="E93" s="108">
        <f t="shared" si="5"/>
        <v>254.84841851707057</v>
      </c>
      <c r="F93" s="108">
        <v>42269</v>
      </c>
      <c r="G93" s="108">
        <f t="shared" si="6"/>
        <v>84.09997074897599</v>
      </c>
      <c r="H93" s="98">
        <f t="shared" si="7"/>
        <v>170356.89</v>
      </c>
      <c r="I93" s="98">
        <f t="shared" si="4"/>
        <v>338.94838926604655</v>
      </c>
      <c r="J93" s="98">
        <v>1989.637104</v>
      </c>
    </row>
    <row r="94" spans="1:10" ht="15.75">
      <c r="A94" s="46">
        <v>15</v>
      </c>
      <c r="B94" s="17" t="s">
        <v>205</v>
      </c>
      <c r="C94" s="98" t="s">
        <v>9</v>
      </c>
      <c r="D94" s="98">
        <v>3472.11</v>
      </c>
      <c r="E94" s="108">
        <f t="shared" si="5"/>
        <v>6.90823888516944</v>
      </c>
      <c r="F94" s="108">
        <v>1145.8</v>
      </c>
      <c r="G94" s="108">
        <f t="shared" si="6"/>
        <v>2.2797261937632</v>
      </c>
      <c r="H94" s="98">
        <f t="shared" si="7"/>
        <v>4617.91</v>
      </c>
      <c r="I94" s="98">
        <f>+G94+E94</f>
        <v>9.18796507893264</v>
      </c>
      <c r="J94" s="98">
        <v>1989.637104</v>
      </c>
    </row>
    <row r="95" spans="1:10" ht="15.75">
      <c r="A95" s="46">
        <v>15</v>
      </c>
      <c r="B95" s="17" t="s">
        <v>206</v>
      </c>
      <c r="C95" s="98" t="s">
        <v>9</v>
      </c>
      <c r="D95" s="98"/>
      <c r="E95" s="108">
        <f t="shared" si="5"/>
        <v>0</v>
      </c>
      <c r="F95" s="108">
        <v>39750</v>
      </c>
      <c r="G95" s="108">
        <f t="shared" si="6"/>
        <v>79.08807488400001</v>
      </c>
      <c r="H95" s="98">
        <f t="shared" si="7"/>
        <v>39750</v>
      </c>
      <c r="I95" s="98">
        <f>+G95+E95</f>
        <v>79.08807488400001</v>
      </c>
      <c r="J95" s="98">
        <v>1989.637104</v>
      </c>
    </row>
    <row r="96" spans="1:10" ht="15.75">
      <c r="A96" s="46">
        <v>15</v>
      </c>
      <c r="B96" s="46" t="s">
        <v>207</v>
      </c>
      <c r="C96" s="98" t="s">
        <v>31</v>
      </c>
      <c r="D96" s="98">
        <v>145187.61</v>
      </c>
      <c r="E96" s="108">
        <f t="shared" si="5"/>
        <v>251.95561003331352</v>
      </c>
      <c r="F96" s="109">
        <v>14848.44</v>
      </c>
      <c r="G96" s="108">
        <f t="shared" si="6"/>
        <v>25.7676791996442</v>
      </c>
      <c r="H96" s="109">
        <f>+F96+D96</f>
        <v>160036.05</v>
      </c>
      <c r="I96" s="109">
        <f>+G96+E96</f>
        <v>277.7232892329577</v>
      </c>
      <c r="J96" s="98">
        <v>1735.379555</v>
      </c>
    </row>
    <row r="97" spans="1:10" ht="15.75">
      <c r="A97" s="46">
        <v>15</v>
      </c>
      <c r="B97" s="46" t="s">
        <v>208</v>
      </c>
      <c r="C97" s="98" t="s">
        <v>10</v>
      </c>
      <c r="D97" s="98">
        <v>115452</v>
      </c>
      <c r="E97" s="108">
        <f t="shared" si="5"/>
        <v>146.0352348</v>
      </c>
      <c r="F97" s="109">
        <v>16452</v>
      </c>
      <c r="G97" s="108">
        <f t="shared" si="6"/>
        <v>20.8101348</v>
      </c>
      <c r="H97" s="109">
        <f>+F97+D97</f>
        <v>131904</v>
      </c>
      <c r="I97" s="109">
        <f>+G97+E97</f>
        <v>166.84536960000003</v>
      </c>
      <c r="J97" s="98">
        <v>1264.9</v>
      </c>
    </row>
    <row r="98" spans="1:10" ht="15.75">
      <c r="A98" s="46"/>
      <c r="B98" s="17"/>
      <c r="C98" s="12"/>
      <c r="D98" s="12"/>
      <c r="E98" s="30"/>
      <c r="F98" s="26"/>
      <c r="G98" s="26"/>
      <c r="H98" s="18"/>
      <c r="I98" s="18"/>
      <c r="J98" s="18"/>
    </row>
    <row r="99" spans="1:10" ht="15.75">
      <c r="A99" s="105"/>
      <c r="B99" s="106" t="s">
        <v>16</v>
      </c>
      <c r="C99" s="106"/>
      <c r="D99" s="106"/>
      <c r="E99" s="106">
        <f>SUM(E9:E98)</f>
        <v>5145.309546681749</v>
      </c>
      <c r="F99" s="106"/>
      <c r="G99" s="106">
        <f>SUM(G9:G98)</f>
        <v>1268.4807984511128</v>
      </c>
      <c r="H99" s="106" t="s">
        <v>128</v>
      </c>
      <c r="I99" s="106">
        <f>SUM(I9:I98)</f>
        <v>6413.790345132862</v>
      </c>
      <c r="J99" s="107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I33" sqref="I33"/>
    </sheetView>
  </sheetViews>
  <sheetFormatPr defaultColWidth="9.140625" defaultRowHeight="12.75"/>
  <cols>
    <col min="1" max="1" width="14.00390625" style="0" bestFit="1" customWidth="1"/>
    <col min="2" max="2" width="50.57421875" style="0" customWidth="1"/>
    <col min="3" max="3" width="11.421875" style="0" customWidth="1"/>
    <col min="4" max="4" width="13.7109375" style="0" bestFit="1" customWidth="1"/>
    <col min="5" max="5" width="11.421875" style="0" customWidth="1"/>
    <col min="6" max="6" width="13.7109375" style="0" bestFit="1" customWidth="1"/>
    <col min="7" max="7" width="11.421875" style="0" customWidth="1"/>
    <col min="8" max="8" width="13.7109375" style="0" bestFit="1" customWidth="1"/>
    <col min="9" max="9" width="11.421875" style="0" customWidth="1"/>
    <col min="10" max="10" width="15.28125" style="0" bestFit="1" customWidth="1"/>
    <col min="11" max="16384" width="11.421875" style="0" customWidth="1"/>
  </cols>
  <sheetData>
    <row r="1" spans="1:10" ht="15.75">
      <c r="A1" s="50"/>
      <c r="B1" s="51"/>
      <c r="C1" s="51"/>
      <c r="D1" s="51"/>
      <c r="E1" s="51"/>
      <c r="F1" s="51"/>
      <c r="G1" s="51"/>
      <c r="H1" s="51"/>
      <c r="I1" s="51"/>
      <c r="J1" s="1" t="s">
        <v>13</v>
      </c>
    </row>
    <row r="2" spans="1:10" ht="15.75">
      <c r="A2" s="231" t="s">
        <v>15</v>
      </c>
      <c r="B2" s="232"/>
      <c r="C2" s="232"/>
      <c r="D2" s="232"/>
      <c r="E2" s="232"/>
      <c r="F2" s="232"/>
      <c r="G2" s="232"/>
      <c r="H2" s="232"/>
      <c r="I2" s="232"/>
      <c r="J2" s="233"/>
    </row>
    <row r="3" spans="1:10" ht="15.75">
      <c r="A3" s="48"/>
      <c r="B3" s="49"/>
      <c r="C3" s="49"/>
      <c r="D3" s="49"/>
      <c r="E3" s="49"/>
      <c r="F3" s="49"/>
      <c r="G3" s="49"/>
      <c r="H3" s="49"/>
      <c r="I3" s="49"/>
      <c r="J3" s="66"/>
    </row>
    <row r="4" spans="1:10" ht="15.75">
      <c r="A4" s="33"/>
      <c r="B4" s="2"/>
      <c r="C4" s="2"/>
      <c r="D4" s="2"/>
      <c r="E4" s="2"/>
      <c r="F4" s="2"/>
      <c r="G4" s="2"/>
      <c r="H4" s="2"/>
      <c r="I4" s="2"/>
      <c r="J4" s="34"/>
    </row>
    <row r="5" spans="1:10" ht="15.75">
      <c r="A5" s="35"/>
      <c r="B5" s="5"/>
      <c r="C5" s="5"/>
      <c r="D5" s="5"/>
      <c r="E5" s="5"/>
      <c r="F5" s="5"/>
      <c r="G5" s="5"/>
      <c r="H5" s="5"/>
      <c r="I5" s="5"/>
      <c r="J5" s="36"/>
    </row>
    <row r="6" spans="1:10" ht="15.75">
      <c r="A6" s="8" t="s">
        <v>0</v>
      </c>
      <c r="B6" s="37" t="s">
        <v>1</v>
      </c>
      <c r="C6" s="8" t="s">
        <v>2</v>
      </c>
      <c r="D6" s="8" t="s">
        <v>4</v>
      </c>
      <c r="E6" s="8" t="s">
        <v>11</v>
      </c>
      <c r="F6" s="8" t="s">
        <v>3</v>
      </c>
      <c r="G6" s="8" t="s">
        <v>11</v>
      </c>
      <c r="H6" s="8" t="s">
        <v>6</v>
      </c>
      <c r="I6" s="8" t="s">
        <v>11</v>
      </c>
      <c r="J6" s="8" t="s">
        <v>7</v>
      </c>
    </row>
    <row r="7" spans="1:10" ht="15.75">
      <c r="A7" s="17"/>
      <c r="B7" s="34"/>
      <c r="C7" s="17"/>
      <c r="D7" s="11" t="s">
        <v>5</v>
      </c>
      <c r="E7" s="11" t="s">
        <v>12</v>
      </c>
      <c r="F7" s="11" t="s">
        <v>5</v>
      </c>
      <c r="G7" s="11" t="s">
        <v>12</v>
      </c>
      <c r="H7" s="11" t="s">
        <v>5</v>
      </c>
      <c r="I7" s="11" t="s">
        <v>12</v>
      </c>
      <c r="J7" s="11" t="s">
        <v>8</v>
      </c>
    </row>
    <row r="8" spans="1:10" ht="15.75">
      <c r="A8" s="14"/>
      <c r="B8" s="36"/>
      <c r="C8" s="38"/>
      <c r="D8" s="14"/>
      <c r="E8" s="14"/>
      <c r="F8" s="14"/>
      <c r="G8" s="14"/>
      <c r="H8" s="14"/>
      <c r="I8" s="14"/>
      <c r="J8" s="38"/>
    </row>
    <row r="9" spans="1:10" ht="19.5">
      <c r="A9" s="39" t="s">
        <v>209</v>
      </c>
      <c r="B9" s="40"/>
      <c r="C9" s="11"/>
      <c r="D9" s="29"/>
      <c r="E9" s="17"/>
      <c r="F9" s="2"/>
      <c r="G9" s="17"/>
      <c r="H9" s="17"/>
      <c r="I9" s="17"/>
      <c r="J9" s="17"/>
    </row>
    <row r="10" spans="1:10" ht="19.5">
      <c r="A10" s="39"/>
      <c r="B10" s="40"/>
      <c r="C10" s="11"/>
      <c r="D10" s="29"/>
      <c r="E10" s="17"/>
      <c r="F10" s="2"/>
      <c r="G10" s="17"/>
      <c r="H10" s="17"/>
      <c r="I10" s="17"/>
      <c r="J10" s="17"/>
    </row>
    <row r="11" spans="1:10" ht="15.75">
      <c r="A11" s="47">
        <v>1</v>
      </c>
      <c r="B11" s="17" t="s">
        <v>130</v>
      </c>
      <c r="C11" s="17" t="s">
        <v>10</v>
      </c>
      <c r="D11" s="17">
        <v>345052.79</v>
      </c>
      <c r="E11" s="25">
        <f aca="true" t="shared" si="0" ref="E11:E31">+D11*J11/1000000</f>
        <v>434.732010121</v>
      </c>
      <c r="F11" s="17">
        <v>0</v>
      </c>
      <c r="G11" s="42">
        <f aca="true" t="shared" si="1" ref="G11:G31">+F11*J11/1000000</f>
        <v>0</v>
      </c>
      <c r="H11" s="17">
        <f>+F11+D11</f>
        <v>345052.79</v>
      </c>
      <c r="I11" s="17">
        <f>+G11+E11</f>
        <v>434.732010121</v>
      </c>
      <c r="J11" s="17">
        <v>1259.9</v>
      </c>
    </row>
    <row r="12" spans="1:10" ht="15.75">
      <c r="A12" s="47">
        <v>1</v>
      </c>
      <c r="B12" s="17" t="s">
        <v>129</v>
      </c>
      <c r="C12" s="17" t="s">
        <v>65</v>
      </c>
      <c r="D12" s="17"/>
      <c r="E12" s="25">
        <f t="shared" si="0"/>
        <v>0</v>
      </c>
      <c r="F12" s="17">
        <v>609719.94</v>
      </c>
      <c r="G12" s="42">
        <f t="shared" si="1"/>
        <v>192.2576083463805</v>
      </c>
      <c r="H12" s="17">
        <f>+F12+D12</f>
        <v>609719.94</v>
      </c>
      <c r="I12" s="17">
        <f>+G12+E12</f>
        <v>192.2576083463805</v>
      </c>
      <c r="J12" s="17">
        <v>315.3211757292709</v>
      </c>
    </row>
    <row r="13" spans="1:10" ht="15.75">
      <c r="A13" s="47">
        <v>1</v>
      </c>
      <c r="B13" s="17" t="s">
        <v>131</v>
      </c>
      <c r="C13" s="17" t="s">
        <v>9</v>
      </c>
      <c r="D13" s="17">
        <v>0</v>
      </c>
      <c r="E13" s="25">
        <f t="shared" si="0"/>
        <v>0</v>
      </c>
      <c r="F13" s="17">
        <v>128625</v>
      </c>
      <c r="G13" s="42">
        <f t="shared" si="1"/>
        <v>260.804251407</v>
      </c>
      <c r="H13" s="17">
        <f aca="true" t="shared" si="2" ref="H13:I29">+F13+D13</f>
        <v>128625</v>
      </c>
      <c r="I13" s="17">
        <f t="shared" si="2"/>
        <v>260.804251407</v>
      </c>
      <c r="J13" s="17">
        <v>2027.632664</v>
      </c>
    </row>
    <row r="14" spans="1:10" ht="15.75">
      <c r="A14" s="47">
        <v>1</v>
      </c>
      <c r="B14" s="17" t="s">
        <v>132</v>
      </c>
      <c r="C14" s="17" t="s">
        <v>9</v>
      </c>
      <c r="D14" s="17">
        <v>168114.52</v>
      </c>
      <c r="E14" s="25">
        <f t="shared" si="0"/>
        <v>340.87449204468123</v>
      </c>
      <c r="F14" s="17">
        <v>22065.03</v>
      </c>
      <c r="G14" s="42">
        <f t="shared" si="1"/>
        <v>44.73977556013992</v>
      </c>
      <c r="H14" s="17">
        <f t="shared" si="2"/>
        <v>190179.55</v>
      </c>
      <c r="I14" s="17">
        <f t="shared" si="2"/>
        <v>385.6142676048212</v>
      </c>
      <c r="J14" s="17">
        <v>2027.632664</v>
      </c>
    </row>
    <row r="15" spans="1:10" ht="15.75">
      <c r="A15" s="47">
        <v>1</v>
      </c>
      <c r="B15" s="17" t="s">
        <v>211</v>
      </c>
      <c r="C15" s="17" t="s">
        <v>31</v>
      </c>
      <c r="D15" s="17">
        <v>87305.38</v>
      </c>
      <c r="E15" s="25">
        <f t="shared" si="0"/>
        <v>157.99832372353683</v>
      </c>
      <c r="F15" s="17">
        <v>9256.18</v>
      </c>
      <c r="G15" s="42">
        <f t="shared" si="1"/>
        <v>16.7510974018248</v>
      </c>
      <c r="H15" s="17">
        <f t="shared" si="2"/>
        <v>96561.56</v>
      </c>
      <c r="I15" s="17">
        <f t="shared" si="2"/>
        <v>174.74942112536164</v>
      </c>
      <c r="J15" s="17">
        <v>1809.72036</v>
      </c>
    </row>
    <row r="16" spans="1:10" ht="15.75">
      <c r="A16" s="47">
        <v>15</v>
      </c>
      <c r="B16" s="17" t="s">
        <v>133</v>
      </c>
      <c r="C16" s="17" t="s">
        <v>9</v>
      </c>
      <c r="D16" s="17">
        <v>80000</v>
      </c>
      <c r="E16" s="25">
        <f t="shared" si="0"/>
        <v>159.17096832</v>
      </c>
      <c r="F16" s="17">
        <v>24600.05</v>
      </c>
      <c r="G16" s="42">
        <f t="shared" si="1"/>
        <v>48.9451722402552</v>
      </c>
      <c r="H16" s="17">
        <f t="shared" si="2"/>
        <v>104600.05</v>
      </c>
      <c r="I16" s="17">
        <f t="shared" si="2"/>
        <v>208.1161405602552</v>
      </c>
      <c r="J16" s="17">
        <v>1989.637104</v>
      </c>
    </row>
    <row r="17" spans="1:10" ht="15.75">
      <c r="A17" s="47">
        <v>15</v>
      </c>
      <c r="B17" s="17" t="s">
        <v>134</v>
      </c>
      <c r="C17" s="17" t="s">
        <v>9</v>
      </c>
      <c r="D17" s="17">
        <v>276391</v>
      </c>
      <c r="E17" s="25">
        <f t="shared" si="0"/>
        <v>549.917788811664</v>
      </c>
      <c r="F17" s="17">
        <v>82917.7</v>
      </c>
      <c r="G17" s="42">
        <f t="shared" si="1"/>
        <v>164.97613249834077</v>
      </c>
      <c r="H17" s="17">
        <f t="shared" si="2"/>
        <v>359308.7</v>
      </c>
      <c r="I17" s="17">
        <f t="shared" si="2"/>
        <v>714.8939213100048</v>
      </c>
      <c r="J17" s="17">
        <v>1989.637104</v>
      </c>
    </row>
    <row r="18" spans="1:10" ht="15.75">
      <c r="A18" s="47">
        <v>15</v>
      </c>
      <c r="B18" s="17" t="s">
        <v>135</v>
      </c>
      <c r="C18" s="17" t="s">
        <v>10</v>
      </c>
      <c r="D18" s="17">
        <v>210000</v>
      </c>
      <c r="E18" s="25">
        <f t="shared" si="0"/>
        <v>265.629</v>
      </c>
      <c r="F18" s="17">
        <v>25987.5</v>
      </c>
      <c r="G18" s="42">
        <f t="shared" si="1"/>
        <v>32.87158875</v>
      </c>
      <c r="H18" s="17">
        <f t="shared" si="2"/>
        <v>235987.5</v>
      </c>
      <c r="I18" s="17">
        <f t="shared" si="2"/>
        <v>298.50058875</v>
      </c>
      <c r="J18" s="17">
        <v>1264.9</v>
      </c>
    </row>
    <row r="19" spans="1:10" ht="15.75">
      <c r="A19" s="47">
        <v>15</v>
      </c>
      <c r="B19" s="17" t="s">
        <v>136</v>
      </c>
      <c r="C19" s="17" t="s">
        <v>9</v>
      </c>
      <c r="D19" s="17">
        <v>48231.77</v>
      </c>
      <c r="E19" s="25">
        <f t="shared" si="0"/>
        <v>95.96371918359407</v>
      </c>
      <c r="F19" s="17">
        <v>7234.77</v>
      </c>
      <c r="G19" s="42">
        <f t="shared" si="1"/>
        <v>14.39456683090608</v>
      </c>
      <c r="H19" s="17">
        <f t="shared" si="2"/>
        <v>55466.53999999999</v>
      </c>
      <c r="I19" s="17">
        <f t="shared" si="2"/>
        <v>110.35828601450015</v>
      </c>
      <c r="J19" s="17">
        <v>1989.637104</v>
      </c>
    </row>
    <row r="20" spans="1:10" ht="15.75">
      <c r="A20" s="47">
        <v>15</v>
      </c>
      <c r="B20" s="17" t="s">
        <v>137</v>
      </c>
      <c r="C20" s="17" t="s">
        <v>9</v>
      </c>
      <c r="D20" s="17">
        <v>98000</v>
      </c>
      <c r="E20" s="25">
        <f t="shared" si="0"/>
        <v>194.984436192</v>
      </c>
      <c r="F20" s="17">
        <v>31972.5</v>
      </c>
      <c r="G20" s="42">
        <f t="shared" si="1"/>
        <v>63.613672307639995</v>
      </c>
      <c r="H20" s="17">
        <f t="shared" si="2"/>
        <v>129972.5</v>
      </c>
      <c r="I20" s="17">
        <f t="shared" si="2"/>
        <v>258.59810849964</v>
      </c>
      <c r="J20" s="17">
        <v>1989.637104</v>
      </c>
    </row>
    <row r="21" spans="1:10" ht="15.75">
      <c r="A21" s="47">
        <v>15</v>
      </c>
      <c r="B21" s="17" t="s">
        <v>138</v>
      </c>
      <c r="C21" s="17" t="s">
        <v>9</v>
      </c>
      <c r="D21" s="17">
        <v>83396.93</v>
      </c>
      <c r="E21" s="25">
        <f t="shared" si="0"/>
        <v>165.9296262876907</v>
      </c>
      <c r="F21" s="17">
        <v>30335.63</v>
      </c>
      <c r="G21" s="42">
        <f t="shared" si="1"/>
        <v>60.35689502121552</v>
      </c>
      <c r="H21" s="17">
        <f t="shared" si="2"/>
        <v>113732.56</v>
      </c>
      <c r="I21" s="17">
        <f t="shared" si="2"/>
        <v>226.28652130890623</v>
      </c>
      <c r="J21" s="17">
        <v>1989.637104</v>
      </c>
    </row>
    <row r="22" spans="1:10" ht="15.75">
      <c r="A22" s="47">
        <v>16</v>
      </c>
      <c r="B22" s="17" t="s">
        <v>138</v>
      </c>
      <c r="C22" s="17" t="s">
        <v>9</v>
      </c>
      <c r="D22" s="17">
        <v>6603.07</v>
      </c>
      <c r="E22" s="25">
        <f t="shared" si="0"/>
        <v>13.137713072309278</v>
      </c>
      <c r="F22" s="17">
        <v>2401.87</v>
      </c>
      <c r="G22" s="42">
        <f t="shared" si="1"/>
        <v>4.77884967098448</v>
      </c>
      <c r="H22" s="17">
        <f>+F22+D22</f>
        <v>9004.939999999999</v>
      </c>
      <c r="I22" s="17">
        <f>+G22+E22</f>
        <v>17.91656274329376</v>
      </c>
      <c r="J22" s="17">
        <v>1989.637104</v>
      </c>
    </row>
    <row r="23" spans="1:10" ht="15.75">
      <c r="A23" s="47">
        <v>15</v>
      </c>
      <c r="B23" s="17" t="s">
        <v>139</v>
      </c>
      <c r="C23" s="17" t="s">
        <v>9</v>
      </c>
      <c r="D23" s="17">
        <v>115683.71</v>
      </c>
      <c r="E23" s="25">
        <f t="shared" si="0"/>
        <v>230.16860174437585</v>
      </c>
      <c r="F23" s="17">
        <v>36874.18</v>
      </c>
      <c r="G23" s="42">
        <f t="shared" si="1"/>
        <v>73.36623670757471</v>
      </c>
      <c r="H23" s="17">
        <f t="shared" si="2"/>
        <v>152557.89</v>
      </c>
      <c r="I23" s="17">
        <f t="shared" si="2"/>
        <v>303.5348384519506</v>
      </c>
      <c r="J23" s="17">
        <v>1989.637104</v>
      </c>
    </row>
    <row r="24" spans="1:10" ht="15.75">
      <c r="A24" s="47">
        <v>15</v>
      </c>
      <c r="B24" s="17" t="s">
        <v>140</v>
      </c>
      <c r="C24" s="17" t="s">
        <v>9</v>
      </c>
      <c r="D24" s="17">
        <v>119833.68</v>
      </c>
      <c r="E24" s="25">
        <f t="shared" si="0"/>
        <v>238.4255360368627</v>
      </c>
      <c r="F24" s="17">
        <v>44488.25</v>
      </c>
      <c r="G24" s="42">
        <f t="shared" si="1"/>
        <v>88.51547289202799</v>
      </c>
      <c r="H24" s="17">
        <f t="shared" si="2"/>
        <v>164321.93</v>
      </c>
      <c r="I24" s="17">
        <f t="shared" si="2"/>
        <v>326.9410089288907</v>
      </c>
      <c r="J24" s="17">
        <v>1989.637104</v>
      </c>
    </row>
    <row r="25" spans="1:10" ht="15.75">
      <c r="A25" s="47">
        <v>15</v>
      </c>
      <c r="B25" s="17" t="s">
        <v>141</v>
      </c>
      <c r="C25" s="17" t="s">
        <v>9</v>
      </c>
      <c r="D25" s="17">
        <v>192660.5</v>
      </c>
      <c r="E25" s="25">
        <f t="shared" si="0"/>
        <v>383.32447927519195</v>
      </c>
      <c r="F25" s="17">
        <v>71525.21</v>
      </c>
      <c r="G25" s="42">
        <f t="shared" si="1"/>
        <v>142.30921168739184</v>
      </c>
      <c r="H25" s="17">
        <f>+F25+D25</f>
        <v>264185.71</v>
      </c>
      <c r="I25" s="17">
        <f>+G25+E25</f>
        <v>525.6336909625838</v>
      </c>
      <c r="J25" s="17">
        <v>1989.637104</v>
      </c>
    </row>
    <row r="26" spans="1:10" ht="15.75">
      <c r="A26" s="47">
        <v>15</v>
      </c>
      <c r="B26" s="17" t="s">
        <v>142</v>
      </c>
      <c r="C26" s="17" t="s">
        <v>9</v>
      </c>
      <c r="D26" s="17"/>
      <c r="E26" s="25">
        <f t="shared" si="0"/>
        <v>0</v>
      </c>
      <c r="F26" s="17">
        <v>120500</v>
      </c>
      <c r="G26" s="42">
        <f t="shared" si="1"/>
        <v>239.75127103199998</v>
      </c>
      <c r="H26" s="17">
        <f t="shared" si="2"/>
        <v>120500</v>
      </c>
      <c r="I26" s="17">
        <f t="shared" si="2"/>
        <v>239.75127103199998</v>
      </c>
      <c r="J26" s="17">
        <v>1989.637104</v>
      </c>
    </row>
    <row r="27" spans="1:10" ht="15.75">
      <c r="A27" s="47">
        <v>15</v>
      </c>
      <c r="B27" s="17" t="s">
        <v>143</v>
      </c>
      <c r="C27" s="17" t="s">
        <v>9</v>
      </c>
      <c r="D27" s="17">
        <v>30154.71</v>
      </c>
      <c r="E27" s="25">
        <f t="shared" si="0"/>
        <v>59.996929876359836</v>
      </c>
      <c r="F27" s="17">
        <v>11308.02</v>
      </c>
      <c r="G27" s="42">
        <f t="shared" si="1"/>
        <v>22.49885616477408</v>
      </c>
      <c r="H27" s="17">
        <f>+F27+D27</f>
        <v>41462.729999999996</v>
      </c>
      <c r="I27" s="17">
        <f>+G27+E27</f>
        <v>82.49578604113391</v>
      </c>
      <c r="J27" s="17">
        <v>1989.637104</v>
      </c>
    </row>
    <row r="28" spans="1:10" ht="15.75">
      <c r="A28" s="47">
        <v>15</v>
      </c>
      <c r="B28" s="17" t="s">
        <v>144</v>
      </c>
      <c r="C28" s="17" t="s">
        <v>9</v>
      </c>
      <c r="D28" s="17">
        <v>27845.29</v>
      </c>
      <c r="E28" s="25">
        <f t="shared" si="0"/>
        <v>55.40202215564016</v>
      </c>
      <c r="F28" s="17">
        <v>10441.98</v>
      </c>
      <c r="G28" s="42">
        <f t="shared" si="1"/>
        <v>20.77575084722592</v>
      </c>
      <c r="H28" s="17">
        <f t="shared" si="2"/>
        <v>38287.270000000004</v>
      </c>
      <c r="I28" s="17">
        <f t="shared" si="2"/>
        <v>76.17777300286608</v>
      </c>
      <c r="J28" s="17">
        <v>1989.637104</v>
      </c>
    </row>
    <row r="29" spans="1:10" ht="15.75">
      <c r="A29" s="47">
        <v>15</v>
      </c>
      <c r="B29" s="17" t="s">
        <v>210</v>
      </c>
      <c r="C29" s="17" t="s">
        <v>9</v>
      </c>
      <c r="D29" s="17">
        <v>17756.99</v>
      </c>
      <c r="E29" s="25">
        <f t="shared" si="0"/>
        <v>35.32996615935696</v>
      </c>
      <c r="F29" s="17">
        <v>4883.17</v>
      </c>
      <c r="G29" s="42">
        <f t="shared" si="1"/>
        <v>9.71573621713968</v>
      </c>
      <c r="H29" s="17">
        <f t="shared" si="2"/>
        <v>22640.160000000003</v>
      </c>
      <c r="I29" s="17">
        <f t="shared" si="2"/>
        <v>45.045702376496635</v>
      </c>
      <c r="J29" s="17">
        <v>1989.637104</v>
      </c>
    </row>
    <row r="30" spans="1:10" ht="15.75">
      <c r="A30" s="111">
        <v>15</v>
      </c>
      <c r="B30" s="17" t="s">
        <v>212</v>
      </c>
      <c r="C30" s="17" t="s">
        <v>31</v>
      </c>
      <c r="D30" s="17">
        <v>27885</v>
      </c>
      <c r="E30" s="17">
        <f t="shared" si="0"/>
        <v>48.391058891175</v>
      </c>
      <c r="F30" s="17">
        <v>2851.82</v>
      </c>
      <c r="G30" s="17">
        <f t="shared" si="1"/>
        <v>4.9489901225401</v>
      </c>
      <c r="H30" s="17">
        <f>+F30+D30</f>
        <v>30736.82</v>
      </c>
      <c r="I30" s="17">
        <f>+G30+E30</f>
        <v>53.3400490137151</v>
      </c>
      <c r="J30" s="17">
        <v>1735.379555</v>
      </c>
    </row>
    <row r="31" spans="1:10" ht="15.75">
      <c r="A31" s="111">
        <v>15</v>
      </c>
      <c r="B31" s="17" t="s">
        <v>213</v>
      </c>
      <c r="C31" s="17" t="s">
        <v>31</v>
      </c>
      <c r="D31" s="17">
        <v>27796.35</v>
      </c>
      <c r="E31" s="17">
        <f t="shared" si="0"/>
        <v>48.23721749362425</v>
      </c>
      <c r="F31" s="17">
        <v>3845.71</v>
      </c>
      <c r="G31" s="17">
        <f t="shared" si="1"/>
        <v>6.6737665084590505</v>
      </c>
      <c r="H31" s="17">
        <f>+F31+D31</f>
        <v>31642.059999999998</v>
      </c>
      <c r="I31" s="17">
        <f>+G31+E31</f>
        <v>54.9109840020833</v>
      </c>
      <c r="J31" s="17">
        <v>1735.379555</v>
      </c>
    </row>
    <row r="32" spans="1:10" ht="15.75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5.75">
      <c r="A33" s="110"/>
      <c r="B33" s="106" t="s">
        <v>16</v>
      </c>
      <c r="C33" s="106"/>
      <c r="D33" s="106"/>
      <c r="E33" s="106">
        <f>SUM(E11:E31)</f>
        <v>3477.613889389063</v>
      </c>
      <c r="F33" s="106"/>
      <c r="G33" s="106">
        <f>SUM(G11:G31)</f>
        <v>1513.0449022138205</v>
      </c>
      <c r="H33" s="106"/>
      <c r="I33" s="106">
        <f>SUM(I11:I31)</f>
        <v>4990.658791602885</v>
      </c>
      <c r="J33" s="106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92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14.00390625" style="0" bestFit="1" customWidth="1"/>
    <col min="2" max="2" width="57.8515625" style="0" customWidth="1"/>
    <col min="3" max="3" width="11.421875" style="0" customWidth="1"/>
    <col min="4" max="4" width="14.57421875" style="0" bestFit="1" customWidth="1"/>
    <col min="5" max="5" width="11.421875" style="0" customWidth="1"/>
    <col min="6" max="6" width="14.57421875" style="0" bestFit="1" customWidth="1"/>
    <col min="7" max="7" width="11.421875" style="0" customWidth="1"/>
    <col min="8" max="8" width="14.57421875" style="0" bestFit="1" customWidth="1"/>
    <col min="9" max="9" width="11.421875" style="0" customWidth="1"/>
    <col min="10" max="10" width="16.00390625" style="114" bestFit="1" customWidth="1"/>
    <col min="11" max="16384" width="11.421875" style="0" customWidth="1"/>
  </cols>
  <sheetData>
    <row r="1" spans="1:10" ht="15.75">
      <c r="A1" s="234" t="s">
        <v>15</v>
      </c>
      <c r="B1" s="235"/>
      <c r="C1" s="235"/>
      <c r="D1" s="235"/>
      <c r="E1" s="235"/>
      <c r="F1" s="235"/>
      <c r="G1" s="235"/>
      <c r="H1" s="235"/>
      <c r="I1" s="235"/>
      <c r="J1" s="236"/>
    </row>
    <row r="2" spans="1:10" ht="15.75">
      <c r="A2" s="48"/>
      <c r="B2" s="49"/>
      <c r="C2" s="49"/>
      <c r="D2" s="49"/>
      <c r="E2" s="53"/>
      <c r="F2" s="49"/>
      <c r="G2" s="53"/>
      <c r="H2" s="49"/>
      <c r="I2" s="53"/>
      <c r="J2" s="74" t="s">
        <v>71</v>
      </c>
    </row>
    <row r="3" spans="1:10" ht="15.75">
      <c r="A3" s="35"/>
      <c r="B3" s="5"/>
      <c r="C3" s="5"/>
      <c r="D3" s="5"/>
      <c r="E3" s="6"/>
      <c r="F3" s="5"/>
      <c r="G3" s="6"/>
      <c r="H3" s="5"/>
      <c r="I3" s="6"/>
      <c r="J3" s="112"/>
    </row>
    <row r="4" spans="1:10" ht="15.75">
      <c r="A4" s="8" t="s">
        <v>0</v>
      </c>
      <c r="B4" s="37" t="s">
        <v>1</v>
      </c>
      <c r="C4" s="8" t="s">
        <v>2</v>
      </c>
      <c r="D4" s="8" t="s">
        <v>4</v>
      </c>
      <c r="E4" s="9" t="s">
        <v>11</v>
      </c>
      <c r="F4" s="8" t="s">
        <v>3</v>
      </c>
      <c r="G4" s="9" t="s">
        <v>11</v>
      </c>
      <c r="H4" s="8" t="s">
        <v>6</v>
      </c>
      <c r="I4" s="9" t="s">
        <v>11</v>
      </c>
      <c r="J4" s="8" t="s">
        <v>7</v>
      </c>
    </row>
    <row r="5" spans="1:10" ht="15.75">
      <c r="A5" s="17"/>
      <c r="B5" s="34"/>
      <c r="C5" s="17"/>
      <c r="D5" s="11" t="s">
        <v>5</v>
      </c>
      <c r="E5" s="12" t="s">
        <v>12</v>
      </c>
      <c r="F5" s="11" t="s">
        <v>5</v>
      </c>
      <c r="G5" s="12" t="s">
        <v>12</v>
      </c>
      <c r="H5" s="11" t="s">
        <v>5</v>
      </c>
      <c r="I5" s="12" t="s">
        <v>12</v>
      </c>
      <c r="J5" s="11" t="s">
        <v>8</v>
      </c>
    </row>
    <row r="6" spans="1:10" ht="15.75">
      <c r="A6" s="14"/>
      <c r="B6" s="36"/>
      <c r="C6" s="38"/>
      <c r="D6" s="14"/>
      <c r="E6" s="15"/>
      <c r="F6" s="14"/>
      <c r="G6" s="15"/>
      <c r="H6" s="14"/>
      <c r="I6" s="15"/>
      <c r="J6" s="38"/>
    </row>
    <row r="7" spans="1:10" ht="19.5">
      <c r="A7" s="41" t="s">
        <v>95</v>
      </c>
      <c r="B7" s="40"/>
      <c r="C7" s="11"/>
      <c r="D7" s="29"/>
      <c r="E7" s="18"/>
      <c r="F7" s="2"/>
      <c r="G7" s="18"/>
      <c r="H7" s="17"/>
      <c r="I7" s="18"/>
      <c r="J7" s="8"/>
    </row>
    <row r="8" spans="1:10" ht="19.5">
      <c r="A8" s="41"/>
      <c r="B8" s="40"/>
      <c r="C8" s="11"/>
      <c r="D8" s="29"/>
      <c r="E8" s="18" t="s">
        <v>128</v>
      </c>
      <c r="F8" s="2"/>
      <c r="G8" s="18" t="s">
        <v>128</v>
      </c>
      <c r="H8" s="17" t="s">
        <v>128</v>
      </c>
      <c r="I8" s="18" t="s">
        <v>128</v>
      </c>
      <c r="J8" s="11" t="s">
        <v>128</v>
      </c>
    </row>
    <row r="9" spans="1:10" ht="15.75">
      <c r="A9" s="46">
        <v>1</v>
      </c>
      <c r="B9" s="2" t="s">
        <v>214</v>
      </c>
      <c r="C9" s="11" t="s">
        <v>70</v>
      </c>
      <c r="D9" s="29"/>
      <c r="E9" s="18"/>
      <c r="F9" s="2">
        <v>16243.69</v>
      </c>
      <c r="G9" s="26">
        <f aca="true" t="shared" si="0" ref="G9:G73">+F9*J9/1000000</f>
        <v>73.45409474765515</v>
      </c>
      <c r="H9" s="34">
        <f>+F9+D9</f>
        <v>16243.69</v>
      </c>
      <c r="I9" s="18">
        <f>+G9+E9</f>
        <v>73.45409474765515</v>
      </c>
      <c r="J9" s="11">
        <f>+'[1]Feuil1'!$L$18</f>
        <v>4522.00791492913</v>
      </c>
    </row>
    <row r="10" spans="1:10" ht="15.75">
      <c r="A10" s="46"/>
      <c r="B10" s="2" t="s">
        <v>215</v>
      </c>
      <c r="C10" s="11" t="s">
        <v>31</v>
      </c>
      <c r="D10" s="29">
        <f>17410.236</f>
        <v>17410.236</v>
      </c>
      <c r="E10" s="30">
        <f aca="true" t="shared" si="1" ref="E10:E79">+D10*J10/1000000</f>
        <v>29.923017879813603</v>
      </c>
      <c r="F10" s="2">
        <f>2415.67+15536.93</f>
        <v>17952.6</v>
      </c>
      <c r="G10" s="26">
        <f t="shared" si="0"/>
        <v>30.85518029676</v>
      </c>
      <c r="H10" s="34">
        <f aca="true" t="shared" si="2" ref="H10:I25">+F10+D10</f>
        <v>35362.835999999996</v>
      </c>
      <c r="I10" s="26">
        <f t="shared" si="2"/>
        <v>60.7781981765736</v>
      </c>
      <c r="J10" s="113">
        <v>1718.7026</v>
      </c>
    </row>
    <row r="11" spans="1:10" ht="15.75">
      <c r="A11" s="46"/>
      <c r="B11" s="33"/>
      <c r="C11" s="11" t="s">
        <v>62</v>
      </c>
      <c r="D11" s="24">
        <f>1749.622</f>
        <v>1749.622</v>
      </c>
      <c r="E11" s="30">
        <f t="shared" si="1"/>
        <v>2.3179293190984</v>
      </c>
      <c r="F11" s="25">
        <v>242.76</v>
      </c>
      <c r="G11" s="26">
        <f t="shared" si="0"/>
        <v>0.321612623472</v>
      </c>
      <c r="H11" s="34">
        <f t="shared" si="2"/>
        <v>1992.382</v>
      </c>
      <c r="I11" s="26">
        <f t="shared" si="2"/>
        <v>2.6395419425704</v>
      </c>
      <c r="J11" s="113">
        <v>1324.8172</v>
      </c>
    </row>
    <row r="12" spans="1:10" ht="15.75">
      <c r="A12" s="46"/>
      <c r="B12" s="33"/>
      <c r="C12" s="11" t="s">
        <v>10</v>
      </c>
      <c r="D12" s="76">
        <v>634.335</v>
      </c>
      <c r="E12" s="30">
        <f t="shared" si="1"/>
        <v>0.8066838195000001</v>
      </c>
      <c r="F12" s="72">
        <v>88.01</v>
      </c>
      <c r="G12" s="26">
        <f t="shared" si="0"/>
        <v>0.11192231700000001</v>
      </c>
      <c r="H12" s="17">
        <f t="shared" si="2"/>
        <v>722.345</v>
      </c>
      <c r="I12" s="26">
        <f t="shared" si="2"/>
        <v>0.9186061365000001</v>
      </c>
      <c r="J12" s="113">
        <v>1271.7</v>
      </c>
    </row>
    <row r="13" spans="1:10" ht="15.75">
      <c r="A13" s="46"/>
      <c r="B13" s="33" t="s">
        <v>216</v>
      </c>
      <c r="C13" s="11" t="s">
        <v>40</v>
      </c>
      <c r="D13" s="29">
        <v>18990.78</v>
      </c>
      <c r="E13" s="30">
        <f t="shared" si="1"/>
        <v>4.385208486749999</v>
      </c>
      <c r="F13" s="72">
        <v>2065.25</v>
      </c>
      <c r="G13" s="26">
        <f t="shared" si="0"/>
        <v>0.47689204062499996</v>
      </c>
      <c r="H13" s="17">
        <f t="shared" si="2"/>
        <v>21056.03</v>
      </c>
      <c r="I13" s="26">
        <f t="shared" si="2"/>
        <v>4.862100527374999</v>
      </c>
      <c r="J13" s="113">
        <v>230.9125</v>
      </c>
    </row>
    <row r="14" spans="1:10" ht="15.75">
      <c r="A14" s="46"/>
      <c r="B14" s="33"/>
      <c r="C14" s="11" t="s">
        <v>31</v>
      </c>
      <c r="D14" s="29">
        <v>45199.265</v>
      </c>
      <c r="E14" s="30">
        <f t="shared" si="1"/>
        <v>77.684094273589</v>
      </c>
      <c r="F14" s="72">
        <v>4915.42</v>
      </c>
      <c r="G14" s="26">
        <f t="shared" si="0"/>
        <v>8.448145134092002</v>
      </c>
      <c r="H14" s="17">
        <f t="shared" si="2"/>
        <v>50114.685</v>
      </c>
      <c r="I14" s="26">
        <f t="shared" si="2"/>
        <v>86.132239407681</v>
      </c>
      <c r="J14" s="113">
        <v>1718.7026</v>
      </c>
    </row>
    <row r="15" spans="1:10" ht="19.5">
      <c r="A15" s="41"/>
      <c r="B15" s="40"/>
      <c r="C15" s="11" t="s">
        <v>10</v>
      </c>
      <c r="D15" s="29">
        <v>16690.57</v>
      </c>
      <c r="E15" s="30">
        <f t="shared" si="1"/>
        <v>21.225397869</v>
      </c>
      <c r="F15" s="2">
        <v>2207.68</v>
      </c>
      <c r="G15" s="26">
        <f t="shared" si="0"/>
        <v>2.807506656</v>
      </c>
      <c r="H15" s="17">
        <f t="shared" si="2"/>
        <v>18898.25</v>
      </c>
      <c r="I15" s="18">
        <f t="shared" si="2"/>
        <v>24.032904525</v>
      </c>
      <c r="J15" s="113">
        <v>1271.7</v>
      </c>
    </row>
    <row r="16" spans="1:10" ht="15.75">
      <c r="A16" s="41"/>
      <c r="B16" s="2" t="s">
        <v>217</v>
      </c>
      <c r="C16" s="11" t="s">
        <v>42</v>
      </c>
      <c r="D16" s="29">
        <v>71775.815</v>
      </c>
      <c r="E16" s="30">
        <f t="shared" si="1"/>
        <v>101.18840275154152</v>
      </c>
      <c r="F16" s="2">
        <v>10228.05</v>
      </c>
      <c r="G16" s="26">
        <f t="shared" si="0"/>
        <v>14.419342264005</v>
      </c>
      <c r="H16" s="34">
        <f t="shared" si="2"/>
        <v>82003.865</v>
      </c>
      <c r="I16" s="18">
        <f t="shared" si="2"/>
        <v>115.60774501554651</v>
      </c>
      <c r="J16" s="11">
        <v>1409.7841</v>
      </c>
    </row>
    <row r="17" spans="1:10" ht="15.75">
      <c r="A17" s="46"/>
      <c r="B17" s="2"/>
      <c r="C17" s="11" t="s">
        <v>31</v>
      </c>
      <c r="D17" s="29">
        <v>60022.132</v>
      </c>
      <c r="E17" s="30">
        <f t="shared" si="1"/>
        <v>103.1601943259432</v>
      </c>
      <c r="F17" s="2">
        <v>8553.15</v>
      </c>
      <c r="G17" s="26">
        <f t="shared" si="0"/>
        <v>14.700321143190001</v>
      </c>
      <c r="H17" s="34">
        <f t="shared" si="2"/>
        <v>68575.28199999999</v>
      </c>
      <c r="I17" s="26">
        <f t="shared" si="2"/>
        <v>117.86051546913319</v>
      </c>
      <c r="J17" s="113">
        <v>1718.7026</v>
      </c>
    </row>
    <row r="18" spans="1:10" ht="15.75">
      <c r="A18" s="46"/>
      <c r="B18" s="33"/>
      <c r="C18" s="11" t="s">
        <v>32</v>
      </c>
      <c r="D18" s="24">
        <v>1733824.14</v>
      </c>
      <c r="E18" s="30">
        <f t="shared" si="1"/>
        <v>28.754259685001994</v>
      </c>
      <c r="F18" s="25">
        <v>247069.94</v>
      </c>
      <c r="G18" s="26">
        <f t="shared" si="0"/>
        <v>4.097482005941999</v>
      </c>
      <c r="H18" s="34">
        <f t="shared" si="2"/>
        <v>1980894.0799999998</v>
      </c>
      <c r="I18" s="26">
        <f t="shared" si="2"/>
        <v>32.851741690943996</v>
      </c>
      <c r="J18" s="113">
        <v>16.5843</v>
      </c>
    </row>
    <row r="19" spans="1:10" ht="15.75">
      <c r="A19" s="46"/>
      <c r="B19" s="33"/>
      <c r="C19" s="11" t="s">
        <v>44</v>
      </c>
      <c r="D19" s="76">
        <v>44359.473</v>
      </c>
      <c r="E19" s="30">
        <f t="shared" si="1"/>
        <v>8.2296847655898</v>
      </c>
      <c r="F19" s="72">
        <v>6321.23</v>
      </c>
      <c r="G19" s="26">
        <f t="shared" si="0"/>
        <v>1.172731024798</v>
      </c>
      <c r="H19" s="17">
        <f t="shared" si="2"/>
        <v>50680.702999999994</v>
      </c>
      <c r="I19" s="26">
        <f t="shared" si="2"/>
        <v>9.402415790387801</v>
      </c>
      <c r="J19" s="113">
        <v>185.5226</v>
      </c>
    </row>
    <row r="20" spans="1:10" ht="15.75">
      <c r="A20" s="46"/>
      <c r="B20" s="33"/>
      <c r="C20" s="11" t="s">
        <v>10</v>
      </c>
      <c r="D20" s="29">
        <v>60863.157</v>
      </c>
      <c r="E20" s="30">
        <f t="shared" si="1"/>
        <v>77.39967675689999</v>
      </c>
      <c r="F20" s="72">
        <v>8673</v>
      </c>
      <c r="G20" s="26">
        <f t="shared" si="0"/>
        <v>11.029454099999999</v>
      </c>
      <c r="H20" s="17">
        <f t="shared" si="2"/>
        <v>69536.157</v>
      </c>
      <c r="I20" s="26">
        <f t="shared" si="2"/>
        <v>88.42913085689999</v>
      </c>
      <c r="J20" s="113">
        <v>1271.7</v>
      </c>
    </row>
    <row r="21" spans="1:10" ht="15.75">
      <c r="A21" s="46"/>
      <c r="B21" s="33" t="s">
        <v>218</v>
      </c>
      <c r="C21" s="11" t="s">
        <v>62</v>
      </c>
      <c r="D21" s="29">
        <f>3928.502</f>
        <v>3928.502</v>
      </c>
      <c r="E21" s="30">
        <f t="shared" si="1"/>
        <v>5.2045470198344</v>
      </c>
      <c r="F21" s="72">
        <f>604.01</f>
        <v>604.01</v>
      </c>
      <c r="G21" s="26">
        <f t="shared" si="0"/>
        <v>0.800202836972</v>
      </c>
      <c r="H21" s="17">
        <f t="shared" si="2"/>
        <v>4532.512</v>
      </c>
      <c r="I21" s="26">
        <f t="shared" si="2"/>
        <v>6.0047498568063995</v>
      </c>
      <c r="J21" s="113">
        <v>1324.8172</v>
      </c>
    </row>
    <row r="22" spans="1:10" ht="19.5">
      <c r="A22" s="41"/>
      <c r="B22" s="40"/>
      <c r="C22" s="11" t="s">
        <v>42</v>
      </c>
      <c r="D22" s="29">
        <f>30628.286</f>
        <v>30628.286</v>
      </c>
      <c r="E22" s="30">
        <f t="shared" si="1"/>
        <v>43.1792706130526</v>
      </c>
      <c r="F22" s="2">
        <f>4709.1</f>
        <v>4709.1</v>
      </c>
      <c r="G22" s="26">
        <f t="shared" si="0"/>
        <v>6.63881430531</v>
      </c>
      <c r="H22" s="17">
        <f t="shared" si="2"/>
        <v>35337.386</v>
      </c>
      <c r="I22" s="18">
        <f t="shared" si="2"/>
        <v>49.8180849183626</v>
      </c>
      <c r="J22" s="11">
        <v>1409.7841</v>
      </c>
    </row>
    <row r="23" spans="1:10" ht="19.5">
      <c r="A23" s="41"/>
      <c r="B23" s="75"/>
      <c r="C23" s="11" t="s">
        <v>40</v>
      </c>
      <c r="D23" s="29">
        <v>33558.09</v>
      </c>
      <c r="E23" s="30">
        <f t="shared" si="1"/>
        <v>7.748982457124999</v>
      </c>
      <c r="F23" s="2">
        <v>5159.56</v>
      </c>
      <c r="G23" s="26">
        <f t="shared" si="0"/>
        <v>1.1914068985000001</v>
      </c>
      <c r="H23" s="34">
        <f t="shared" si="2"/>
        <v>38717.649999999994</v>
      </c>
      <c r="I23" s="18">
        <f t="shared" si="2"/>
        <v>8.940389355625</v>
      </c>
      <c r="J23" s="11">
        <v>230.9125</v>
      </c>
    </row>
    <row r="24" spans="1:10" ht="15.75">
      <c r="A24" s="46"/>
      <c r="B24" s="2"/>
      <c r="C24" s="11" t="s">
        <v>31</v>
      </c>
      <c r="D24" s="29">
        <v>13495.458</v>
      </c>
      <c r="E24" s="30">
        <f t="shared" si="1"/>
        <v>23.1946787527908</v>
      </c>
      <c r="F24" s="2">
        <v>2074.93</v>
      </c>
      <c r="G24" s="26">
        <f t="shared" si="0"/>
        <v>3.5661875858179997</v>
      </c>
      <c r="H24" s="34">
        <f t="shared" si="2"/>
        <v>15570.388</v>
      </c>
      <c r="I24" s="26">
        <f t="shared" si="2"/>
        <v>26.7608663386088</v>
      </c>
      <c r="J24" s="113">
        <v>1718.7026</v>
      </c>
    </row>
    <row r="25" spans="1:10" ht="15.75">
      <c r="A25" s="46"/>
      <c r="B25" s="33"/>
      <c r="C25" s="11" t="s">
        <v>48</v>
      </c>
      <c r="D25" s="24">
        <v>39170.132</v>
      </c>
      <c r="E25" s="30">
        <f t="shared" si="1"/>
        <v>77.57574136362399</v>
      </c>
      <c r="F25" s="25">
        <v>6022.41</v>
      </c>
      <c r="G25" s="26">
        <f t="shared" si="0"/>
        <v>11.92727460162</v>
      </c>
      <c r="H25" s="34">
        <f t="shared" si="2"/>
        <v>45192.542</v>
      </c>
      <c r="I25" s="26">
        <f t="shared" si="2"/>
        <v>89.50301596524399</v>
      </c>
      <c r="J25" s="113">
        <v>1980.482</v>
      </c>
    </row>
    <row r="26" spans="1:10" ht="15.75">
      <c r="A26" s="46"/>
      <c r="B26" s="33"/>
      <c r="C26" s="11" t="s">
        <v>32</v>
      </c>
      <c r="D26" s="76">
        <v>7214869.245</v>
      </c>
      <c r="E26" s="30">
        <f t="shared" si="1"/>
        <v>119.65355601985348</v>
      </c>
      <c r="F26" s="72">
        <v>1109286.15</v>
      </c>
      <c r="G26" s="26">
        <f t="shared" si="0"/>
        <v>18.396734297444997</v>
      </c>
      <c r="H26" s="17">
        <f aca="true" t="shared" si="3" ref="H26:I28">+F26+D26</f>
        <v>8324155.395</v>
      </c>
      <c r="I26" s="26">
        <f t="shared" si="3"/>
        <v>138.05029031729848</v>
      </c>
      <c r="J26" s="113">
        <v>16.5843</v>
      </c>
    </row>
    <row r="27" spans="1:10" ht="15.75">
      <c r="A27" s="46"/>
      <c r="B27" s="33"/>
      <c r="C27" s="11" t="s">
        <v>44</v>
      </c>
      <c r="D27" s="29">
        <v>19971.709</v>
      </c>
      <c r="E27" s="30">
        <f t="shared" si="1"/>
        <v>3.7052033801234003</v>
      </c>
      <c r="F27" s="72">
        <v>3070.65</v>
      </c>
      <c r="G27" s="26">
        <f t="shared" si="0"/>
        <v>0.56967497169</v>
      </c>
      <c r="H27" s="17">
        <f t="shared" si="3"/>
        <v>23042.359</v>
      </c>
      <c r="I27" s="26">
        <f t="shared" si="3"/>
        <v>4.274878351813401</v>
      </c>
      <c r="J27" s="113">
        <v>185.5226</v>
      </c>
    </row>
    <row r="28" spans="1:10" ht="15.75">
      <c r="A28" s="46"/>
      <c r="B28" s="33"/>
      <c r="C28" s="11" t="s">
        <v>10</v>
      </c>
      <c r="D28" s="29">
        <v>57556.84</v>
      </c>
      <c r="E28" s="30">
        <f t="shared" si="1"/>
        <v>73.195033428</v>
      </c>
      <c r="F28" s="72">
        <v>8849.36</v>
      </c>
      <c r="G28" s="26">
        <f t="shared" si="0"/>
        <v>11.253731112000002</v>
      </c>
      <c r="H28" s="17">
        <f t="shared" si="3"/>
        <v>66406.2</v>
      </c>
      <c r="I28" s="26">
        <f t="shared" si="3"/>
        <v>84.44876454</v>
      </c>
      <c r="J28" s="113">
        <v>1271.7</v>
      </c>
    </row>
    <row r="29" spans="1:10" ht="15.75">
      <c r="A29" s="41"/>
      <c r="B29" s="2" t="s">
        <v>219</v>
      </c>
      <c r="C29" s="11" t="s">
        <v>42</v>
      </c>
      <c r="D29" s="29">
        <v>113.678</v>
      </c>
      <c r="E29" s="30">
        <f t="shared" si="1"/>
        <v>0.1602614369198</v>
      </c>
      <c r="F29" s="2">
        <v>22.59</v>
      </c>
      <c r="G29" s="26">
        <f t="shared" si="0"/>
        <v>0.031847022819</v>
      </c>
      <c r="H29" s="17">
        <f>+F29+D29</f>
        <v>136.268</v>
      </c>
      <c r="I29" s="18">
        <f>+G29+E29</f>
        <v>0.1921084597388</v>
      </c>
      <c r="J29" s="11">
        <v>1409.7841</v>
      </c>
    </row>
    <row r="30" spans="1:10" ht="19.5">
      <c r="A30" s="41"/>
      <c r="B30" s="75"/>
      <c r="C30" s="11" t="s">
        <v>10</v>
      </c>
      <c r="D30" s="29">
        <v>228.075</v>
      </c>
      <c r="E30" s="30">
        <f t="shared" si="1"/>
        <v>0.29004297749999997</v>
      </c>
      <c r="F30" s="2">
        <v>45.33</v>
      </c>
      <c r="G30" s="26">
        <f t="shared" si="0"/>
        <v>0.057646161</v>
      </c>
      <c r="H30" s="34">
        <f>+F30+D30</f>
        <v>273.405</v>
      </c>
      <c r="I30" s="18">
        <f>+G30+E30</f>
        <v>0.34768913849999994</v>
      </c>
      <c r="J30" s="11">
        <v>1271.7</v>
      </c>
    </row>
    <row r="31" spans="1:10" ht="15.75">
      <c r="A31" s="46"/>
      <c r="B31" s="2" t="s">
        <v>220</v>
      </c>
      <c r="C31" s="11" t="s">
        <v>42</v>
      </c>
      <c r="D31" s="29">
        <v>8971.17</v>
      </c>
      <c r="E31" s="30">
        <f t="shared" si="1"/>
        <v>12.647412824397001</v>
      </c>
      <c r="F31" s="2">
        <v>1076.54</v>
      </c>
      <c r="G31" s="26">
        <f t="shared" si="0"/>
        <v>1.517688975014</v>
      </c>
      <c r="H31" s="34">
        <f aca="true" t="shared" si="4" ref="H31:I46">+F31+D31</f>
        <v>10047.71</v>
      </c>
      <c r="I31" s="26">
        <f t="shared" si="4"/>
        <v>14.165101799411001</v>
      </c>
      <c r="J31" s="11">
        <v>1409.7841</v>
      </c>
    </row>
    <row r="32" spans="1:10" ht="15.75">
      <c r="A32" s="46"/>
      <c r="B32" s="2"/>
      <c r="C32" s="11" t="s">
        <v>31</v>
      </c>
      <c r="D32" s="24">
        <f>134313.561</f>
        <v>134313.561</v>
      </c>
      <c r="E32" s="30">
        <f t="shared" si="1"/>
        <v>230.84506650595858</v>
      </c>
      <c r="F32" s="25">
        <f>16117.63</f>
        <v>16117.63</v>
      </c>
      <c r="G32" s="26">
        <f t="shared" si="0"/>
        <v>27.701412586838</v>
      </c>
      <c r="H32" s="34">
        <f t="shared" si="4"/>
        <v>150431.191</v>
      </c>
      <c r="I32" s="26">
        <f t="shared" si="4"/>
        <v>258.5464790927966</v>
      </c>
      <c r="J32" s="113">
        <v>1718.7026</v>
      </c>
    </row>
    <row r="33" spans="1:10" ht="15.75">
      <c r="A33" s="46"/>
      <c r="B33" s="2"/>
      <c r="C33" s="11" t="s">
        <v>32</v>
      </c>
      <c r="D33" s="76">
        <v>4489961.025</v>
      </c>
      <c r="E33" s="30">
        <f t="shared" si="1"/>
        <v>74.4628606269075</v>
      </c>
      <c r="F33" s="72">
        <v>538795.32</v>
      </c>
      <c r="G33" s="26">
        <f t="shared" si="0"/>
        <v>8.935543225475998</v>
      </c>
      <c r="H33" s="17">
        <f t="shared" si="4"/>
        <v>5028756.345000001</v>
      </c>
      <c r="I33" s="26">
        <f t="shared" si="4"/>
        <v>83.3984038523835</v>
      </c>
      <c r="J33" s="113">
        <v>16.5843</v>
      </c>
    </row>
    <row r="34" spans="1:10" ht="15.75">
      <c r="A34" s="46"/>
      <c r="B34" s="2"/>
      <c r="C34" s="11" t="s">
        <v>43</v>
      </c>
      <c r="D34" s="29">
        <f>217075.6</f>
        <v>217075.6</v>
      </c>
      <c r="E34" s="30">
        <f t="shared" si="1"/>
        <v>47.31223483168</v>
      </c>
      <c r="F34" s="72">
        <f>26049.07+9075.41</f>
        <v>35124.479999999996</v>
      </c>
      <c r="G34" s="26">
        <f t="shared" si="0"/>
        <v>7.655478764543999</v>
      </c>
      <c r="H34" s="17">
        <f t="shared" si="4"/>
        <v>252200.08000000002</v>
      </c>
      <c r="I34" s="26">
        <f t="shared" si="4"/>
        <v>54.967713596224</v>
      </c>
      <c r="J34" s="113">
        <v>217.9528</v>
      </c>
    </row>
    <row r="35" spans="1:10" ht="15.75">
      <c r="A35" s="46"/>
      <c r="B35" s="2"/>
      <c r="C35" s="11" t="s">
        <v>44</v>
      </c>
      <c r="D35" s="29">
        <v>17161.132</v>
      </c>
      <c r="E35" s="30">
        <f t="shared" si="1"/>
        <v>3.1837778275832003</v>
      </c>
      <c r="F35" s="72">
        <v>2059.34</v>
      </c>
      <c r="G35" s="26">
        <f t="shared" si="0"/>
        <v>0.38205411108400006</v>
      </c>
      <c r="H35" s="17">
        <f t="shared" si="4"/>
        <v>19220.472</v>
      </c>
      <c r="I35" s="26">
        <f t="shared" si="4"/>
        <v>3.5658319386672</v>
      </c>
      <c r="J35" s="113">
        <v>185.5226</v>
      </c>
    </row>
    <row r="36" spans="1:10" ht="15.75">
      <c r="A36" s="41"/>
      <c r="B36" s="2"/>
      <c r="C36" s="11" t="s">
        <v>10</v>
      </c>
      <c r="D36" s="29">
        <f>64451.306</f>
        <v>64451.306</v>
      </c>
      <c r="E36" s="30">
        <f t="shared" si="1"/>
        <v>81.9627258402</v>
      </c>
      <c r="F36" s="2">
        <f>7734.16</f>
        <v>7734.16</v>
      </c>
      <c r="G36" s="26">
        <f t="shared" si="0"/>
        <v>9.835531272</v>
      </c>
      <c r="H36" s="17">
        <f t="shared" si="4"/>
        <v>72185.466</v>
      </c>
      <c r="I36" s="18">
        <f t="shared" si="4"/>
        <v>91.79825711219999</v>
      </c>
      <c r="J36" s="11">
        <v>1271.7</v>
      </c>
    </row>
    <row r="37" spans="1:10" ht="15.75">
      <c r="A37" s="41"/>
      <c r="B37" s="2" t="s">
        <v>221</v>
      </c>
      <c r="C37" s="11" t="s">
        <v>31</v>
      </c>
      <c r="D37" s="29">
        <v>8589.775</v>
      </c>
      <c r="E37" s="30">
        <f t="shared" si="1"/>
        <v>14.763268625915</v>
      </c>
      <c r="F37" s="2">
        <v>5798.1</v>
      </c>
      <c r="G37" s="26">
        <f t="shared" si="0"/>
        <v>9.96520954506</v>
      </c>
      <c r="H37" s="34">
        <f t="shared" si="4"/>
        <v>14387.875</v>
      </c>
      <c r="I37" s="18">
        <f t="shared" si="4"/>
        <v>24.728478170975002</v>
      </c>
      <c r="J37" s="11">
        <v>1718.7026</v>
      </c>
    </row>
    <row r="38" spans="1:10" ht="15.75">
      <c r="A38" s="46"/>
      <c r="B38" s="2"/>
      <c r="C38" s="11" t="s">
        <v>32</v>
      </c>
      <c r="D38" s="29">
        <f>60867.115+2393652.77</f>
        <v>2454519.8850000002</v>
      </c>
      <c r="E38" s="30">
        <f t="shared" si="1"/>
        <v>40.7064941288055</v>
      </c>
      <c r="F38" s="2">
        <f>41085.3+412905.1</f>
        <v>453990.39999999997</v>
      </c>
      <c r="G38" s="26">
        <f t="shared" si="0"/>
        <v>7.529112990719999</v>
      </c>
      <c r="H38" s="34">
        <f t="shared" si="4"/>
        <v>2908510.285</v>
      </c>
      <c r="I38" s="26">
        <f t="shared" si="4"/>
        <v>48.235607119525504</v>
      </c>
      <c r="J38" s="113">
        <v>16.5843</v>
      </c>
    </row>
    <row r="39" spans="1:10" ht="15.75">
      <c r="A39" s="46"/>
      <c r="B39" s="2"/>
      <c r="C39" s="11" t="s">
        <v>10</v>
      </c>
      <c r="D39" s="24">
        <v>1094.0558</v>
      </c>
      <c r="E39" s="30">
        <f t="shared" si="1"/>
        <v>1.3913107608600002</v>
      </c>
      <c r="F39" s="25">
        <v>738.49</v>
      </c>
      <c r="G39" s="26">
        <f t="shared" si="0"/>
        <v>0.939137733</v>
      </c>
      <c r="H39" s="34">
        <f t="shared" si="4"/>
        <v>1832.5458</v>
      </c>
      <c r="I39" s="26">
        <f t="shared" si="4"/>
        <v>2.33044849386</v>
      </c>
      <c r="J39" s="113">
        <v>1271.7</v>
      </c>
    </row>
    <row r="40" spans="1:10" ht="15.75">
      <c r="A40" s="46"/>
      <c r="B40" s="2" t="s">
        <v>222</v>
      </c>
      <c r="C40" s="11" t="s">
        <v>42</v>
      </c>
      <c r="D40" s="76">
        <v>3022.767</v>
      </c>
      <c r="E40" s="30">
        <f t="shared" si="1"/>
        <v>4.2614488546047</v>
      </c>
      <c r="F40" s="72">
        <v>2051.7</v>
      </c>
      <c r="G40" s="26">
        <f t="shared" si="0"/>
        <v>2.89245403797</v>
      </c>
      <c r="H40" s="17">
        <f t="shared" si="4"/>
        <v>5074.467</v>
      </c>
      <c r="I40" s="26">
        <f t="shared" si="4"/>
        <v>7.153902892574699</v>
      </c>
      <c r="J40" s="113">
        <v>1409.7841</v>
      </c>
    </row>
    <row r="41" spans="1:10" ht="15.75">
      <c r="A41" s="46"/>
      <c r="B41" s="2"/>
      <c r="C41" s="11" t="s">
        <v>31</v>
      </c>
      <c r="D41" s="29">
        <v>2014.14</v>
      </c>
      <c r="E41" s="30">
        <f t="shared" si="1"/>
        <v>3.4617076547640004</v>
      </c>
      <c r="F41" s="72">
        <v>1367.1</v>
      </c>
      <c r="G41" s="26">
        <f t="shared" si="0"/>
        <v>2.34963832446</v>
      </c>
      <c r="H41" s="17">
        <f t="shared" si="4"/>
        <v>3381.24</v>
      </c>
      <c r="I41" s="26">
        <f t="shared" si="4"/>
        <v>5.811345979224001</v>
      </c>
      <c r="J41" s="113">
        <v>1718.7026</v>
      </c>
    </row>
    <row r="42" spans="1:10" ht="15.75">
      <c r="A42" s="46"/>
      <c r="B42" s="17"/>
      <c r="C42" s="11" t="s">
        <v>32</v>
      </c>
      <c r="D42" s="24">
        <v>528923.96</v>
      </c>
      <c r="E42" s="30">
        <f t="shared" si="1"/>
        <v>8.771833629827999</v>
      </c>
      <c r="F42" s="25">
        <v>359007.74</v>
      </c>
      <c r="G42" s="26">
        <f t="shared" si="0"/>
        <v>5.953892062482</v>
      </c>
      <c r="H42" s="17">
        <f t="shared" si="4"/>
        <v>887931.7</v>
      </c>
      <c r="I42" s="26">
        <f t="shared" si="4"/>
        <v>14.725725692309998</v>
      </c>
      <c r="J42" s="113">
        <v>16.5843</v>
      </c>
    </row>
    <row r="43" spans="1:10" ht="15.75">
      <c r="A43" s="41"/>
      <c r="B43" s="17"/>
      <c r="C43" s="11" t="s">
        <v>10</v>
      </c>
      <c r="D43" s="24">
        <v>12520.535</v>
      </c>
      <c r="E43" s="30">
        <f t="shared" si="1"/>
        <v>15.53292563886</v>
      </c>
      <c r="F43" s="17">
        <v>8498.31</v>
      </c>
      <c r="G43" s="26">
        <f t="shared" si="0"/>
        <v>10.54296939276</v>
      </c>
      <c r="H43" s="17">
        <f t="shared" si="4"/>
        <v>21018.845</v>
      </c>
      <c r="I43" s="18">
        <f t="shared" si="4"/>
        <v>26.07589503162</v>
      </c>
      <c r="J43" s="11">
        <v>1240.596</v>
      </c>
    </row>
    <row r="44" spans="1:10" ht="15.75">
      <c r="A44" s="41"/>
      <c r="B44" s="17" t="s">
        <v>223</v>
      </c>
      <c r="C44" s="11" t="s">
        <v>42</v>
      </c>
      <c r="D44" s="24">
        <v>676.241</v>
      </c>
      <c r="E44" s="30">
        <f t="shared" si="1"/>
        <v>0.9533538095681</v>
      </c>
      <c r="F44" s="17">
        <v>446.32</v>
      </c>
      <c r="G44" s="26">
        <f t="shared" si="0"/>
        <v>0.629214839512</v>
      </c>
      <c r="H44" s="17">
        <f t="shared" si="4"/>
        <v>1122.561</v>
      </c>
      <c r="I44" s="18">
        <f t="shared" si="4"/>
        <v>1.5825686490801</v>
      </c>
      <c r="J44" s="11">
        <v>1409.7841</v>
      </c>
    </row>
    <row r="45" spans="1:10" ht="15.75">
      <c r="A45" s="46"/>
      <c r="B45" s="17"/>
      <c r="C45" s="11" t="s">
        <v>31</v>
      </c>
      <c r="D45" s="24">
        <v>31543.03</v>
      </c>
      <c r="E45" s="30">
        <f t="shared" si="1"/>
        <v>54.213087672878</v>
      </c>
      <c r="F45" s="17">
        <v>6624.03</v>
      </c>
      <c r="G45" s="26">
        <f t="shared" si="0"/>
        <v>11.384737583478</v>
      </c>
      <c r="H45" s="17">
        <f t="shared" si="4"/>
        <v>38167.06</v>
      </c>
      <c r="I45" s="26">
        <f t="shared" si="4"/>
        <v>65.597825256356</v>
      </c>
      <c r="J45" s="113">
        <v>1718.7026</v>
      </c>
    </row>
    <row r="46" spans="1:10" ht="15.75">
      <c r="A46" s="46"/>
      <c r="B46" s="17"/>
      <c r="C46" s="11" t="s">
        <v>32</v>
      </c>
      <c r="D46" s="24">
        <v>4345697</v>
      </c>
      <c r="E46" s="30">
        <f t="shared" si="1"/>
        <v>72.07034275710001</v>
      </c>
      <c r="F46" s="25">
        <v>912595.92</v>
      </c>
      <c r="G46" s="26">
        <f t="shared" si="0"/>
        <v>15.134764516055998</v>
      </c>
      <c r="H46" s="17">
        <f t="shared" si="4"/>
        <v>5258292.92</v>
      </c>
      <c r="I46" s="26">
        <f t="shared" si="4"/>
        <v>87.205107273156</v>
      </c>
      <c r="J46" s="113">
        <v>16.5843</v>
      </c>
    </row>
    <row r="47" spans="1:10" ht="15.75">
      <c r="A47" s="46"/>
      <c r="B47" s="17"/>
      <c r="C47" s="11" t="s">
        <v>10</v>
      </c>
      <c r="D47" s="24">
        <v>31148.48</v>
      </c>
      <c r="E47" s="30">
        <f t="shared" si="1"/>
        <v>39.611522016</v>
      </c>
      <c r="F47" s="25">
        <v>7203.09</v>
      </c>
      <c r="G47" s="26">
        <f t="shared" si="0"/>
        <v>9.160169553000001</v>
      </c>
      <c r="H47" s="17">
        <f aca="true" t="shared" si="5" ref="H47:I66">+F47+D47</f>
        <v>38351.57</v>
      </c>
      <c r="I47" s="26">
        <f t="shared" si="5"/>
        <v>48.771691569000005</v>
      </c>
      <c r="J47" s="113">
        <v>1271.7</v>
      </c>
    </row>
    <row r="48" spans="1:10" ht="15.75">
      <c r="A48" s="46"/>
      <c r="B48" s="17" t="s">
        <v>224</v>
      </c>
      <c r="C48" s="11" t="s">
        <v>42</v>
      </c>
      <c r="D48" s="24">
        <v>0</v>
      </c>
      <c r="E48" s="30">
        <f t="shared" si="1"/>
        <v>0</v>
      </c>
      <c r="F48" s="25">
        <v>0</v>
      </c>
      <c r="G48" s="26">
        <f t="shared" si="0"/>
        <v>0</v>
      </c>
      <c r="H48" s="17">
        <f t="shared" si="5"/>
        <v>0</v>
      </c>
      <c r="I48" s="26">
        <f t="shared" si="5"/>
        <v>0</v>
      </c>
      <c r="J48" s="113">
        <v>1167.64747</v>
      </c>
    </row>
    <row r="49" spans="1:10" ht="15.75">
      <c r="A49" s="46"/>
      <c r="B49" s="17"/>
      <c r="C49" s="11" t="s">
        <v>31</v>
      </c>
      <c r="D49" s="24">
        <v>7244.47</v>
      </c>
      <c r="E49" s="30">
        <f t="shared" si="1"/>
        <v>12.451089424622001</v>
      </c>
      <c r="F49" s="25">
        <v>1675.28</v>
      </c>
      <c r="G49" s="26">
        <f t="shared" si="0"/>
        <v>2.879308091728</v>
      </c>
      <c r="H49" s="17">
        <f t="shared" si="5"/>
        <v>8919.75</v>
      </c>
      <c r="I49" s="26">
        <f t="shared" si="5"/>
        <v>15.33039751635</v>
      </c>
      <c r="J49" s="113">
        <v>1718.7026</v>
      </c>
    </row>
    <row r="50" spans="1:10" ht="15.75">
      <c r="A50" s="41"/>
      <c r="B50" s="17"/>
      <c r="C50" s="11" t="s">
        <v>32</v>
      </c>
      <c r="D50" s="24">
        <v>169618.5</v>
      </c>
      <c r="E50" s="30">
        <f t="shared" si="1"/>
        <v>2.8130040895499997</v>
      </c>
      <c r="F50" s="17">
        <v>39224.28</v>
      </c>
      <c r="G50" s="26">
        <f t="shared" si="0"/>
        <v>0.650507226804</v>
      </c>
      <c r="H50" s="17">
        <f t="shared" si="5"/>
        <v>208842.78</v>
      </c>
      <c r="I50" s="18">
        <f t="shared" si="5"/>
        <v>3.4635113163539994</v>
      </c>
      <c r="J50" s="11">
        <v>16.5843</v>
      </c>
    </row>
    <row r="51" spans="1:10" ht="15.75">
      <c r="A51" s="41"/>
      <c r="B51" s="17"/>
      <c r="C51" s="11" t="s">
        <v>10</v>
      </c>
      <c r="D51" s="24">
        <v>3788.99</v>
      </c>
      <c r="E51" s="30">
        <f t="shared" si="1"/>
        <v>4.818458583</v>
      </c>
      <c r="F51" s="17">
        <v>795.7</v>
      </c>
      <c r="G51" s="26">
        <f t="shared" si="0"/>
        <v>1.0118916900000001</v>
      </c>
      <c r="H51" s="17">
        <f t="shared" si="5"/>
        <v>4584.69</v>
      </c>
      <c r="I51" s="18">
        <f t="shared" si="5"/>
        <v>5.8303502730000005</v>
      </c>
      <c r="J51" s="11">
        <v>1271.7</v>
      </c>
    </row>
    <row r="52" spans="1:10" ht="15.75">
      <c r="A52" s="46"/>
      <c r="B52" s="17" t="s">
        <v>225</v>
      </c>
      <c r="C52" s="11" t="s">
        <v>31</v>
      </c>
      <c r="D52" s="24">
        <v>3828.975</v>
      </c>
      <c r="E52" s="30">
        <f t="shared" si="1"/>
        <v>6.580869287835</v>
      </c>
      <c r="F52" s="17">
        <v>2656.35</v>
      </c>
      <c r="G52" s="26">
        <f t="shared" si="0"/>
        <v>4.56547565151</v>
      </c>
      <c r="H52" s="17">
        <f t="shared" si="5"/>
        <v>6485.325</v>
      </c>
      <c r="I52" s="26">
        <f t="shared" si="5"/>
        <v>11.146344939345</v>
      </c>
      <c r="J52" s="113">
        <v>1718.7026</v>
      </c>
    </row>
    <row r="53" spans="1:10" ht="15.75">
      <c r="A53" s="46"/>
      <c r="B53" s="17"/>
      <c r="C53" s="11" t="s">
        <v>10</v>
      </c>
      <c r="D53" s="24">
        <v>4283.163</v>
      </c>
      <c r="E53" s="30">
        <f t="shared" si="1"/>
        <v>5.4468983871</v>
      </c>
      <c r="F53" s="25">
        <v>2971.44</v>
      </c>
      <c r="G53" s="26">
        <f t="shared" si="0"/>
        <v>3.7787802480000003</v>
      </c>
      <c r="H53" s="17">
        <f t="shared" si="5"/>
        <v>7254.602999999999</v>
      </c>
      <c r="I53" s="26">
        <f t="shared" si="5"/>
        <v>9.2256786351</v>
      </c>
      <c r="J53" s="113">
        <v>1271.7</v>
      </c>
    </row>
    <row r="54" spans="1:10" ht="15.75">
      <c r="A54" s="46"/>
      <c r="B54" s="17" t="s">
        <v>226</v>
      </c>
      <c r="C54" s="11" t="s">
        <v>31</v>
      </c>
      <c r="D54" s="24">
        <v>25135.023</v>
      </c>
      <c r="E54" s="30">
        <f t="shared" si="1"/>
        <v>43.1996293811598</v>
      </c>
      <c r="F54" s="25">
        <v>17248.91</v>
      </c>
      <c r="G54" s="26">
        <f t="shared" si="0"/>
        <v>29.645746464166</v>
      </c>
      <c r="H54" s="17">
        <f t="shared" si="5"/>
        <v>42383.933000000005</v>
      </c>
      <c r="I54" s="26">
        <f t="shared" si="5"/>
        <v>72.8453758453258</v>
      </c>
      <c r="J54" s="113">
        <v>1718.7026</v>
      </c>
    </row>
    <row r="55" spans="1:10" ht="15.75">
      <c r="A55" s="46"/>
      <c r="B55" s="17"/>
      <c r="C55" s="11" t="s">
        <v>10</v>
      </c>
      <c r="D55" s="24">
        <v>22800.106</v>
      </c>
      <c r="E55" s="30">
        <f t="shared" si="1"/>
        <v>28.9948948002</v>
      </c>
      <c r="F55" s="25">
        <v>15646.58</v>
      </c>
      <c r="G55" s="26">
        <f t="shared" si="0"/>
        <v>19.897755786</v>
      </c>
      <c r="H55" s="17">
        <f t="shared" si="5"/>
        <v>38446.686</v>
      </c>
      <c r="I55" s="26">
        <f t="shared" si="5"/>
        <v>48.892650586200006</v>
      </c>
      <c r="J55" s="113">
        <v>1271.7</v>
      </c>
    </row>
    <row r="56" spans="1:10" ht="15.75">
      <c r="A56" s="46"/>
      <c r="B56" s="17" t="s">
        <v>227</v>
      </c>
      <c r="C56" s="11" t="s">
        <v>31</v>
      </c>
      <c r="D56" s="24">
        <v>4032.717</v>
      </c>
      <c r="E56" s="30">
        <f t="shared" si="1"/>
        <v>6.931041192964201</v>
      </c>
      <c r="F56" s="25">
        <v>2797.7</v>
      </c>
      <c r="G56" s="26">
        <f t="shared" si="0"/>
        <v>4.80841426402</v>
      </c>
      <c r="H56" s="17">
        <f t="shared" si="5"/>
        <v>6830.4169999999995</v>
      </c>
      <c r="I56" s="26">
        <f t="shared" si="5"/>
        <v>11.7394554569842</v>
      </c>
      <c r="J56" s="113">
        <v>1718.7026</v>
      </c>
    </row>
    <row r="57" spans="1:10" ht="15.75">
      <c r="A57" s="41"/>
      <c r="B57" s="17"/>
      <c r="C57" s="11" t="s">
        <v>32</v>
      </c>
      <c r="D57" s="24">
        <v>502793.735</v>
      </c>
      <c r="E57" s="30">
        <f t="shared" si="1"/>
        <v>8.338482139360499</v>
      </c>
      <c r="F57" s="17">
        <v>348813.15</v>
      </c>
      <c r="G57" s="26">
        <f t="shared" si="0"/>
        <v>5.7848219235450005</v>
      </c>
      <c r="H57" s="17">
        <f t="shared" si="5"/>
        <v>851606.885</v>
      </c>
      <c r="I57" s="18">
        <f t="shared" si="5"/>
        <v>14.1233040629055</v>
      </c>
      <c r="J57" s="11">
        <v>16.5843</v>
      </c>
    </row>
    <row r="58" spans="1:10" ht="15.75">
      <c r="A58" s="41"/>
      <c r="B58" s="17"/>
      <c r="C58" s="11" t="s">
        <v>10</v>
      </c>
      <c r="D58" s="24">
        <v>40367.24</v>
      </c>
      <c r="E58" s="30">
        <f t="shared" si="1"/>
        <v>51.335019108000004</v>
      </c>
      <c r="F58" s="17">
        <v>28004.77</v>
      </c>
      <c r="G58" s="26">
        <f t="shared" si="0"/>
        <v>35.613666009000006</v>
      </c>
      <c r="H58" s="17">
        <f t="shared" si="5"/>
        <v>68372.01</v>
      </c>
      <c r="I58" s="18">
        <f t="shared" si="5"/>
        <v>86.94868511700001</v>
      </c>
      <c r="J58" s="11">
        <v>1271.7</v>
      </c>
    </row>
    <row r="59" spans="1:10" ht="15.75">
      <c r="A59" s="46"/>
      <c r="B59" s="17" t="s">
        <v>228</v>
      </c>
      <c r="C59" s="11" t="s">
        <v>42</v>
      </c>
      <c r="D59" s="24">
        <v>10596.702</v>
      </c>
      <c r="E59" s="30">
        <f t="shared" si="1"/>
        <v>14.9390619920382</v>
      </c>
      <c r="F59" s="17">
        <v>7192.51</v>
      </c>
      <c r="G59" s="26">
        <f t="shared" si="0"/>
        <v>10.139886237091002</v>
      </c>
      <c r="H59" s="17">
        <f t="shared" si="5"/>
        <v>17789.212</v>
      </c>
      <c r="I59" s="26">
        <f t="shared" si="5"/>
        <v>25.078948229129203</v>
      </c>
      <c r="J59" s="113">
        <v>1409.7841</v>
      </c>
    </row>
    <row r="60" spans="1:10" ht="15.75">
      <c r="A60" s="46"/>
      <c r="B60" s="17"/>
      <c r="C60" s="11" t="s">
        <v>31</v>
      </c>
      <c r="D60" s="24">
        <v>14023.752</v>
      </c>
      <c r="E60" s="30">
        <f t="shared" si="1"/>
        <v>24.102659024155205</v>
      </c>
      <c r="F60" s="25">
        <v>9518.62</v>
      </c>
      <c r="G60" s="26">
        <f t="shared" si="0"/>
        <v>16.359676942412</v>
      </c>
      <c r="H60" s="17">
        <f t="shared" si="5"/>
        <v>23542.372000000003</v>
      </c>
      <c r="I60" s="26">
        <f t="shared" si="5"/>
        <v>40.46233596656721</v>
      </c>
      <c r="J60" s="113">
        <v>1718.7026</v>
      </c>
    </row>
    <row r="61" spans="1:10" ht="15.75">
      <c r="A61" s="46"/>
      <c r="B61" s="17"/>
      <c r="C61" s="11" t="s">
        <v>32</v>
      </c>
      <c r="D61" s="24">
        <v>379748.625</v>
      </c>
      <c r="E61" s="30">
        <f t="shared" si="1"/>
        <v>6.2978651215875</v>
      </c>
      <c r="F61" s="25">
        <v>257754.38</v>
      </c>
      <c r="G61" s="26">
        <f t="shared" si="0"/>
        <v>4.274675964234</v>
      </c>
      <c r="H61" s="17">
        <f t="shared" si="5"/>
        <v>637503.005</v>
      </c>
      <c r="I61" s="26">
        <f t="shared" si="5"/>
        <v>10.5725410858215</v>
      </c>
      <c r="J61" s="113">
        <v>16.5843</v>
      </c>
    </row>
    <row r="62" spans="1:10" ht="15.75">
      <c r="A62" s="46"/>
      <c r="B62" s="17"/>
      <c r="C62" s="11" t="s">
        <v>10</v>
      </c>
      <c r="D62" s="24">
        <v>36888.971</v>
      </c>
      <c r="E62" s="30">
        <f t="shared" si="1"/>
        <v>46.9117044207</v>
      </c>
      <c r="F62" s="25">
        <v>25038.39</v>
      </c>
      <c r="G62" s="26">
        <f t="shared" si="0"/>
        <v>31.841320563</v>
      </c>
      <c r="H62" s="17">
        <f t="shared" si="5"/>
        <v>61927.361</v>
      </c>
      <c r="I62" s="26">
        <f t="shared" si="5"/>
        <v>78.7530249837</v>
      </c>
      <c r="J62" s="113">
        <v>1271.7</v>
      </c>
    </row>
    <row r="63" spans="1:10" ht="15.75">
      <c r="A63" s="46"/>
      <c r="B63" s="17" t="s">
        <v>229</v>
      </c>
      <c r="C63" s="11" t="s">
        <v>31</v>
      </c>
      <c r="D63" s="24">
        <v>2226.142</v>
      </c>
      <c r="E63" s="30">
        <f t="shared" si="1"/>
        <v>3.8260760433692003</v>
      </c>
      <c r="F63" s="25">
        <v>1569.43</v>
      </c>
      <c r="G63" s="26">
        <f t="shared" si="0"/>
        <v>2.6973834215180004</v>
      </c>
      <c r="H63" s="17">
        <f t="shared" si="5"/>
        <v>3795.572</v>
      </c>
      <c r="I63" s="26">
        <f t="shared" si="5"/>
        <v>6.523459464887201</v>
      </c>
      <c r="J63" s="113">
        <v>1718.7026</v>
      </c>
    </row>
    <row r="64" spans="1:10" ht="15.75">
      <c r="A64" s="41"/>
      <c r="B64" s="17"/>
      <c r="C64" s="11" t="s">
        <v>32</v>
      </c>
      <c r="D64" s="24">
        <v>109078.78</v>
      </c>
      <c r="E64" s="30">
        <f t="shared" si="1"/>
        <v>1.808995211154</v>
      </c>
      <c r="F64" s="17">
        <v>76900.54</v>
      </c>
      <c r="G64" s="26">
        <f t="shared" si="0"/>
        <v>1.2753416255219998</v>
      </c>
      <c r="H64" s="17">
        <f t="shared" si="5"/>
        <v>185979.32</v>
      </c>
      <c r="I64" s="18">
        <f t="shared" si="5"/>
        <v>3.084336836676</v>
      </c>
      <c r="J64" s="11">
        <v>16.5843</v>
      </c>
    </row>
    <row r="65" spans="1:10" ht="15.75">
      <c r="A65" s="41"/>
      <c r="B65" s="17"/>
      <c r="C65" s="11" t="s">
        <v>10</v>
      </c>
      <c r="D65" s="24">
        <v>4895.525</v>
      </c>
      <c r="E65" s="30">
        <f t="shared" si="1"/>
        <v>6.2256391425</v>
      </c>
      <c r="F65" s="17">
        <v>3451.35</v>
      </c>
      <c r="G65" s="26">
        <f t="shared" si="0"/>
        <v>4.389081795</v>
      </c>
      <c r="H65" s="17">
        <f t="shared" si="5"/>
        <v>8346.875</v>
      </c>
      <c r="I65" s="18">
        <f t="shared" si="5"/>
        <v>10.6147209375</v>
      </c>
      <c r="J65" s="11">
        <v>1271.7</v>
      </c>
    </row>
    <row r="66" spans="1:10" ht="15.75">
      <c r="A66" s="46"/>
      <c r="B66" s="17" t="s">
        <v>230</v>
      </c>
      <c r="C66" s="11" t="s">
        <v>31</v>
      </c>
      <c r="D66" s="24"/>
      <c r="E66" s="30">
        <f t="shared" si="1"/>
        <v>0</v>
      </c>
      <c r="F66" s="17">
        <v>1546.59</v>
      </c>
      <c r="G66" s="26">
        <f t="shared" si="0"/>
        <v>2.6581282541339997</v>
      </c>
      <c r="H66" s="17">
        <f t="shared" si="5"/>
        <v>1546.59</v>
      </c>
      <c r="I66" s="26">
        <f t="shared" si="5"/>
        <v>2.6581282541339997</v>
      </c>
      <c r="J66" s="113">
        <v>1718.7026</v>
      </c>
    </row>
    <row r="67" spans="1:10" ht="15.75">
      <c r="A67" s="46"/>
      <c r="B67" s="17"/>
      <c r="C67" s="11" t="s">
        <v>32</v>
      </c>
      <c r="D67" s="24"/>
      <c r="E67" s="30">
        <f t="shared" si="1"/>
        <v>0</v>
      </c>
      <c r="F67" s="25">
        <v>1486656.81</v>
      </c>
      <c r="G67" s="26">
        <f t="shared" si="0"/>
        <v>24.655162534082997</v>
      </c>
      <c r="H67" s="17">
        <f aca="true" t="shared" si="6" ref="H67:I84">+F67+D67</f>
        <v>1486656.81</v>
      </c>
      <c r="I67" s="26">
        <f t="shared" si="6"/>
        <v>24.655162534082997</v>
      </c>
      <c r="J67" s="113">
        <v>16.5843</v>
      </c>
    </row>
    <row r="68" spans="1:10" ht="15.75">
      <c r="A68" s="46"/>
      <c r="B68" s="17"/>
      <c r="C68" s="11" t="s">
        <v>10</v>
      </c>
      <c r="D68" s="24"/>
      <c r="E68" s="30">
        <f t="shared" si="1"/>
        <v>0</v>
      </c>
      <c r="F68" s="25">
        <v>28177.19</v>
      </c>
      <c r="G68" s="26">
        <f t="shared" si="0"/>
        <v>35.832932523000004</v>
      </c>
      <c r="H68" s="17">
        <f t="shared" si="6"/>
        <v>28177.19</v>
      </c>
      <c r="I68" s="26">
        <f t="shared" si="6"/>
        <v>35.832932523000004</v>
      </c>
      <c r="J68" s="113">
        <v>1271.7</v>
      </c>
    </row>
    <row r="69" spans="1:10" ht="15.75">
      <c r="A69" s="46"/>
      <c r="B69" s="17" t="s">
        <v>231</v>
      </c>
      <c r="C69" s="11" t="s">
        <v>31</v>
      </c>
      <c r="D69" s="24"/>
      <c r="E69" s="30">
        <f t="shared" si="1"/>
        <v>0</v>
      </c>
      <c r="F69" s="25">
        <v>11037.53</v>
      </c>
      <c r="G69" s="26">
        <f t="shared" si="0"/>
        <v>20.5550833993295</v>
      </c>
      <c r="H69" s="17">
        <f t="shared" si="6"/>
        <v>11037.53</v>
      </c>
      <c r="I69" s="26">
        <f t="shared" si="6"/>
        <v>20.5550833993295</v>
      </c>
      <c r="J69" s="113">
        <v>1862.29015</v>
      </c>
    </row>
    <row r="70" spans="1:10" ht="15.75">
      <c r="A70" s="46"/>
      <c r="B70" s="17"/>
      <c r="C70" s="11" t="s">
        <v>32</v>
      </c>
      <c r="D70" s="24"/>
      <c r="E70" s="30">
        <f t="shared" si="1"/>
        <v>0</v>
      </c>
      <c r="F70" s="25">
        <v>11405.93</v>
      </c>
      <c r="G70" s="26">
        <f t="shared" si="0"/>
        <v>0.18915936489899998</v>
      </c>
      <c r="H70" s="17">
        <f t="shared" si="6"/>
        <v>11405.93</v>
      </c>
      <c r="I70" s="26">
        <f t="shared" si="6"/>
        <v>0.18915936489899998</v>
      </c>
      <c r="J70" s="113">
        <v>16.5843</v>
      </c>
    </row>
    <row r="71" spans="1:10" ht="15.75">
      <c r="A71" s="41"/>
      <c r="B71" s="17" t="s">
        <v>232</v>
      </c>
      <c r="C71" s="11" t="s">
        <v>9</v>
      </c>
      <c r="D71" s="24">
        <v>50911.9</v>
      </c>
      <c r="E71" s="30">
        <f t="shared" si="1"/>
        <v>102.2487426391613</v>
      </c>
      <c r="F71" s="17">
        <v>15837.49</v>
      </c>
      <c r="G71" s="26">
        <f t="shared" si="0"/>
        <v>31.807169621646228</v>
      </c>
      <c r="H71" s="17">
        <f t="shared" si="6"/>
        <v>66749.39</v>
      </c>
      <c r="I71" s="18">
        <f t="shared" si="6"/>
        <v>134.05591226080753</v>
      </c>
      <c r="J71" s="11">
        <v>2008.346627</v>
      </c>
    </row>
    <row r="72" spans="1:10" ht="15.75">
      <c r="A72" s="41"/>
      <c r="B72" s="17" t="s">
        <v>233</v>
      </c>
      <c r="C72" s="11" t="s">
        <v>9</v>
      </c>
      <c r="D72" s="24">
        <v>70240.47</v>
      </c>
      <c r="E72" s="30">
        <f t="shared" si="1"/>
        <v>141.0672110033947</v>
      </c>
      <c r="F72" s="17">
        <v>22377.2</v>
      </c>
      <c r="G72" s="26">
        <f t="shared" si="0"/>
        <v>44.9411741417044</v>
      </c>
      <c r="H72" s="17">
        <f t="shared" si="6"/>
        <v>92617.67</v>
      </c>
      <c r="I72" s="18">
        <f t="shared" si="6"/>
        <v>186.0083851450991</v>
      </c>
      <c r="J72" s="11">
        <v>2008.346627</v>
      </c>
    </row>
    <row r="73" spans="1:10" ht="15.75">
      <c r="A73" s="41"/>
      <c r="B73" s="17" t="s">
        <v>244</v>
      </c>
      <c r="C73" s="11" t="s">
        <v>62</v>
      </c>
      <c r="D73" s="24">
        <v>31087.357</v>
      </c>
      <c r="E73" s="30">
        <f t="shared" si="1"/>
        <v>41.1850652561404</v>
      </c>
      <c r="F73" s="17">
        <v>5362.57</v>
      </c>
      <c r="G73" s="26">
        <f t="shared" si="0"/>
        <v>7.104424972204</v>
      </c>
      <c r="H73" s="17">
        <f t="shared" si="6"/>
        <v>36449.926999999996</v>
      </c>
      <c r="I73" s="18">
        <f t="shared" si="6"/>
        <v>48.2894902283444</v>
      </c>
      <c r="J73" s="113">
        <v>1324.8172</v>
      </c>
    </row>
    <row r="74" spans="1:10" ht="15.75">
      <c r="A74" s="41"/>
      <c r="B74" s="17"/>
      <c r="C74" s="11" t="s">
        <v>64</v>
      </c>
      <c r="D74" s="24">
        <v>95607.857</v>
      </c>
      <c r="E74" s="30">
        <f t="shared" si="1"/>
        <v>134.78643663367373</v>
      </c>
      <c r="F74" s="17">
        <v>16492.36</v>
      </c>
      <c r="G74" s="26">
        <f>+F74*J74/1000000</f>
        <v>23.250666899476002</v>
      </c>
      <c r="H74" s="17">
        <f t="shared" si="6"/>
        <v>112100.217</v>
      </c>
      <c r="I74" s="18">
        <f t="shared" si="6"/>
        <v>158.03710353314972</v>
      </c>
      <c r="J74" s="113">
        <v>1409.7841</v>
      </c>
    </row>
    <row r="75" spans="1:10" ht="15.75">
      <c r="A75" s="41"/>
      <c r="B75" s="17"/>
      <c r="C75" s="11" t="s">
        <v>31</v>
      </c>
      <c r="D75" s="24">
        <v>90069.141</v>
      </c>
      <c r="E75" s="30">
        <f t="shared" si="1"/>
        <v>154.8020668164666</v>
      </c>
      <c r="F75" s="17">
        <v>15874.69</v>
      </c>
      <c r="G75" s="26">
        <f>+F75*J75/1000000</f>
        <v>27.283870977194002</v>
      </c>
      <c r="H75" s="17">
        <f t="shared" si="6"/>
        <v>105943.831</v>
      </c>
      <c r="I75" s="18">
        <f t="shared" si="6"/>
        <v>182.0859377936606</v>
      </c>
      <c r="J75" s="113">
        <v>1718.7026</v>
      </c>
    </row>
    <row r="76" spans="1:10" ht="15.75">
      <c r="A76" s="41"/>
      <c r="B76" s="17"/>
      <c r="C76" s="11" t="s">
        <v>32</v>
      </c>
      <c r="D76" s="24">
        <v>2393652.765</v>
      </c>
      <c r="E76" s="30">
        <f t="shared" si="1"/>
        <v>39.6970555505895</v>
      </c>
      <c r="F76" s="17">
        <v>412905.1</v>
      </c>
      <c r="G76" s="26">
        <f>+F76*J76/1000000</f>
        <v>6.847742049929999</v>
      </c>
      <c r="H76" s="17">
        <f t="shared" si="6"/>
        <v>2806557.865</v>
      </c>
      <c r="I76" s="18">
        <f t="shared" si="6"/>
        <v>46.5447976005195</v>
      </c>
      <c r="J76" s="11">
        <v>16.5843</v>
      </c>
    </row>
    <row r="77" spans="1:10" ht="15.75">
      <c r="A77" s="41"/>
      <c r="B77" s="17"/>
      <c r="C77" s="11" t="s">
        <v>43</v>
      </c>
      <c r="D77" s="24">
        <v>52611.045</v>
      </c>
      <c r="E77" s="30">
        <f t="shared" si="1"/>
        <v>11.466724568675998</v>
      </c>
      <c r="F77" s="17">
        <v>9075.41</v>
      </c>
      <c r="G77" s="26">
        <f>+F77*J77/1000000</f>
        <v>1.978011020648</v>
      </c>
      <c r="H77" s="17">
        <f t="shared" si="6"/>
        <v>61686.455</v>
      </c>
      <c r="I77" s="18">
        <f t="shared" si="6"/>
        <v>13.444735589323997</v>
      </c>
      <c r="J77" s="113">
        <v>217.9528</v>
      </c>
    </row>
    <row r="78" spans="1:10" ht="15.75">
      <c r="A78" s="41"/>
      <c r="B78" s="17"/>
      <c r="C78" s="11" t="s">
        <v>10</v>
      </c>
      <c r="D78" s="24">
        <v>17751.254</v>
      </c>
      <c r="E78" s="30">
        <f t="shared" si="1"/>
        <v>22.574269711800003</v>
      </c>
      <c r="F78" s="17">
        <v>3062.09</v>
      </c>
      <c r="G78" s="26">
        <f>+F78*J78/1000000</f>
        <v>3.894059853</v>
      </c>
      <c r="H78" s="17">
        <f t="shared" si="6"/>
        <v>20813.344</v>
      </c>
      <c r="I78" s="18">
        <f t="shared" si="6"/>
        <v>26.4683295648</v>
      </c>
      <c r="J78" s="113">
        <v>1271.7</v>
      </c>
    </row>
    <row r="79" spans="1:10" ht="15.75">
      <c r="A79" s="46">
        <v>15</v>
      </c>
      <c r="B79" s="17" t="s">
        <v>234</v>
      </c>
      <c r="C79" s="11" t="s">
        <v>10</v>
      </c>
      <c r="D79" s="24">
        <v>49138</v>
      </c>
      <c r="E79" s="30">
        <f t="shared" si="1"/>
        <v>62.7443122</v>
      </c>
      <c r="F79" s="17">
        <v>5896.68</v>
      </c>
      <c r="G79" s="26">
        <f aca="true" t="shared" si="7" ref="G79:G89">+F79*J79/1000000</f>
        <v>7.529470692</v>
      </c>
      <c r="H79" s="17">
        <f t="shared" si="6"/>
        <v>55034.68</v>
      </c>
      <c r="I79" s="18">
        <f t="shared" si="6"/>
        <v>70.273782892</v>
      </c>
      <c r="J79" s="113">
        <v>1276.9</v>
      </c>
    </row>
    <row r="80" spans="1:10" ht="15.75">
      <c r="A80" s="46"/>
      <c r="B80" s="17" t="s">
        <v>235</v>
      </c>
      <c r="C80" s="11" t="s">
        <v>10</v>
      </c>
      <c r="D80" s="24">
        <v>150000</v>
      </c>
      <c r="E80" s="30">
        <f aca="true" t="shared" si="8" ref="E80:E90">+D80*J80/1000000</f>
        <v>191.535</v>
      </c>
      <c r="F80" s="25">
        <v>17437.5</v>
      </c>
      <c r="G80" s="26">
        <f t="shared" si="7"/>
        <v>22.26594375</v>
      </c>
      <c r="H80" s="17">
        <f t="shared" si="6"/>
        <v>167437.5</v>
      </c>
      <c r="I80" s="26">
        <f t="shared" si="6"/>
        <v>213.80094375</v>
      </c>
      <c r="J80" s="113">
        <v>1276.9</v>
      </c>
    </row>
    <row r="81" spans="1:10" ht="15.75">
      <c r="A81" s="46"/>
      <c r="B81" s="17" t="s">
        <v>236</v>
      </c>
      <c r="C81" s="11" t="s">
        <v>10</v>
      </c>
      <c r="D81" s="24">
        <v>37500</v>
      </c>
      <c r="E81" s="30">
        <f t="shared" si="8"/>
        <v>47.88375</v>
      </c>
      <c r="F81" s="25">
        <v>5189.06</v>
      </c>
      <c r="G81" s="26">
        <f t="shared" si="7"/>
        <v>6.625910714000001</v>
      </c>
      <c r="H81" s="17">
        <f t="shared" si="6"/>
        <v>42689.06</v>
      </c>
      <c r="I81" s="26">
        <f t="shared" si="6"/>
        <v>54.509660714</v>
      </c>
      <c r="J81" s="113">
        <v>1276.9</v>
      </c>
    </row>
    <row r="82" spans="1:10" ht="15.75">
      <c r="A82" s="46"/>
      <c r="B82" s="17" t="s">
        <v>237</v>
      </c>
      <c r="C82" s="11" t="s">
        <v>10</v>
      </c>
      <c r="D82" s="24">
        <v>64500</v>
      </c>
      <c r="E82" s="30">
        <f t="shared" si="8"/>
        <v>82.36005</v>
      </c>
      <c r="F82" s="25">
        <v>8707.5</v>
      </c>
      <c r="G82" s="26">
        <f t="shared" si="7"/>
        <v>11.11860675</v>
      </c>
      <c r="H82" s="17">
        <f t="shared" si="6"/>
        <v>73207.5</v>
      </c>
      <c r="I82" s="26">
        <f t="shared" si="6"/>
        <v>93.47865675</v>
      </c>
      <c r="J82" s="113">
        <v>1276.9</v>
      </c>
    </row>
    <row r="83" spans="1:10" ht="15.75">
      <c r="A83" s="46"/>
      <c r="B83" s="17" t="s">
        <v>238</v>
      </c>
      <c r="C83" s="11" t="s">
        <v>9</v>
      </c>
      <c r="D83" s="24">
        <v>307500</v>
      </c>
      <c r="E83" s="30">
        <f t="shared" si="8"/>
        <v>617.5665878025</v>
      </c>
      <c r="F83" s="25">
        <v>46125</v>
      </c>
      <c r="G83" s="26">
        <f t="shared" si="7"/>
        <v>92.634988170375</v>
      </c>
      <c r="H83" s="17">
        <f t="shared" si="6"/>
        <v>353625</v>
      </c>
      <c r="I83" s="26">
        <f t="shared" si="6"/>
        <v>710.2015759728749</v>
      </c>
      <c r="J83" s="11">
        <v>2008.346627</v>
      </c>
    </row>
    <row r="84" spans="1:10" ht="15.75">
      <c r="A84" s="41"/>
      <c r="B84" s="17" t="s">
        <v>239</v>
      </c>
      <c r="C84" s="11" t="s">
        <v>9</v>
      </c>
      <c r="D84" s="24">
        <v>161457.42</v>
      </c>
      <c r="E84" s="30">
        <f t="shared" si="8"/>
        <v>324.2624648611224</v>
      </c>
      <c r="F84" s="17">
        <v>29062.36</v>
      </c>
      <c r="G84" s="26">
        <f t="shared" si="7"/>
        <v>58.367292678659716</v>
      </c>
      <c r="H84" s="17">
        <f t="shared" si="6"/>
        <v>190519.78000000003</v>
      </c>
      <c r="I84" s="18">
        <f t="shared" si="6"/>
        <v>382.62975753978213</v>
      </c>
      <c r="J84" s="11">
        <v>2008.346627</v>
      </c>
    </row>
    <row r="85" spans="1:10" ht="15.75">
      <c r="A85" s="41"/>
      <c r="B85" s="17" t="s">
        <v>240</v>
      </c>
      <c r="C85" s="11" t="s">
        <v>10</v>
      </c>
      <c r="D85" s="24">
        <v>300000</v>
      </c>
      <c r="E85" s="30">
        <f t="shared" si="8"/>
        <v>383.07</v>
      </c>
      <c r="F85" s="17">
        <v>13725</v>
      </c>
      <c r="G85" s="26">
        <f t="shared" si="7"/>
        <v>17.5254525</v>
      </c>
      <c r="H85" s="17">
        <f>+F85+D85</f>
        <v>313725</v>
      </c>
      <c r="I85" s="18">
        <f>+G85+E85</f>
        <v>400.59545249999996</v>
      </c>
      <c r="J85" s="113">
        <v>1276.9</v>
      </c>
    </row>
    <row r="86" spans="1:10" ht="15.75">
      <c r="A86" s="46">
        <v>30</v>
      </c>
      <c r="B86" s="17" t="s">
        <v>245</v>
      </c>
      <c r="C86" s="11" t="s">
        <v>124</v>
      </c>
      <c r="D86" s="24">
        <v>0</v>
      </c>
      <c r="E86" s="30">
        <f t="shared" si="8"/>
        <v>0</v>
      </c>
      <c r="F86" s="17">
        <v>69000</v>
      </c>
      <c r="G86" s="26">
        <f t="shared" si="7"/>
        <v>23.499667714234246</v>
      </c>
      <c r="H86" s="17">
        <f>+F86+D86</f>
        <v>69000</v>
      </c>
      <c r="I86" s="18">
        <f>+G86+E86</f>
        <v>23.499667714234246</v>
      </c>
      <c r="J86" s="113">
        <v>340.5748944091919</v>
      </c>
    </row>
    <row r="87" spans="1:10" ht="15.75">
      <c r="A87" s="46">
        <v>31</v>
      </c>
      <c r="B87" s="17" t="s">
        <v>241</v>
      </c>
      <c r="C87" s="11" t="s">
        <v>10</v>
      </c>
      <c r="D87" s="24"/>
      <c r="E87" s="30">
        <f t="shared" si="8"/>
        <v>0</v>
      </c>
      <c r="F87" s="17">
        <v>25000</v>
      </c>
      <c r="G87" s="26">
        <f t="shared" si="7"/>
        <v>32.3375</v>
      </c>
      <c r="H87" s="17">
        <f aca="true" t="shared" si="9" ref="H87:I89">+F87+D87</f>
        <v>25000</v>
      </c>
      <c r="I87" s="26">
        <f t="shared" si="9"/>
        <v>32.3375</v>
      </c>
      <c r="J87" s="113">
        <v>1293.5</v>
      </c>
    </row>
    <row r="88" spans="1:10" ht="15.75">
      <c r="A88" s="46"/>
      <c r="B88" s="17" t="s">
        <v>242</v>
      </c>
      <c r="C88" s="11"/>
      <c r="D88" s="24"/>
      <c r="E88" s="30">
        <f t="shared" si="8"/>
        <v>0</v>
      </c>
      <c r="F88" s="25">
        <v>5549.145</v>
      </c>
      <c r="G88" s="26">
        <f t="shared" si="7"/>
        <v>7.1778190575</v>
      </c>
      <c r="H88" s="17">
        <f t="shared" si="9"/>
        <v>5549.145</v>
      </c>
      <c r="I88" s="26">
        <f t="shared" si="9"/>
        <v>7.1778190575</v>
      </c>
      <c r="J88" s="113">
        <v>1293.5</v>
      </c>
    </row>
    <row r="89" spans="1:10" ht="15.75">
      <c r="A89" s="46"/>
      <c r="B89" s="17" t="s">
        <v>243</v>
      </c>
      <c r="C89" s="11"/>
      <c r="D89" s="24"/>
      <c r="E89" s="30">
        <f t="shared" si="8"/>
        <v>0</v>
      </c>
      <c r="F89" s="25">
        <v>22000</v>
      </c>
      <c r="G89" s="26">
        <f t="shared" si="7"/>
        <v>28.457</v>
      </c>
      <c r="H89" s="17">
        <f t="shared" si="9"/>
        <v>22000</v>
      </c>
      <c r="I89" s="26">
        <f t="shared" si="9"/>
        <v>28.457</v>
      </c>
      <c r="J89" s="113">
        <v>1293.5</v>
      </c>
    </row>
    <row r="90" spans="1:10" ht="15.75">
      <c r="A90" s="94"/>
      <c r="B90" s="94"/>
      <c r="C90" s="94"/>
      <c r="D90" s="94"/>
      <c r="E90" s="30">
        <f t="shared" si="8"/>
        <v>0</v>
      </c>
      <c r="F90" s="94"/>
      <c r="G90" s="94"/>
      <c r="H90" s="94"/>
      <c r="I90" s="94"/>
      <c r="J90" s="115"/>
    </row>
    <row r="91" spans="1:10" ht="12.75">
      <c r="A91" s="116"/>
      <c r="B91" s="116"/>
      <c r="C91" s="116"/>
      <c r="D91" s="116"/>
      <c r="E91" s="116"/>
      <c r="F91" s="116"/>
      <c r="G91" s="116"/>
      <c r="H91" s="116"/>
      <c r="I91" s="116"/>
      <c r="J91" s="117"/>
    </row>
    <row r="92" spans="1:10" ht="15.75">
      <c r="A92" s="118"/>
      <c r="B92" s="119" t="s">
        <v>96</v>
      </c>
      <c r="C92" s="120"/>
      <c r="D92" s="121"/>
      <c r="E92" s="122">
        <f>SUM(E8:E89)</f>
        <v>4147.404365780281</v>
      </c>
      <c r="F92" s="122"/>
      <c r="G92" s="122">
        <f>SUM(G8:G89)</f>
        <v>1066.9881852017347</v>
      </c>
      <c r="H92" s="122"/>
      <c r="I92" s="122">
        <f>SUM(I8:I89)</f>
        <v>5214.392550982014</v>
      </c>
      <c r="J92" s="123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Salvator Nduwumwami</dc:creator>
  <cp:keywords/>
  <dc:description/>
  <cp:lastModifiedBy>Eliane NKENGURUTSE</cp:lastModifiedBy>
  <cp:lastPrinted>2018-07-26T06:44:45Z</cp:lastPrinted>
  <dcterms:created xsi:type="dcterms:W3CDTF">2006-06-09T08:20:12Z</dcterms:created>
  <dcterms:modified xsi:type="dcterms:W3CDTF">2019-07-04T14:15:55Z</dcterms:modified>
  <cp:category/>
  <cp:version/>
  <cp:contentType/>
  <cp:contentStatus/>
</cp:coreProperties>
</file>