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850" activeTab="0"/>
  </bookViews>
  <sheets>
    <sheet name="A" sheetId="1" r:id="rId1"/>
  </sheets>
  <externalReferences>
    <externalReference r:id="rId4"/>
  </externalReferences>
  <definedNames>
    <definedName name="__123Graph_C" hidden="1">'A'!$I$40:$I$218</definedName>
    <definedName name="__123Graph_D" hidden="1">'A'!#REF!</definedName>
    <definedName name="__123Graph_E" hidden="1">'A'!$J$40:$J$218</definedName>
    <definedName name="__123Graph_F" hidden="1">'A'!#REF!</definedName>
    <definedName name="_xlnm.Print_Area" localSheetId="0">'A'!$A$2:$R$237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<sst xmlns="http://schemas.openxmlformats.org/spreadsheetml/2006/main" count="336" uniqueCount="121">
  <si>
    <t xml:space="preserve"> </t>
  </si>
  <si>
    <t xml:space="preserve">   AUTRES</t>
  </si>
  <si>
    <t xml:space="preserve"> ORGANISMES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</si>
  <si>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</si>
  <si>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</si>
  <si>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</si>
  <si>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</si>
  <si>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</si>
  <si>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</si>
  <si>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 xml:space="preserve">      Autres</t>
  </si>
  <si>
    <t xml:space="preserve">        FINANCIERS</t>
  </si>
  <si>
    <t>2000</t>
  </si>
  <si>
    <t>Période</t>
  </si>
  <si>
    <t xml:space="preserve">   ETABLISSEMENTS</t>
  </si>
  <si>
    <t xml:space="preserve">       créances</t>
  </si>
  <si>
    <t>2001</t>
  </si>
  <si>
    <t>2002</t>
  </si>
  <si>
    <t xml:space="preserve">          2ème Trim. </t>
  </si>
  <si>
    <t>2003</t>
  </si>
  <si>
    <t>Avances</t>
  </si>
  <si>
    <t>et autres créances</t>
  </si>
  <si>
    <t xml:space="preserve">   ordinaires</t>
  </si>
  <si>
    <t xml:space="preserve">       BEI</t>
  </si>
  <si>
    <t xml:space="preserve">   consolidées</t>
  </si>
  <si>
    <t>III.4</t>
  </si>
  <si>
    <t xml:space="preserve">Avances ordinaires </t>
  </si>
  <si>
    <t>(en millions de BIF)</t>
  </si>
  <si>
    <t>SECTEUR BANCAIRE</t>
  </si>
  <si>
    <t>B R B</t>
  </si>
  <si>
    <t>Trésor</t>
  </si>
  <si>
    <t>bons du Trésor</t>
  </si>
  <si>
    <t xml:space="preserve">         4ème Trim. </t>
  </si>
  <si>
    <t xml:space="preserve">2008 Janvier </t>
  </si>
  <si>
    <t>obligations,</t>
  </si>
  <si>
    <t>et bons du</t>
  </si>
  <si>
    <t xml:space="preserve">         3ème Trim. </t>
  </si>
  <si>
    <t xml:space="preserve">Source: BRB </t>
  </si>
  <si>
    <t>2009 Janvier</t>
  </si>
  <si>
    <t>2010 Janvier</t>
  </si>
  <si>
    <t>Crédit spécial</t>
  </si>
  <si>
    <t>Créances</t>
  </si>
  <si>
    <t>rééchelonneés</t>
  </si>
  <si>
    <t>2011 Janvier</t>
  </si>
  <si>
    <t>Avoirs aux</t>
  </si>
  <si>
    <t xml:space="preserve">         4ème Trim</t>
  </si>
  <si>
    <t xml:space="preserve"> TOTAL</t>
  </si>
  <si>
    <t>GENERAL</t>
  </si>
  <si>
    <t>2012  Janvier</t>
  </si>
  <si>
    <t xml:space="preserve">         2ème Trim.</t>
  </si>
  <si>
    <t>obligations</t>
  </si>
  <si>
    <t>2011  1er Trim.</t>
  </si>
  <si>
    <t xml:space="preserve">2013 janvier </t>
  </si>
  <si>
    <t xml:space="preserve">       Juillet </t>
  </si>
  <si>
    <t>2014 janvier</t>
  </si>
  <si>
    <t>2014 1er Trim.</t>
  </si>
  <si>
    <t>BANQUES COMMERCIALES</t>
  </si>
  <si>
    <t xml:space="preserve">Autres </t>
  </si>
  <si>
    <t>2015 janvier</t>
  </si>
  <si>
    <t xml:space="preserve">      Septembre  </t>
  </si>
  <si>
    <t xml:space="preserve">         3ème Trim.  </t>
  </si>
  <si>
    <t>ENCOURS DE LA DETTE PUBLIQUE INTERIEURE</t>
  </si>
  <si>
    <t xml:space="preserve">2016 janvier </t>
  </si>
  <si>
    <t xml:space="preserve">         Février</t>
  </si>
  <si>
    <t xml:space="preserve">         Mars </t>
  </si>
  <si>
    <t xml:space="preserve"> du Trésor</t>
  </si>
  <si>
    <t xml:space="preserve">    bons et obligations </t>
  </si>
  <si>
    <t xml:space="preserve">             Rubrique</t>
  </si>
  <si>
    <t xml:space="preserve">         Avril  </t>
  </si>
  <si>
    <t xml:space="preserve">         Mai  </t>
  </si>
  <si>
    <t xml:space="preserve">        juin  </t>
  </si>
  <si>
    <t xml:space="preserve">       Août </t>
  </si>
  <si>
    <t xml:space="preserve">      Octobre </t>
  </si>
  <si>
    <t xml:space="preserve">      Novembre </t>
  </si>
  <si>
    <t xml:space="preserve">      Décembre </t>
  </si>
  <si>
    <t>2008  1er Trim.</t>
  </si>
  <si>
    <t>2009 1er Trim.</t>
  </si>
  <si>
    <t>2010  1er Trim.</t>
  </si>
  <si>
    <t>2012 1er Trim.</t>
  </si>
  <si>
    <t>2013  1er Trim.</t>
  </si>
  <si>
    <t xml:space="preserve">     Décembre</t>
  </si>
  <si>
    <t>2014 2ème Trim.</t>
  </si>
  <si>
    <t xml:space="preserve">2014  Juillet </t>
  </si>
  <si>
    <t xml:space="preserve">2014  Août </t>
  </si>
  <si>
    <t xml:space="preserve">2015 Septembre  </t>
  </si>
  <si>
    <t xml:space="preserve">2015 Octobre </t>
  </si>
  <si>
    <t xml:space="preserve">         juin  </t>
  </si>
  <si>
    <t xml:space="preserve">         Mai </t>
  </si>
  <si>
    <t xml:space="preserve">         Avril</t>
  </si>
  <si>
    <t xml:space="preserve">         Février </t>
  </si>
  <si>
    <t>2017 janvier</t>
  </si>
  <si>
    <t xml:space="preserve">2015 Novembre </t>
  </si>
  <si>
    <t>(p) : Provisoire</t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</si>
  <si>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</si>
  <si>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>2017 1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 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</si>
  <si>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</si>
  <si>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</si>
  <si>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</si>
  <si>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</si>
  <si>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</si>
  <si>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 xml:space="preserve">         2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</si>
  <si>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</si>
  <si>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2014 3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</si>
  <si>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t xml:space="preserve">2015 Décembre </t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</si>
  <si>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</si>
  <si>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t>2018 janvier (p)</t>
  </si>
  <si>
    <t xml:space="preserve">        Août </t>
  </si>
  <si>
    <t xml:space="preserve">         juillet  </t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</si>
  <si>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 </t>
    </r>
  </si>
  <si>
    <t>2016  Février</t>
  </si>
  <si>
    <t xml:space="preserve">         Février (p) </t>
  </si>
  <si>
    <t xml:space="preserve">         Mars (p) </t>
  </si>
  <si>
    <t xml:space="preserve">2018 1er Trim.  </t>
  </si>
  <si>
    <t xml:space="preserve">2016  Mars </t>
  </si>
  <si>
    <t xml:space="preserve">         Avril (p)</t>
  </si>
  <si>
    <t xml:space="preserve">2016  Avril  </t>
  </si>
  <si>
    <t xml:space="preserve">         Mai (p)</t>
  </si>
  <si>
    <t xml:space="preserve">2016  Mai  </t>
  </si>
  <si>
    <t xml:space="preserve">         juin (p)  </t>
  </si>
  <si>
    <t xml:space="preserve">2016 juin  </t>
  </si>
  <si>
    <t xml:space="preserve">         juillet (p) </t>
  </si>
  <si>
    <t xml:space="preserve">2016 Juillet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</si>
</sst>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,##0.000"/>
    <numFmt numFmtId="213" formatCode="#,##0.0000"/>
    <numFmt numFmtId="214" formatCode="#\ ##0.0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97" fontId="37" fillId="0" borderId="0" applyNumberFormat="0" applyFill="0" applyBorder="0" applyAlignment="0" applyProtection="0"/>
    <xf numFmtId="197" fontId="3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9" fillId="30" borderId="0" applyNumberFormat="0" applyBorder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1">
    <xf numFmtId="197" fontId="0" fillId="0" borderId="0" xfId="0" applyAlignment="1">
      <alignment/>
    </xf>
    <xf numFmtId="196" fontId="6" fillId="0" borderId="0" xfId="0" applyNumberFormat="1" applyFont="1" applyBorder="1" applyAlignment="1" applyProtection="1">
      <alignment horizontal="fill"/>
      <protection/>
    </xf>
    <xf numFmtId="197" fontId="6" fillId="0" borderId="0" xfId="0" applyFont="1" applyAlignment="1">
      <alignment/>
    </xf>
    <xf numFmtId="197" fontId="6" fillId="0" borderId="10" xfId="0" applyFont="1" applyBorder="1" applyAlignment="1">
      <alignment/>
    </xf>
    <xf numFmtId="197" fontId="6" fillId="0" borderId="11" xfId="0" applyFont="1" applyBorder="1" applyAlignment="1">
      <alignment/>
    </xf>
    <xf numFmtId="197" fontId="6" fillId="0" borderId="12" xfId="0" applyFont="1" applyBorder="1" applyAlignment="1">
      <alignment/>
    </xf>
    <xf numFmtId="196" fontId="6" fillId="0" borderId="13" xfId="0" applyNumberFormat="1" applyFont="1" applyBorder="1" applyAlignment="1" applyProtection="1">
      <alignment horizontal="left"/>
      <protection/>
    </xf>
    <xf numFmtId="197" fontId="6" fillId="0" borderId="0" xfId="0" applyFont="1" applyBorder="1" applyAlignment="1">
      <alignment/>
    </xf>
    <xf numFmtId="197" fontId="6" fillId="0" borderId="0" xfId="0" applyNumberFormat="1" applyFont="1" applyBorder="1" applyAlignment="1" applyProtection="1">
      <alignment horizontal="right"/>
      <protection/>
    </xf>
    <xf numFmtId="197" fontId="6" fillId="0" borderId="14" xfId="0" applyFont="1" applyBorder="1" applyAlignment="1">
      <alignment horizontal="center"/>
    </xf>
    <xf numFmtId="196" fontId="6" fillId="0" borderId="15" xfId="0" applyNumberFormat="1" applyFont="1" applyBorder="1" applyAlignment="1" applyProtection="1">
      <alignment horizontal="fill"/>
      <protection/>
    </xf>
    <xf numFmtId="196" fontId="6" fillId="0" borderId="16" xfId="0" applyNumberFormat="1" applyFont="1" applyBorder="1" applyAlignment="1" applyProtection="1">
      <alignment horizontal="fill"/>
      <protection/>
    </xf>
    <xf numFmtId="196" fontId="6" fillId="0" borderId="17" xfId="0" applyNumberFormat="1" applyFont="1" applyBorder="1" applyAlignment="1" applyProtection="1">
      <alignment horizontal="fill"/>
      <protection/>
    </xf>
    <xf numFmtId="197" fontId="6" fillId="0" borderId="18" xfId="0" applyFont="1" applyBorder="1" applyAlignment="1">
      <alignment/>
    </xf>
    <xf numFmtId="197" fontId="6" fillId="0" borderId="14" xfId="0" applyFont="1" applyBorder="1" applyAlignment="1">
      <alignment/>
    </xf>
    <xf numFmtId="196" fontId="6" fillId="0" borderId="19" xfId="0" applyNumberFormat="1" applyFont="1" applyBorder="1" applyAlignment="1" applyProtection="1">
      <alignment horizontal="left"/>
      <protection/>
    </xf>
    <xf numFmtId="197" fontId="6" fillId="0" borderId="19" xfId="0" applyFont="1" applyBorder="1" applyAlignment="1">
      <alignment horizontal="left"/>
    </xf>
    <xf numFmtId="197" fontId="6" fillId="0" borderId="15" xfId="0" applyFont="1" applyBorder="1" applyAlignment="1">
      <alignment/>
    </xf>
    <xf numFmtId="197" fontId="6" fillId="0" borderId="16" xfId="0" applyFont="1" applyBorder="1" applyAlignment="1">
      <alignment/>
    </xf>
    <xf numFmtId="197" fontId="6" fillId="0" borderId="17" xfId="0" applyFont="1" applyBorder="1" applyAlignment="1">
      <alignment/>
    </xf>
    <xf numFmtId="197" fontId="6" fillId="0" borderId="14" xfId="0" applyFont="1" applyBorder="1" applyAlignment="1">
      <alignment horizontal="right"/>
    </xf>
    <xf numFmtId="197" fontId="6" fillId="0" borderId="19" xfId="0" applyFont="1" applyBorder="1" applyAlignment="1">
      <alignment/>
    </xf>
    <xf numFmtId="197" fontId="6" fillId="0" borderId="0" xfId="0" applyFont="1" applyBorder="1" applyAlignment="1">
      <alignment horizontal="fill"/>
    </xf>
    <xf numFmtId="197" fontId="6" fillId="0" borderId="14" xfId="0" applyFont="1" applyBorder="1" applyAlignment="1">
      <alignment horizontal="fill"/>
    </xf>
    <xf numFmtId="197" fontId="6" fillId="0" borderId="19" xfId="0" applyFont="1" applyBorder="1" applyAlignment="1">
      <alignment horizontal="fill"/>
    </xf>
    <xf numFmtId="209" fontId="6" fillId="0" borderId="0" xfId="0" applyNumberFormat="1" applyFont="1" applyBorder="1" applyAlignment="1">
      <alignment/>
    </xf>
    <xf numFmtId="196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>
      <alignment horizontal="right"/>
    </xf>
    <xf numFmtId="197" fontId="6" fillId="0" borderId="20" xfId="0" applyFont="1" applyBorder="1" applyAlignment="1">
      <alignment/>
    </xf>
    <xf numFmtId="197" fontId="6" fillId="0" borderId="18" xfId="0" applyFont="1" applyBorder="1" applyAlignment="1">
      <alignment horizontal="fill"/>
    </xf>
    <xf numFmtId="197" fontId="6" fillId="0" borderId="19" xfId="0" applyFont="1" applyBorder="1" applyAlignment="1">
      <alignment horizontal="center"/>
    </xf>
    <xf numFmtId="197" fontId="6" fillId="0" borderId="19" xfId="0" applyFont="1" applyBorder="1" applyAlignment="1">
      <alignment/>
    </xf>
    <xf numFmtId="196" fontId="6" fillId="0" borderId="19" xfId="0" applyNumberFormat="1" applyFont="1" applyBorder="1" applyAlignment="1" applyProtection="1">
      <alignment horizontal="fill"/>
      <protection/>
    </xf>
    <xf numFmtId="196" fontId="6" fillId="0" borderId="14" xfId="0" applyNumberFormat="1" applyFont="1" applyBorder="1" applyAlignment="1" applyProtection="1">
      <alignment horizontal="fill"/>
      <protection/>
    </xf>
    <xf numFmtId="197" fontId="6" fillId="0" borderId="20" xfId="0" applyFont="1" applyBorder="1" applyAlignment="1" quotePrefix="1">
      <alignment/>
    </xf>
    <xf numFmtId="198" fontId="6" fillId="0" borderId="20" xfId="0" applyNumberFormat="1" applyFont="1" applyBorder="1" applyAlignment="1" applyProtection="1">
      <alignment/>
      <protection/>
    </xf>
    <xf numFmtId="198" fontId="6" fillId="0" borderId="17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/>
    </xf>
    <xf numFmtId="198" fontId="6" fillId="0" borderId="19" xfId="0" applyNumberFormat="1" applyFont="1" applyBorder="1" applyAlignment="1" applyProtection="1">
      <alignment/>
      <protection/>
    </xf>
    <xf numFmtId="198" fontId="6" fillId="0" borderId="14" xfId="0" applyNumberFormat="1" applyFont="1" applyBorder="1" applyAlignment="1" applyProtection="1">
      <alignment/>
      <protection/>
    </xf>
    <xf numFmtId="205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 horizontal="left"/>
    </xf>
    <xf numFmtId="205" fontId="6" fillId="0" borderId="19" xfId="47" applyNumberFormat="1" applyFont="1" applyBorder="1" applyAlignment="1">
      <alignment horizontal="right"/>
    </xf>
    <xf numFmtId="205" fontId="6" fillId="0" borderId="19" xfId="47" applyNumberFormat="1" applyFont="1" applyBorder="1" applyAlignment="1">
      <alignment/>
    </xf>
    <xf numFmtId="205" fontId="6" fillId="0" borderId="14" xfId="47" applyNumberFormat="1" applyFont="1" applyBorder="1" applyAlignment="1">
      <alignment/>
    </xf>
    <xf numFmtId="205" fontId="6" fillId="0" borderId="14" xfId="47" applyNumberFormat="1" applyFont="1" applyBorder="1" applyAlignment="1" applyProtection="1">
      <alignment/>
      <protection/>
    </xf>
    <xf numFmtId="205" fontId="6" fillId="0" borderId="19" xfId="47" applyNumberFormat="1" applyFont="1" applyBorder="1" applyAlignment="1">
      <alignment horizontal="center"/>
    </xf>
    <xf numFmtId="205" fontId="6" fillId="0" borderId="14" xfId="47" applyNumberFormat="1" applyFont="1" applyBorder="1" applyAlignment="1">
      <alignment horizontal="right"/>
    </xf>
    <xf numFmtId="205" fontId="6" fillId="0" borderId="0" xfId="0" applyNumberFormat="1" applyFont="1" applyAlignment="1">
      <alignment/>
    </xf>
    <xf numFmtId="205" fontId="6" fillId="0" borderId="14" xfId="47" applyNumberFormat="1" applyFont="1" applyBorder="1" applyAlignment="1" applyProtection="1">
      <alignment horizontal="right"/>
      <protection/>
    </xf>
    <xf numFmtId="196" fontId="6" fillId="0" borderId="19" xfId="0" applyNumberFormat="1" applyFont="1" applyBorder="1" applyAlignment="1">
      <alignment horizontal="left"/>
    </xf>
    <xf numFmtId="205" fontId="6" fillId="0" borderId="13" xfId="47" applyNumberFormat="1" applyFont="1" applyBorder="1" applyAlignment="1">
      <alignment/>
    </xf>
    <xf numFmtId="205" fontId="6" fillId="0" borderId="19" xfId="47" applyNumberFormat="1" applyFont="1" applyBorder="1" applyAlignment="1" applyProtection="1">
      <alignment horizontal="right"/>
      <protection/>
    </xf>
    <xf numFmtId="205" fontId="6" fillId="0" borderId="19" xfId="47" applyNumberFormat="1" applyFont="1" applyBorder="1" applyAlignment="1" applyProtection="1">
      <alignment/>
      <protection/>
    </xf>
    <xf numFmtId="205" fontId="6" fillId="0" borderId="0" xfId="47" applyNumberFormat="1" applyFont="1" applyFill="1" applyBorder="1" applyAlignment="1">
      <alignment/>
    </xf>
    <xf numFmtId="205" fontId="6" fillId="0" borderId="19" xfId="47" applyNumberFormat="1" applyFont="1" applyFill="1" applyBorder="1" applyAlignment="1">
      <alignment/>
    </xf>
    <xf numFmtId="205" fontId="6" fillId="0" borderId="0" xfId="47" applyNumberFormat="1" applyFont="1" applyBorder="1" applyAlignment="1">
      <alignment horizontal="right"/>
    </xf>
    <xf numFmtId="197" fontId="6" fillId="0" borderId="0" xfId="0" applyNumberFormat="1" applyFont="1" applyAlignment="1" applyProtection="1">
      <alignment/>
      <protection/>
    </xf>
    <xf numFmtId="205" fontId="6" fillId="33" borderId="19" xfId="47" applyNumberFormat="1" applyFont="1" applyFill="1" applyBorder="1" applyAlignment="1" applyProtection="1">
      <alignment/>
      <protection/>
    </xf>
    <xf numFmtId="205" fontId="6" fillId="33" borderId="14" xfId="47" applyNumberFormat="1" applyFont="1" applyFill="1" applyBorder="1" applyAlignment="1">
      <alignment/>
    </xf>
    <xf numFmtId="197" fontId="6" fillId="0" borderId="13" xfId="0" applyFont="1" applyBorder="1" applyAlignment="1">
      <alignment horizontal="left"/>
    </xf>
    <xf numFmtId="197" fontId="6" fillId="0" borderId="13" xfId="0" applyFont="1" applyBorder="1" applyAlignment="1" quotePrefix="1">
      <alignment horizontal="left"/>
    </xf>
    <xf numFmtId="200" fontId="6" fillId="0" borderId="20" xfId="47" applyNumberFormat="1" applyFont="1" applyBorder="1" applyAlignment="1" applyProtection="1">
      <alignment horizontal="fill"/>
      <protection/>
    </xf>
    <xf numFmtId="200" fontId="6" fillId="0" borderId="14" xfId="47" applyNumberFormat="1" applyFont="1" applyBorder="1" applyAlignment="1" applyProtection="1">
      <alignment horizontal="fill"/>
      <protection/>
    </xf>
    <xf numFmtId="200" fontId="6" fillId="0" borderId="14" xfId="47" applyNumberFormat="1" applyFont="1" applyBorder="1" applyAlignment="1" applyProtection="1">
      <alignment/>
      <protection/>
    </xf>
    <xf numFmtId="197" fontId="6" fillId="0" borderId="11" xfId="0" applyNumberFormat="1" applyFont="1" applyBorder="1" applyAlignment="1" applyProtection="1">
      <alignment/>
      <protection/>
    </xf>
    <xf numFmtId="196" fontId="6" fillId="0" borderId="15" xfId="0" applyNumberFormat="1" applyFont="1" applyBorder="1" applyAlignment="1" applyProtection="1">
      <alignment/>
      <protection/>
    </xf>
    <xf numFmtId="197" fontId="6" fillId="0" borderId="16" xfId="0" applyNumberFormat="1" applyFont="1" applyBorder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10" fontId="26" fillId="0" borderId="0" xfId="47" applyNumberFormat="1" applyFont="1" applyAlignment="1">
      <alignment horizontal="right"/>
    </xf>
    <xf numFmtId="210" fontId="27" fillId="0" borderId="0" xfId="47" applyNumberFormat="1" applyFont="1" applyAlignment="1">
      <alignment/>
    </xf>
    <xf numFmtId="199" fontId="6" fillId="0" borderId="0" xfId="0" applyNumberFormat="1" applyFont="1" applyAlignment="1" applyProtection="1">
      <alignment/>
      <protection/>
    </xf>
    <xf numFmtId="205" fontId="0" fillId="0" borderId="0" xfId="47" applyNumberFormat="1" applyFont="1" applyBorder="1" applyAlignment="1">
      <alignment horizontal="right"/>
    </xf>
    <xf numFmtId="197" fontId="6" fillId="0" borderId="14" xfId="0" applyFont="1" applyBorder="1" applyAlignment="1">
      <alignment horizontal="center"/>
    </xf>
    <xf numFmtId="211" fontId="5" fillId="0" borderId="19" xfId="47" applyNumberFormat="1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200" fontId="6" fillId="0" borderId="20" xfId="47" applyNumberFormat="1" applyFont="1" applyBorder="1" applyAlignment="1" applyProtection="1">
      <alignment/>
      <protection/>
    </xf>
    <xf numFmtId="211" fontId="5" fillId="0" borderId="14" xfId="47" applyNumberFormat="1" applyFont="1" applyBorder="1" applyAlignment="1">
      <alignment/>
    </xf>
    <xf numFmtId="197" fontId="28" fillId="0" borderId="14" xfId="0" applyFont="1" applyBorder="1" applyAlignment="1">
      <alignment horizontal="center"/>
    </xf>
    <xf numFmtId="197" fontId="28" fillId="0" borderId="19" xfId="0" applyFont="1" applyBorder="1" applyAlignment="1">
      <alignment horizontal="center"/>
    </xf>
    <xf numFmtId="210" fontId="27" fillId="0" borderId="19" xfId="47" applyNumberFormat="1" applyFont="1" applyBorder="1" applyAlignment="1">
      <alignment/>
    </xf>
    <xf numFmtId="187" fontId="6" fillId="0" borderId="19" xfId="47" applyFont="1" applyBorder="1" applyAlignment="1">
      <alignment horizontal="right"/>
    </xf>
    <xf numFmtId="197" fontId="6" fillId="0" borderId="14" xfId="0" applyFont="1" applyBorder="1" applyAlignment="1">
      <alignment horizontal="center"/>
    </xf>
    <xf numFmtId="205" fontId="6" fillId="0" borderId="14" xfId="0" applyNumberFormat="1" applyFont="1" applyBorder="1" applyAlignment="1" applyProtection="1">
      <alignment/>
      <protection/>
    </xf>
    <xf numFmtId="210" fontId="27" fillId="0" borderId="19" xfId="47" applyNumberFormat="1" applyFont="1" applyBorder="1" applyAlignment="1">
      <alignment horizontal="right"/>
    </xf>
    <xf numFmtId="210" fontId="27" fillId="0" borderId="14" xfId="47" applyNumberFormat="1" applyFont="1" applyBorder="1" applyAlignment="1">
      <alignment horizontal="right"/>
    </xf>
    <xf numFmtId="210" fontId="27" fillId="0" borderId="14" xfId="47" applyNumberFormat="1" applyFont="1" applyBorder="1" applyAlignment="1">
      <alignment/>
    </xf>
    <xf numFmtId="213" fontId="6" fillId="0" borderId="0" xfId="0" applyNumberFormat="1" applyFont="1" applyAlignment="1">
      <alignment/>
    </xf>
    <xf numFmtId="205" fontId="6" fillId="0" borderId="0" xfId="47" applyNumberFormat="1" applyFont="1" applyBorder="1" applyAlignment="1" applyProtection="1">
      <alignment/>
      <protection/>
    </xf>
    <xf numFmtId="210" fontId="27" fillId="0" borderId="13" xfId="47" applyNumberFormat="1" applyFont="1" applyBorder="1" applyAlignment="1">
      <alignment horizontal="right"/>
    </xf>
    <xf numFmtId="196" fontId="29" fillId="0" borderId="10" xfId="0" applyNumberFormat="1" applyFont="1" applyBorder="1" applyAlignment="1" applyProtection="1">
      <alignment/>
      <protection/>
    </xf>
    <xf numFmtId="200" fontId="6" fillId="0" borderId="0" xfId="47" applyNumberFormat="1" applyFont="1" applyBorder="1" applyAlignment="1" applyProtection="1">
      <alignment horizontal="fill"/>
      <protection/>
    </xf>
    <xf numFmtId="211" fontId="5" fillId="0" borderId="0" xfId="47" applyNumberFormat="1" applyFont="1" applyBorder="1" applyAlignment="1">
      <alignment/>
    </xf>
    <xf numFmtId="200" fontId="6" fillId="0" borderId="0" xfId="47" applyNumberFormat="1" applyFont="1" applyBorder="1" applyAlignment="1" applyProtection="1">
      <alignment/>
      <protection/>
    </xf>
    <xf numFmtId="205" fontId="6" fillId="0" borderId="0" xfId="47" applyNumberFormat="1" applyFont="1" applyBorder="1" applyAlignment="1" applyProtection="1">
      <alignment horizontal="right"/>
      <protection/>
    </xf>
    <xf numFmtId="205" fontId="6" fillId="0" borderId="20" xfId="47" applyNumberFormat="1" applyFont="1" applyBorder="1" applyAlignment="1" applyProtection="1">
      <alignment/>
      <protection/>
    </xf>
    <xf numFmtId="200" fontId="6" fillId="0" borderId="15" xfId="47" applyNumberFormat="1" applyFont="1" applyBorder="1" applyAlignment="1" applyProtection="1">
      <alignment horizontal="fill"/>
      <protection/>
    </xf>
    <xf numFmtId="205" fontId="6" fillId="0" borderId="20" xfId="47" applyNumberFormat="1" applyFont="1" applyBorder="1" applyAlignment="1" applyProtection="1">
      <alignment horizontal="right"/>
      <protection/>
    </xf>
    <xf numFmtId="200" fontId="6" fillId="0" borderId="16" xfId="47" applyNumberFormat="1" applyFont="1" applyBorder="1" applyAlignment="1" applyProtection="1">
      <alignment horizontal="fill"/>
      <protection/>
    </xf>
    <xf numFmtId="205" fontId="6" fillId="0" borderId="16" xfId="47" applyNumberFormat="1" applyFont="1" applyBorder="1" applyAlignment="1">
      <alignment/>
    </xf>
    <xf numFmtId="210" fontId="27" fillId="0" borderId="0" xfId="47" applyNumberFormat="1" applyFont="1" applyBorder="1" applyAlignment="1">
      <alignment horizontal="right"/>
    </xf>
    <xf numFmtId="200" fontId="6" fillId="0" borderId="20" xfId="47" applyNumberFormat="1" applyFont="1" applyBorder="1" applyAlignment="1">
      <alignment/>
    </xf>
    <xf numFmtId="205" fontId="6" fillId="0" borderId="17" xfId="47" applyNumberFormat="1" applyFont="1" applyBorder="1" applyAlignment="1" applyProtection="1">
      <alignment/>
      <protection/>
    </xf>
    <xf numFmtId="187" fontId="6" fillId="0" borderId="19" xfId="47" applyFont="1" applyBorder="1" applyAlignment="1">
      <alignment horizontal="center"/>
    </xf>
    <xf numFmtId="196" fontId="6" fillId="0" borderId="13" xfId="0" applyNumberFormat="1" applyFont="1" applyBorder="1" applyAlignment="1" applyProtection="1">
      <alignment/>
      <protection/>
    </xf>
    <xf numFmtId="197" fontId="29" fillId="0" borderId="13" xfId="0" applyFont="1" applyBorder="1" applyAlignment="1">
      <alignment horizontal="center"/>
    </xf>
    <xf numFmtId="197" fontId="29" fillId="0" borderId="0" xfId="0" applyFont="1" applyBorder="1" applyAlignment="1">
      <alignment horizontal="center"/>
    </xf>
    <xf numFmtId="197" fontId="29" fillId="0" borderId="14" xfId="0" applyFont="1" applyBorder="1" applyAlignment="1">
      <alignment horizontal="center"/>
    </xf>
    <xf numFmtId="197" fontId="6" fillId="0" borderId="13" xfId="0" applyFont="1" applyBorder="1" applyAlignment="1">
      <alignment horizontal="center"/>
    </xf>
    <xf numFmtId="197" fontId="6" fillId="0" borderId="0" xfId="0" applyFont="1" applyBorder="1" applyAlignment="1">
      <alignment horizontal="center"/>
    </xf>
    <xf numFmtId="197" fontId="6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0</xdr:col>
      <xdr:colOff>1609725</xdr:colOff>
      <xdr:row>22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609725" cy="3152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62"/>
  <sheetViews>
    <sheetView showGridLines="0" tabSelected="1" zoomScalePageLayoutView="0" workbookViewId="0" topLeftCell="A1">
      <pane xSplit="1" ySplit="22" topLeftCell="L231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T17" sqref="T17"/>
    </sheetView>
  </sheetViews>
  <sheetFormatPr defaultColWidth="9.77734375" defaultRowHeight="15.75"/>
  <cols>
    <col min="1" max="1" width="18.88671875" style="2" customWidth="1"/>
    <col min="2" max="2" width="13.77734375" style="2" customWidth="1"/>
    <col min="3" max="3" width="16.1054687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1.4453125" style="2" bestFit="1" customWidth="1"/>
    <col min="16" max="16" width="14.99609375" style="2" customWidth="1"/>
    <col min="17" max="17" width="12.9960937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24</v>
      </c>
    </row>
    <row r="4" spans="1:18" ht="15.75">
      <c r="A4" s="105" t="s">
        <v>60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</row>
    <row r="5" spans="1:18" ht="15.75">
      <c r="A5" s="105" t="s">
        <v>26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1:18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5.7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3"/>
      <c r="Q7" s="5"/>
      <c r="R7" s="14"/>
    </row>
    <row r="8" spans="1:18" ht="15.75">
      <c r="A8" s="15" t="s">
        <v>66</v>
      </c>
      <c r="B8" s="108" t="s">
        <v>27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/>
      <c r="P8" s="16" t="s">
        <v>13</v>
      </c>
      <c r="Q8" s="9" t="s">
        <v>1</v>
      </c>
      <c r="R8" s="73" t="s">
        <v>45</v>
      </c>
    </row>
    <row r="9" spans="1:18" ht="15.75">
      <c r="A9" s="15" t="s">
        <v>0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6" t="s">
        <v>10</v>
      </c>
      <c r="Q9" s="9" t="s">
        <v>2</v>
      </c>
      <c r="R9" s="73" t="s">
        <v>46</v>
      </c>
    </row>
    <row r="10" spans="1:18" ht="15.75">
      <c r="A10" s="21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3"/>
      <c r="P10" s="21"/>
      <c r="Q10" s="14"/>
      <c r="R10" s="14"/>
    </row>
    <row r="11" spans="1:18" ht="15.75">
      <c r="A11" s="21"/>
      <c r="B11" s="22"/>
      <c r="C11" s="22"/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3"/>
      <c r="O11" s="24"/>
      <c r="P11" s="24"/>
      <c r="Q11" s="23"/>
      <c r="R11" s="23"/>
    </row>
    <row r="12" spans="1:18" ht="15.75">
      <c r="A12" s="21"/>
      <c r="B12" s="7"/>
      <c r="C12" s="7"/>
      <c r="D12" s="7"/>
      <c r="E12" s="7"/>
      <c r="F12" s="7"/>
      <c r="G12" s="7"/>
      <c r="H12" s="7"/>
      <c r="I12" s="14"/>
      <c r="J12" s="7"/>
      <c r="K12" s="25"/>
      <c r="L12" s="25"/>
      <c r="M12" s="14"/>
      <c r="N12" s="14"/>
      <c r="O12" s="21"/>
      <c r="P12" s="21"/>
      <c r="Q12" s="14"/>
      <c r="R12" s="14"/>
    </row>
    <row r="13" spans="1:18" ht="15.75">
      <c r="A13" s="21"/>
      <c r="B13" s="7"/>
      <c r="C13" s="7"/>
      <c r="D13" s="7"/>
      <c r="E13" s="7"/>
      <c r="F13" s="7"/>
      <c r="G13" s="7"/>
      <c r="H13" s="7"/>
      <c r="I13" s="14"/>
      <c r="J13" s="7"/>
      <c r="K13" s="7"/>
      <c r="L13" s="7"/>
      <c r="M13" s="14"/>
      <c r="N13" s="14"/>
      <c r="O13" s="21"/>
      <c r="P13" s="21"/>
      <c r="Q13" s="14"/>
      <c r="R13" s="14"/>
    </row>
    <row r="14" spans="1:18" ht="15.75">
      <c r="A14" s="26"/>
      <c r="B14" s="108" t="s">
        <v>28</v>
      </c>
      <c r="C14" s="109"/>
      <c r="D14" s="109"/>
      <c r="E14" s="109"/>
      <c r="F14" s="109"/>
      <c r="G14" s="109"/>
      <c r="H14" s="109"/>
      <c r="I14" s="110"/>
      <c r="J14" s="108" t="s">
        <v>55</v>
      </c>
      <c r="K14" s="109"/>
      <c r="L14" s="109"/>
      <c r="M14" s="110"/>
      <c r="N14" s="20"/>
      <c r="O14" s="27"/>
      <c r="P14" s="21"/>
      <c r="Q14" s="14"/>
      <c r="R14" s="14"/>
    </row>
    <row r="15" spans="1:18" ht="15.75">
      <c r="A15" s="21"/>
      <c r="B15" s="17"/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4"/>
      <c r="O15" s="21"/>
      <c r="P15" s="28"/>
      <c r="Q15" s="19"/>
      <c r="R15" s="14"/>
    </row>
    <row r="16" spans="1:18" ht="15.75">
      <c r="A16" s="16" t="s">
        <v>0</v>
      </c>
      <c r="B16" s="29"/>
      <c r="C16" s="29"/>
      <c r="D16" s="29"/>
      <c r="E16" s="29"/>
      <c r="F16" s="23"/>
      <c r="G16" s="23"/>
      <c r="H16" s="23"/>
      <c r="I16" s="23"/>
      <c r="J16" s="29"/>
      <c r="K16" s="29"/>
      <c r="L16" s="23"/>
      <c r="M16" s="23"/>
      <c r="N16" s="14"/>
      <c r="O16" s="21"/>
      <c r="P16" s="13"/>
      <c r="Q16" s="14"/>
      <c r="R16" s="14"/>
    </row>
    <row r="17" spans="1:18" ht="15.75">
      <c r="A17" s="21"/>
      <c r="B17" s="21"/>
      <c r="C17" s="21"/>
      <c r="D17" s="21"/>
      <c r="E17" s="21"/>
      <c r="F17" s="14"/>
      <c r="G17" s="14"/>
      <c r="H17" s="14"/>
      <c r="I17" s="14"/>
      <c r="J17" s="21"/>
      <c r="K17" s="30"/>
      <c r="L17" s="82"/>
      <c r="M17" s="14"/>
      <c r="N17" s="14"/>
      <c r="O17" s="21"/>
      <c r="P17" s="30"/>
      <c r="Q17" s="9"/>
      <c r="R17" s="14"/>
    </row>
    <row r="18" spans="1:18" ht="15.75">
      <c r="A18" s="21"/>
      <c r="B18" s="30" t="s">
        <v>19</v>
      </c>
      <c r="C18" s="30" t="s">
        <v>25</v>
      </c>
      <c r="D18" s="30" t="s">
        <v>19</v>
      </c>
      <c r="E18" s="30" t="s">
        <v>9</v>
      </c>
      <c r="F18" s="30" t="s">
        <v>33</v>
      </c>
      <c r="G18" s="9"/>
      <c r="H18" s="9" t="s">
        <v>40</v>
      </c>
      <c r="I18" s="14"/>
      <c r="J18" s="30" t="s">
        <v>43</v>
      </c>
      <c r="K18" s="30" t="s">
        <v>49</v>
      </c>
      <c r="L18" s="82"/>
      <c r="M18" s="14"/>
      <c r="N18" s="14"/>
      <c r="O18" s="21"/>
      <c r="P18" s="79" t="s">
        <v>65</v>
      </c>
      <c r="Q18" s="78" t="s">
        <v>30</v>
      </c>
      <c r="R18" s="14"/>
    </row>
    <row r="19" spans="1:18" ht="15.75">
      <c r="A19" s="15" t="s">
        <v>0</v>
      </c>
      <c r="B19" s="30" t="s">
        <v>21</v>
      </c>
      <c r="C19" s="31" t="s">
        <v>23</v>
      </c>
      <c r="D19" s="31" t="s">
        <v>22</v>
      </c>
      <c r="E19" s="30" t="s">
        <v>14</v>
      </c>
      <c r="F19" s="30" t="s">
        <v>34</v>
      </c>
      <c r="G19" s="9" t="s">
        <v>39</v>
      </c>
      <c r="H19" s="9" t="s">
        <v>41</v>
      </c>
      <c r="I19" s="20" t="s">
        <v>5</v>
      </c>
      <c r="J19" s="30" t="s">
        <v>6</v>
      </c>
      <c r="K19" s="30" t="s">
        <v>34</v>
      </c>
      <c r="L19" s="82" t="s">
        <v>56</v>
      </c>
      <c r="M19" s="20" t="s">
        <v>7</v>
      </c>
      <c r="N19" s="20" t="s">
        <v>3</v>
      </c>
      <c r="O19" s="27" t="s">
        <v>4</v>
      </c>
      <c r="P19" s="79" t="s">
        <v>64</v>
      </c>
      <c r="Q19" s="78" t="s">
        <v>20</v>
      </c>
      <c r="R19" s="14"/>
    </row>
    <row r="20" spans="1:18" ht="15.75">
      <c r="A20" s="15"/>
      <c r="B20" s="31"/>
      <c r="C20" s="31"/>
      <c r="D20" s="31"/>
      <c r="E20" s="30"/>
      <c r="F20" s="30" t="s">
        <v>29</v>
      </c>
      <c r="G20" s="9"/>
      <c r="H20" s="9"/>
      <c r="I20" s="20"/>
      <c r="J20" s="27"/>
      <c r="K20" s="30" t="s">
        <v>29</v>
      </c>
      <c r="L20" s="82"/>
      <c r="M20" s="20"/>
      <c r="N20" s="14"/>
      <c r="O20" s="21"/>
      <c r="P20" s="30"/>
      <c r="Q20" s="9"/>
      <c r="R20" s="14"/>
    </row>
    <row r="21" spans="1:18" ht="12.75" customHeight="1">
      <c r="A21" s="15" t="s">
        <v>0</v>
      </c>
      <c r="B21" s="32"/>
      <c r="C21" s="32"/>
      <c r="D21" s="32"/>
      <c r="E21" s="32"/>
      <c r="F21" s="33"/>
      <c r="G21" s="33"/>
      <c r="H21" s="33"/>
      <c r="I21" s="33"/>
      <c r="J21" s="32"/>
      <c r="K21" s="32"/>
      <c r="L21" s="33"/>
      <c r="M21" s="33"/>
      <c r="N21" s="33"/>
      <c r="O21" s="32"/>
      <c r="P21" s="32"/>
      <c r="Q21" s="33"/>
      <c r="R21" s="33"/>
    </row>
    <row r="22" spans="1:18" ht="15.75">
      <c r="A22" s="34" t="s">
        <v>12</v>
      </c>
      <c r="B22" s="35"/>
      <c r="C22" s="35"/>
      <c r="D22" s="35"/>
      <c r="E22" s="35"/>
      <c r="F22" s="36"/>
      <c r="G22" s="36"/>
      <c r="H22" s="36"/>
      <c r="I22" s="36"/>
      <c r="J22" s="35"/>
      <c r="K22" s="35"/>
      <c r="L22" s="36"/>
      <c r="M22" s="36"/>
      <c r="N22" s="36"/>
      <c r="O22" s="35"/>
      <c r="P22" s="35"/>
      <c r="Q22" s="36"/>
      <c r="R22" s="36"/>
    </row>
    <row r="23" spans="1:18" ht="15.75">
      <c r="A23" s="37"/>
      <c r="B23" s="38"/>
      <c r="C23" s="38"/>
      <c r="D23" s="38"/>
      <c r="E23" s="38"/>
      <c r="F23" s="39"/>
      <c r="G23" s="39"/>
      <c r="H23" s="39"/>
      <c r="I23" s="39"/>
      <c r="J23" s="38"/>
      <c r="K23" s="40"/>
      <c r="L23" s="83"/>
      <c r="M23" s="39"/>
      <c r="N23" s="39"/>
      <c r="O23" s="39"/>
      <c r="P23" s="38"/>
      <c r="Q23" s="39"/>
      <c r="R23" s="39"/>
    </row>
    <row r="24" spans="1:22" ht="18" hidden="1">
      <c r="A24" s="41" t="s">
        <v>11</v>
      </c>
      <c r="B24" s="42">
        <v>2161</v>
      </c>
      <c r="C24" s="42">
        <v>10595</v>
      </c>
      <c r="D24" s="42">
        <v>15150</v>
      </c>
      <c r="E24" s="43">
        <f>3596.7+685+26918.5</f>
        <v>31200.2</v>
      </c>
      <c r="F24" s="44"/>
      <c r="G24" s="74">
        <v>0</v>
      </c>
      <c r="H24" s="74">
        <v>0</v>
      </c>
      <c r="I24" s="45">
        <f>SUM(B24:E24)</f>
        <v>59106.2</v>
      </c>
      <c r="J24" s="43">
        <v>2.2</v>
      </c>
      <c r="K24" s="46" t="s">
        <v>8</v>
      </c>
      <c r="L24" s="74">
        <v>0</v>
      </c>
      <c r="M24" s="45">
        <f>SUM(J24:K24)</f>
        <v>2.2</v>
      </c>
      <c r="N24" s="44">
        <v>1371.2</v>
      </c>
      <c r="O24" s="45">
        <f>I24+M24+N24</f>
        <v>60479.59999999999</v>
      </c>
      <c r="P24" s="43">
        <v>640</v>
      </c>
      <c r="Q24" s="47">
        <v>6952.3</v>
      </c>
      <c r="R24" s="45">
        <f aca="true" t="shared" si="0" ref="R24:R33">O24+P24+Q24</f>
        <v>68071.9</v>
      </c>
      <c r="S24" s="48"/>
      <c r="T24" s="48"/>
      <c r="U24" s="48"/>
      <c r="V24" s="48"/>
    </row>
    <row r="25" spans="1:22" ht="18" hidden="1">
      <c r="A25" s="41" t="s">
        <v>15</v>
      </c>
      <c r="B25" s="42">
        <v>2797.2</v>
      </c>
      <c r="C25" s="42">
        <v>7451.7</v>
      </c>
      <c r="D25" s="42">
        <v>22350</v>
      </c>
      <c r="E25" s="43">
        <f>3376.3+6540+26566.9</f>
        <v>36483.2</v>
      </c>
      <c r="F25" s="44"/>
      <c r="G25" s="74">
        <v>0</v>
      </c>
      <c r="H25" s="74">
        <v>0</v>
      </c>
      <c r="I25" s="45">
        <f>SUM(B25:E25)</f>
        <v>69082.1</v>
      </c>
      <c r="J25" s="43">
        <v>3.3</v>
      </c>
      <c r="K25" s="42">
        <v>4267.9</v>
      </c>
      <c r="L25" s="74">
        <v>0</v>
      </c>
      <c r="M25" s="45">
        <f aca="true" t="shared" si="1" ref="M25:M32">+J25+K25</f>
        <v>4271.2</v>
      </c>
      <c r="N25" s="44">
        <v>1433.3</v>
      </c>
      <c r="O25" s="45">
        <f aca="true" t="shared" si="2" ref="O25:O30">+I25+M25+N25</f>
        <v>74786.6</v>
      </c>
      <c r="P25" s="43">
        <v>210.9</v>
      </c>
      <c r="Q25" s="47">
        <v>5296.6</v>
      </c>
      <c r="R25" s="45">
        <f t="shared" si="0"/>
        <v>80294.1</v>
      </c>
      <c r="S25" s="48"/>
      <c r="T25" s="48"/>
      <c r="U25" s="48"/>
      <c r="V25" s="48"/>
    </row>
    <row r="26" spans="1:22" ht="18" hidden="1">
      <c r="A26" s="41" t="s">
        <v>16</v>
      </c>
      <c r="B26" s="42">
        <v>4942.3</v>
      </c>
      <c r="C26" s="42">
        <v>7021.7</v>
      </c>
      <c r="D26" s="42">
        <v>28840</v>
      </c>
      <c r="E26" s="43">
        <f>3350.4+10361+21475.6</f>
        <v>35187</v>
      </c>
      <c r="F26" s="44"/>
      <c r="G26" s="74">
        <v>0</v>
      </c>
      <c r="H26" s="74">
        <v>0</v>
      </c>
      <c r="I26" s="45">
        <f>SUM(B26:E26)</f>
        <v>75991</v>
      </c>
      <c r="J26" s="43">
        <v>4.8</v>
      </c>
      <c r="K26" s="42">
        <v>6241.7</v>
      </c>
      <c r="L26" s="74">
        <v>0</v>
      </c>
      <c r="M26" s="45">
        <f t="shared" si="1"/>
        <v>6246.5</v>
      </c>
      <c r="N26" s="44">
        <v>1493.8</v>
      </c>
      <c r="O26" s="45">
        <f t="shared" si="2"/>
        <v>83731.3</v>
      </c>
      <c r="P26" s="43">
        <v>520.4</v>
      </c>
      <c r="Q26" s="47">
        <f>10829.7+2170.6</f>
        <v>13000.300000000001</v>
      </c>
      <c r="R26" s="45">
        <f t="shared" si="0"/>
        <v>97252</v>
      </c>
      <c r="S26" s="48"/>
      <c r="T26" s="48"/>
      <c r="U26" s="48"/>
      <c r="V26" s="48"/>
    </row>
    <row r="27" spans="1:22" ht="18" hidden="1">
      <c r="A27" s="41" t="s">
        <v>18</v>
      </c>
      <c r="B27" s="42">
        <v>20445.8</v>
      </c>
      <c r="C27" s="42">
        <v>7021.7</v>
      </c>
      <c r="D27" s="42">
        <v>28840</v>
      </c>
      <c r="E27" s="49">
        <v>47473.1</v>
      </c>
      <c r="F27" s="49"/>
      <c r="G27" s="74">
        <v>0</v>
      </c>
      <c r="H27" s="74">
        <v>0</v>
      </c>
      <c r="I27" s="45">
        <v>103780.6</v>
      </c>
      <c r="J27" s="43">
        <v>4.9</v>
      </c>
      <c r="K27" s="42">
        <v>2463.3</v>
      </c>
      <c r="L27" s="74">
        <v>0</v>
      </c>
      <c r="M27" s="45">
        <f t="shared" si="1"/>
        <v>2468.2000000000003</v>
      </c>
      <c r="N27" s="44">
        <v>2109.5</v>
      </c>
      <c r="O27" s="45">
        <f t="shared" si="2"/>
        <v>108358.3</v>
      </c>
      <c r="P27" s="43">
        <v>1198.3</v>
      </c>
      <c r="Q27" s="44">
        <f>7698.5+1543.1</f>
        <v>9241.6</v>
      </c>
      <c r="R27" s="45">
        <f t="shared" si="0"/>
        <v>118798.20000000001</v>
      </c>
      <c r="S27" s="48"/>
      <c r="T27" s="48"/>
      <c r="U27" s="48"/>
      <c r="V27" s="48"/>
    </row>
    <row r="28" spans="1:22" ht="18" hidden="1">
      <c r="A28" s="50">
        <v>2004</v>
      </c>
      <c r="B28" s="42">
        <v>39442</v>
      </c>
      <c r="C28" s="42">
        <v>14403.3</v>
      </c>
      <c r="D28" s="42">
        <v>34295</v>
      </c>
      <c r="E28" s="45">
        <v>41532.3</v>
      </c>
      <c r="F28" s="42" t="s">
        <v>8</v>
      </c>
      <c r="G28" s="74">
        <v>0</v>
      </c>
      <c r="H28" s="74">
        <v>0</v>
      </c>
      <c r="I28" s="45">
        <f aca="true" t="shared" si="3" ref="I28:I33">SUM(B28:F28)</f>
        <v>129672.6</v>
      </c>
      <c r="J28" s="43">
        <v>4.9</v>
      </c>
      <c r="K28" s="42">
        <f>10337.9-J28</f>
        <v>10333</v>
      </c>
      <c r="L28" s="74">
        <v>0</v>
      </c>
      <c r="M28" s="45">
        <f t="shared" si="1"/>
        <v>10337.9</v>
      </c>
      <c r="N28" s="44">
        <v>1912.3</v>
      </c>
      <c r="O28" s="45">
        <f t="shared" si="2"/>
        <v>141922.8</v>
      </c>
      <c r="P28" s="43">
        <v>1607.5</v>
      </c>
      <c r="Q28" s="44">
        <v>56990.6</v>
      </c>
      <c r="R28" s="45">
        <f t="shared" si="0"/>
        <v>200520.9</v>
      </c>
      <c r="S28" s="48"/>
      <c r="T28" s="48"/>
      <c r="U28" s="48"/>
      <c r="V28" s="48"/>
    </row>
    <row r="29" spans="1:22" ht="18" hidden="1">
      <c r="A29" s="50">
        <v>2005</v>
      </c>
      <c r="B29" s="42">
        <v>34597.5</v>
      </c>
      <c r="C29" s="47">
        <v>40312</v>
      </c>
      <c r="D29" s="47">
        <v>10435</v>
      </c>
      <c r="E29" s="45">
        <f>154370.6-SUM(B29:D29)</f>
        <v>69026.1</v>
      </c>
      <c r="F29" s="42" t="s">
        <v>8</v>
      </c>
      <c r="G29" s="74">
        <v>0</v>
      </c>
      <c r="H29" s="74">
        <v>0</v>
      </c>
      <c r="I29" s="45">
        <f t="shared" si="3"/>
        <v>154370.6</v>
      </c>
      <c r="J29" s="51">
        <v>5.1</v>
      </c>
      <c r="K29" s="52">
        <f>2446.8+11526.4</f>
        <v>13973.2</v>
      </c>
      <c r="L29" s="74">
        <v>0</v>
      </c>
      <c r="M29" s="53">
        <f t="shared" si="1"/>
        <v>13978.300000000001</v>
      </c>
      <c r="N29" s="44">
        <v>3193.5</v>
      </c>
      <c r="O29" s="45">
        <f t="shared" si="2"/>
        <v>171542.4</v>
      </c>
      <c r="P29" s="43">
        <v>456.6</v>
      </c>
      <c r="Q29" s="54">
        <v>21067.9</v>
      </c>
      <c r="R29" s="53">
        <f t="shared" si="0"/>
        <v>193066.9</v>
      </c>
      <c r="S29" s="48"/>
      <c r="T29" s="48"/>
      <c r="U29" s="48"/>
      <c r="V29" s="48"/>
    </row>
    <row r="30" spans="1:22" ht="18" hidden="1">
      <c r="A30" s="50">
        <v>2006</v>
      </c>
      <c r="B30" s="42">
        <v>49376.9</v>
      </c>
      <c r="C30" s="47">
        <v>77179.5</v>
      </c>
      <c r="D30" s="47">
        <v>18075</v>
      </c>
      <c r="E30" s="45">
        <f>208515.8-SUM(B30:D30)</f>
        <v>63884.399999999994</v>
      </c>
      <c r="F30" s="42" t="s">
        <v>8</v>
      </c>
      <c r="G30" s="74">
        <v>0</v>
      </c>
      <c r="H30" s="74">
        <v>0</v>
      </c>
      <c r="I30" s="45">
        <f t="shared" si="3"/>
        <v>208515.8</v>
      </c>
      <c r="J30" s="43">
        <v>5.6</v>
      </c>
      <c r="K30" s="49">
        <v>7244.1</v>
      </c>
      <c r="L30" s="74">
        <v>0</v>
      </c>
      <c r="M30" s="45">
        <f t="shared" si="1"/>
        <v>7249.700000000001</v>
      </c>
      <c r="N30" s="44">
        <v>2636.5</v>
      </c>
      <c r="O30" s="45">
        <f t="shared" si="2"/>
        <v>218402</v>
      </c>
      <c r="P30" s="42">
        <v>318.2</v>
      </c>
      <c r="Q30" s="54">
        <v>11752</v>
      </c>
      <c r="R30" s="53">
        <f t="shared" si="0"/>
        <v>230472.2</v>
      </c>
      <c r="S30" s="48"/>
      <c r="T30" s="48"/>
      <c r="U30" s="48"/>
      <c r="V30" s="48"/>
    </row>
    <row r="31" spans="1:22" ht="18" hidden="1">
      <c r="A31" s="50">
        <v>2007</v>
      </c>
      <c r="B31" s="42">
        <v>28411.3</v>
      </c>
      <c r="C31" s="47">
        <v>75689.5</v>
      </c>
      <c r="D31" s="47">
        <v>14921.7</v>
      </c>
      <c r="E31" s="45">
        <f>3074.6+59643.6</f>
        <v>62718.2</v>
      </c>
      <c r="F31" s="74">
        <v>0</v>
      </c>
      <c r="G31" s="74">
        <v>0</v>
      </c>
      <c r="H31" s="74">
        <v>0</v>
      </c>
      <c r="I31" s="45">
        <f t="shared" si="3"/>
        <v>181740.7</v>
      </c>
      <c r="J31" s="42" t="s">
        <v>8</v>
      </c>
      <c r="K31" s="49">
        <v>33184.7</v>
      </c>
      <c r="L31" s="74">
        <v>0</v>
      </c>
      <c r="M31" s="45">
        <f t="shared" si="1"/>
        <v>33184.7</v>
      </c>
      <c r="N31" s="44">
        <v>4139</v>
      </c>
      <c r="O31" s="45">
        <f>+I31+M31+N31</f>
        <v>219064.40000000002</v>
      </c>
      <c r="P31" s="74">
        <v>0</v>
      </c>
      <c r="Q31" s="54">
        <v>22114.6</v>
      </c>
      <c r="R31" s="53">
        <f t="shared" si="0"/>
        <v>241179.00000000003</v>
      </c>
      <c r="S31" s="48"/>
      <c r="T31" s="48"/>
      <c r="U31" s="48"/>
      <c r="V31" s="48"/>
    </row>
    <row r="32" spans="1:22" ht="18" hidden="1">
      <c r="A32" s="50">
        <v>2008</v>
      </c>
      <c r="B32" s="42">
        <v>32841.3</v>
      </c>
      <c r="C32" s="47">
        <v>71410</v>
      </c>
      <c r="D32" s="47">
        <v>9561.7</v>
      </c>
      <c r="E32" s="45">
        <f>54010.3+2975.6</f>
        <v>56985.9</v>
      </c>
      <c r="F32" s="74">
        <v>0</v>
      </c>
      <c r="G32" s="74">
        <v>0</v>
      </c>
      <c r="H32" s="74">
        <v>0</v>
      </c>
      <c r="I32" s="45">
        <f t="shared" si="3"/>
        <v>170798.9</v>
      </c>
      <c r="J32" s="42" t="s">
        <v>8</v>
      </c>
      <c r="K32" s="49">
        <v>58561</v>
      </c>
      <c r="L32" s="74">
        <v>0</v>
      </c>
      <c r="M32" s="45">
        <f t="shared" si="1"/>
        <v>58561</v>
      </c>
      <c r="N32" s="44">
        <v>7837.2</v>
      </c>
      <c r="O32" s="45">
        <f>+I32+M32+N32</f>
        <v>237197.1</v>
      </c>
      <c r="P32" s="42">
        <v>833.8</v>
      </c>
      <c r="Q32" s="55">
        <v>34406.7</v>
      </c>
      <c r="R32" s="45">
        <f t="shared" si="0"/>
        <v>272437.6</v>
      </c>
      <c r="S32" s="48"/>
      <c r="T32" s="48"/>
      <c r="U32" s="48"/>
      <c r="V32" s="48"/>
    </row>
    <row r="33" spans="1:22" ht="18" hidden="1">
      <c r="A33" s="50">
        <v>2009</v>
      </c>
      <c r="B33" s="42">
        <v>95224</v>
      </c>
      <c r="C33" s="42">
        <v>65897.4</v>
      </c>
      <c r="D33" s="47">
        <v>4651.7</v>
      </c>
      <c r="E33" s="53">
        <v>49849.2</v>
      </c>
      <c r="F33" s="42">
        <v>34711.8</v>
      </c>
      <c r="G33" s="74">
        <v>0</v>
      </c>
      <c r="H33" s="74">
        <v>0</v>
      </c>
      <c r="I33" s="45">
        <f t="shared" si="3"/>
        <v>250334.09999999998</v>
      </c>
      <c r="J33" s="42" t="s">
        <v>8</v>
      </c>
      <c r="K33" s="49">
        <v>65361</v>
      </c>
      <c r="L33" s="74">
        <v>0</v>
      </c>
      <c r="M33" s="45">
        <f>+K33+L33</f>
        <v>65361</v>
      </c>
      <c r="N33" s="44">
        <v>10497.9</v>
      </c>
      <c r="O33" s="45">
        <f>+I33+M33+N33</f>
        <v>326193</v>
      </c>
      <c r="P33" s="42">
        <v>833.8</v>
      </c>
      <c r="Q33" s="55">
        <f>18111+20908.3</f>
        <v>39019.3</v>
      </c>
      <c r="R33" s="45">
        <f t="shared" si="0"/>
        <v>366046.1</v>
      </c>
      <c r="S33" s="48"/>
      <c r="T33" s="48"/>
      <c r="U33" s="48"/>
      <c r="V33" s="48"/>
    </row>
    <row r="34" spans="1:22" ht="18" hidden="1">
      <c r="A34" s="50">
        <v>2010</v>
      </c>
      <c r="B34" s="42">
        <v>19134.2</v>
      </c>
      <c r="C34" s="74">
        <v>0</v>
      </c>
      <c r="D34" s="74">
        <v>0</v>
      </c>
      <c r="E34" s="74">
        <v>0</v>
      </c>
      <c r="F34" s="74">
        <v>0</v>
      </c>
      <c r="G34" s="53">
        <v>88925</v>
      </c>
      <c r="H34" s="53">
        <v>145130.9</v>
      </c>
      <c r="I34" s="45">
        <v>253190.09999999998</v>
      </c>
      <c r="J34" s="42" t="s">
        <v>8</v>
      </c>
      <c r="K34" s="49">
        <v>106886.797533</v>
      </c>
      <c r="L34" s="74">
        <v>0</v>
      </c>
      <c r="M34" s="45">
        <f>+K34+L34</f>
        <v>106886.797533</v>
      </c>
      <c r="N34" s="44">
        <v>13898.8</v>
      </c>
      <c r="O34" s="45">
        <v>373975.69753299997</v>
      </c>
      <c r="P34" s="42">
        <v>833.8</v>
      </c>
      <c r="Q34" s="54">
        <v>52293.075000000055</v>
      </c>
      <c r="R34" s="53">
        <v>427102.572533</v>
      </c>
      <c r="S34" s="48"/>
      <c r="T34" s="48"/>
      <c r="U34" s="48"/>
      <c r="V34" s="48"/>
    </row>
    <row r="35" spans="1:22" ht="18" hidden="1">
      <c r="A35" s="50">
        <v>2011</v>
      </c>
      <c r="B35" s="42">
        <f>+B147</f>
        <v>86260.6</v>
      </c>
      <c r="C35" s="42">
        <f aca="true" t="shared" si="4" ref="C35:R35">+C147</f>
        <v>0</v>
      </c>
      <c r="D35" s="42">
        <f t="shared" si="4"/>
        <v>0</v>
      </c>
      <c r="E35" s="42">
        <f t="shared" si="4"/>
        <v>0</v>
      </c>
      <c r="F35" s="42">
        <f t="shared" si="4"/>
        <v>0</v>
      </c>
      <c r="G35" s="42">
        <f t="shared" si="4"/>
        <v>94325</v>
      </c>
      <c r="H35" s="42">
        <f t="shared" si="4"/>
        <v>141433.3</v>
      </c>
      <c r="I35" s="42">
        <f t="shared" si="4"/>
        <v>322018.9</v>
      </c>
      <c r="J35" s="42" t="str">
        <f t="shared" si="4"/>
        <v>-</v>
      </c>
      <c r="K35" s="42">
        <f t="shared" si="4"/>
        <v>84484.4</v>
      </c>
      <c r="L35" s="74">
        <f t="shared" si="4"/>
        <v>0</v>
      </c>
      <c r="M35" s="42">
        <f t="shared" si="4"/>
        <v>84484.4</v>
      </c>
      <c r="N35" s="42">
        <f t="shared" si="4"/>
        <v>14043</v>
      </c>
      <c r="O35" s="42">
        <f t="shared" si="4"/>
        <v>420546.30000000005</v>
      </c>
      <c r="P35" s="42">
        <f t="shared" si="4"/>
        <v>833.8</v>
      </c>
      <c r="Q35" s="42">
        <f t="shared" si="4"/>
        <v>92102.383</v>
      </c>
      <c r="R35" s="42">
        <f t="shared" si="4"/>
        <v>513482.483</v>
      </c>
      <c r="S35" s="48"/>
      <c r="T35" s="48"/>
      <c r="U35" s="48"/>
      <c r="V35" s="48"/>
    </row>
    <row r="36" spans="1:22" ht="15.75" hidden="1">
      <c r="A36" s="50">
        <v>2012</v>
      </c>
      <c r="B36" s="42">
        <f>+B160</f>
        <v>155251.9</v>
      </c>
      <c r="C36" s="42">
        <f aca="true" t="shared" si="5" ref="C36:R36">+C160</f>
        <v>0</v>
      </c>
      <c r="D36" s="42">
        <f t="shared" si="5"/>
        <v>0</v>
      </c>
      <c r="E36" s="42">
        <f t="shared" si="5"/>
        <v>0</v>
      </c>
      <c r="F36" s="42">
        <f t="shared" si="5"/>
        <v>0</v>
      </c>
      <c r="G36" s="42">
        <f t="shared" si="5"/>
        <v>117037.4</v>
      </c>
      <c r="H36" s="42">
        <f t="shared" si="5"/>
        <v>137735.7</v>
      </c>
      <c r="I36" s="42">
        <f t="shared" si="5"/>
        <v>410025</v>
      </c>
      <c r="J36" s="42">
        <f t="shared" si="5"/>
        <v>0</v>
      </c>
      <c r="K36" s="42">
        <f t="shared" si="5"/>
        <v>49024.299999999996</v>
      </c>
      <c r="L36" s="42">
        <f t="shared" si="5"/>
        <v>2705.2</v>
      </c>
      <c r="M36" s="42">
        <f t="shared" si="5"/>
        <v>51729.49999999999</v>
      </c>
      <c r="N36" s="42">
        <f t="shared" si="5"/>
        <v>15264.4</v>
      </c>
      <c r="O36" s="42">
        <f t="shared" si="5"/>
        <v>477018.9</v>
      </c>
      <c r="P36" s="42">
        <f t="shared" si="5"/>
        <v>833.8</v>
      </c>
      <c r="Q36" s="42">
        <f t="shared" si="5"/>
        <v>61746.8</v>
      </c>
      <c r="R36" s="42">
        <f t="shared" si="5"/>
        <v>539599.5</v>
      </c>
      <c r="S36" s="48"/>
      <c r="T36" s="48"/>
      <c r="U36" s="48"/>
      <c r="V36" s="48"/>
    </row>
    <row r="37" spans="1:22" ht="18">
      <c r="A37" s="50">
        <v>2013</v>
      </c>
      <c r="B37" s="81">
        <f>+B173</f>
        <v>0</v>
      </c>
      <c r="C37" s="42">
        <f aca="true" t="shared" si="6" ref="C37:R37">+C173</f>
        <v>0</v>
      </c>
      <c r="D37" s="42">
        <f t="shared" si="6"/>
        <v>0</v>
      </c>
      <c r="E37" s="42">
        <f t="shared" si="6"/>
        <v>0</v>
      </c>
      <c r="F37" s="42">
        <f t="shared" si="6"/>
        <v>0</v>
      </c>
      <c r="G37" s="42">
        <f t="shared" si="6"/>
        <v>107284.3</v>
      </c>
      <c r="H37" s="42">
        <f t="shared" si="6"/>
        <v>289290</v>
      </c>
      <c r="I37" s="42">
        <f t="shared" si="6"/>
        <v>396574.3</v>
      </c>
      <c r="J37" s="42">
        <f t="shared" si="6"/>
        <v>0</v>
      </c>
      <c r="K37" s="42">
        <f t="shared" si="6"/>
        <v>109019.9</v>
      </c>
      <c r="L37" s="42">
        <f t="shared" si="6"/>
        <v>539.1</v>
      </c>
      <c r="M37" s="42">
        <f t="shared" si="6"/>
        <v>109559</v>
      </c>
      <c r="N37" s="42">
        <f t="shared" si="6"/>
        <v>17922.9</v>
      </c>
      <c r="O37" s="42">
        <f t="shared" si="6"/>
        <v>524056.2</v>
      </c>
      <c r="P37" s="74">
        <f t="shared" si="6"/>
        <v>0</v>
      </c>
      <c r="Q37" s="42">
        <f t="shared" si="6"/>
        <v>73905.6</v>
      </c>
      <c r="R37" s="42">
        <f t="shared" si="6"/>
        <v>597961.8</v>
      </c>
      <c r="S37" s="48"/>
      <c r="T37" s="48"/>
      <c r="U37" s="48"/>
      <c r="V37" s="48"/>
    </row>
    <row r="38" spans="1:20" ht="18">
      <c r="A38" s="50">
        <v>2014</v>
      </c>
      <c r="B38" s="42">
        <f>B186</f>
        <v>55186.9</v>
      </c>
      <c r="C38" s="74">
        <f aca="true" t="shared" si="7" ref="C38:R38">C186</f>
        <v>0</v>
      </c>
      <c r="D38" s="74">
        <f t="shared" si="7"/>
        <v>0</v>
      </c>
      <c r="E38" s="74">
        <f t="shared" si="7"/>
        <v>0</v>
      </c>
      <c r="F38" s="74">
        <f t="shared" si="7"/>
        <v>0</v>
      </c>
      <c r="G38" s="42">
        <f t="shared" si="7"/>
        <v>106976.2</v>
      </c>
      <c r="H38" s="42">
        <f t="shared" si="7"/>
        <v>285900.5</v>
      </c>
      <c r="I38" s="42">
        <f t="shared" si="7"/>
        <v>448063.6</v>
      </c>
      <c r="J38" s="42">
        <f t="shared" si="7"/>
        <v>0</v>
      </c>
      <c r="K38" s="42">
        <f t="shared" si="7"/>
        <v>147702.7</v>
      </c>
      <c r="L38" s="42">
        <f t="shared" si="7"/>
        <v>34633.2</v>
      </c>
      <c r="M38" s="42">
        <f t="shared" si="7"/>
        <v>182335.90000000002</v>
      </c>
      <c r="N38" s="42">
        <f t="shared" si="7"/>
        <v>14527.6</v>
      </c>
      <c r="O38" s="42">
        <f t="shared" si="7"/>
        <v>644927.1</v>
      </c>
      <c r="P38" s="74">
        <f t="shared" si="7"/>
        <v>0</v>
      </c>
      <c r="Q38" s="42">
        <f t="shared" si="7"/>
        <v>82337.3</v>
      </c>
      <c r="R38" s="42">
        <f t="shared" si="7"/>
        <v>727264.4</v>
      </c>
      <c r="S38" s="48"/>
      <c r="T38" s="48"/>
    </row>
    <row r="39" spans="1:20" ht="18">
      <c r="A39" s="50">
        <v>2015</v>
      </c>
      <c r="B39" s="42">
        <f>B82</f>
        <v>273246.030658</v>
      </c>
      <c r="C39" s="42">
        <f aca="true" t="shared" si="8" ref="C39:R39">C82</f>
        <v>0</v>
      </c>
      <c r="D39" s="42">
        <f t="shared" si="8"/>
        <v>0</v>
      </c>
      <c r="E39" s="42">
        <f t="shared" si="8"/>
        <v>0</v>
      </c>
      <c r="F39" s="42">
        <f t="shared" si="8"/>
        <v>0</v>
      </c>
      <c r="G39" s="42">
        <f t="shared" si="8"/>
        <v>90564.7</v>
      </c>
      <c r="H39" s="42">
        <f t="shared" si="8"/>
        <v>277913.9</v>
      </c>
      <c r="I39" s="42">
        <f t="shared" si="8"/>
        <v>641724.630658</v>
      </c>
      <c r="J39" s="42">
        <f t="shared" si="8"/>
        <v>0</v>
      </c>
      <c r="K39" s="42">
        <f t="shared" si="8"/>
        <v>254809.2</v>
      </c>
      <c r="L39" s="42">
        <f t="shared" si="8"/>
        <v>35319.3</v>
      </c>
      <c r="M39" s="42">
        <f t="shared" si="8"/>
        <v>290128.5</v>
      </c>
      <c r="N39" s="42">
        <f t="shared" si="8"/>
        <v>14621.9</v>
      </c>
      <c r="O39" s="42">
        <f t="shared" si="8"/>
        <v>946475.030658</v>
      </c>
      <c r="P39" s="74">
        <f t="shared" si="8"/>
        <v>0</v>
      </c>
      <c r="Q39" s="42">
        <f t="shared" si="8"/>
        <v>124097.8</v>
      </c>
      <c r="R39" s="42">
        <f t="shared" si="8"/>
        <v>1070572.830658</v>
      </c>
      <c r="S39" s="48"/>
      <c r="T39" s="48"/>
    </row>
    <row r="40" spans="1:20" ht="18">
      <c r="A40" s="50">
        <v>2016</v>
      </c>
      <c r="B40" s="42">
        <f>B212</f>
        <v>134973.1</v>
      </c>
      <c r="C40" s="42">
        <f aca="true" t="shared" si="9" ref="C40:R40">C212</f>
        <v>0</v>
      </c>
      <c r="D40" s="42">
        <f t="shared" si="9"/>
        <v>0</v>
      </c>
      <c r="E40" s="42">
        <f t="shared" si="9"/>
        <v>0</v>
      </c>
      <c r="F40" s="42">
        <f t="shared" si="9"/>
        <v>0</v>
      </c>
      <c r="G40" s="42">
        <f t="shared" si="9"/>
        <v>73845.1</v>
      </c>
      <c r="H40" s="42">
        <f t="shared" si="9"/>
        <v>543481.6</v>
      </c>
      <c r="I40" s="42">
        <f t="shared" si="9"/>
        <v>752299.8</v>
      </c>
      <c r="J40" s="42">
        <f t="shared" si="9"/>
        <v>0</v>
      </c>
      <c r="K40" s="42">
        <f t="shared" si="9"/>
        <v>438079.6</v>
      </c>
      <c r="L40" s="42">
        <f t="shared" si="9"/>
        <v>22418.9</v>
      </c>
      <c r="M40" s="42">
        <f t="shared" si="9"/>
        <v>460498.5</v>
      </c>
      <c r="N40" s="42">
        <f t="shared" si="9"/>
        <v>14680.6</v>
      </c>
      <c r="O40" s="42">
        <f t="shared" si="9"/>
        <v>1227478.9000000001</v>
      </c>
      <c r="P40" s="74">
        <f t="shared" si="9"/>
        <v>0</v>
      </c>
      <c r="Q40" s="42">
        <f t="shared" si="9"/>
        <v>146665.74</v>
      </c>
      <c r="R40" s="42">
        <f t="shared" si="9"/>
        <v>1374144.6400000001</v>
      </c>
      <c r="S40" s="48"/>
      <c r="T40" s="48"/>
    </row>
    <row r="41" spans="1:20" ht="18">
      <c r="A41" s="50">
        <v>2017</v>
      </c>
      <c r="B41" s="42">
        <f>B225</f>
        <v>194279.5</v>
      </c>
      <c r="C41" s="42">
        <f aca="true" t="shared" si="10" ref="C41:R41">C225</f>
        <v>0</v>
      </c>
      <c r="D41" s="42">
        <f t="shared" si="10"/>
        <v>0</v>
      </c>
      <c r="E41" s="42">
        <f t="shared" si="10"/>
        <v>0</v>
      </c>
      <c r="F41" s="42">
        <f t="shared" si="10"/>
        <v>0</v>
      </c>
      <c r="G41" s="42">
        <f t="shared" si="10"/>
        <v>57125.4</v>
      </c>
      <c r="H41" s="42">
        <f t="shared" si="10"/>
        <v>535803.2</v>
      </c>
      <c r="I41" s="42">
        <f t="shared" si="10"/>
        <v>787208.1</v>
      </c>
      <c r="J41" s="42">
        <f t="shared" si="10"/>
        <v>0</v>
      </c>
      <c r="K41" s="42">
        <f t="shared" si="10"/>
        <v>643490.6</v>
      </c>
      <c r="L41" s="42">
        <f t="shared" si="10"/>
        <v>15118.1</v>
      </c>
      <c r="M41" s="42">
        <f t="shared" si="10"/>
        <v>658608.7</v>
      </c>
      <c r="N41" s="42">
        <f t="shared" si="10"/>
        <v>15743.4</v>
      </c>
      <c r="O41" s="42">
        <f t="shared" si="10"/>
        <v>1461560.1999999997</v>
      </c>
      <c r="P41" s="74">
        <f t="shared" si="10"/>
        <v>0</v>
      </c>
      <c r="Q41" s="42">
        <f t="shared" si="10"/>
        <v>186273.3</v>
      </c>
      <c r="R41" s="42">
        <f t="shared" si="10"/>
        <v>1647833.4999999998</v>
      </c>
      <c r="S41" s="48"/>
      <c r="T41" s="48"/>
    </row>
    <row r="42" spans="1:20" ht="18">
      <c r="A42" s="50"/>
      <c r="B42" s="42"/>
      <c r="C42" s="42"/>
      <c r="D42" s="42"/>
      <c r="E42" s="47"/>
      <c r="F42" s="47"/>
      <c r="G42" s="47"/>
      <c r="H42" s="47"/>
      <c r="I42" s="47"/>
      <c r="J42" s="42"/>
      <c r="K42" s="47"/>
      <c r="L42" s="47"/>
      <c r="M42" s="47"/>
      <c r="N42" s="47"/>
      <c r="O42" s="47"/>
      <c r="P42" s="74"/>
      <c r="Q42" s="56"/>
      <c r="R42" s="42"/>
      <c r="S42" s="48"/>
      <c r="T42" s="48"/>
    </row>
    <row r="43" spans="1:20" ht="18">
      <c r="A43" s="50"/>
      <c r="B43" s="42"/>
      <c r="C43" s="42"/>
      <c r="D43" s="42"/>
      <c r="E43" s="47"/>
      <c r="F43" s="47"/>
      <c r="G43" s="47"/>
      <c r="H43" s="47"/>
      <c r="I43" s="47"/>
      <c r="J43" s="42"/>
      <c r="K43" s="47"/>
      <c r="L43" s="47"/>
      <c r="M43" s="47"/>
      <c r="N43" s="47"/>
      <c r="O43" s="47"/>
      <c r="P43" s="74"/>
      <c r="Q43" s="56"/>
      <c r="R43" s="42"/>
      <c r="S43" s="48"/>
      <c r="T43" s="48"/>
    </row>
    <row r="44" spans="1:20" ht="15.75" hidden="1">
      <c r="A44" s="16" t="s">
        <v>74</v>
      </c>
      <c r="B44" s="42">
        <f>+B99</f>
        <v>23202.6</v>
      </c>
      <c r="C44" s="42">
        <f aca="true" t="shared" si="11" ref="C44:R44">+C99</f>
        <v>0</v>
      </c>
      <c r="D44" s="42">
        <f t="shared" si="11"/>
        <v>0</v>
      </c>
      <c r="E44" s="42">
        <f t="shared" si="11"/>
        <v>0</v>
      </c>
      <c r="F44" s="42">
        <f t="shared" si="11"/>
        <v>0</v>
      </c>
      <c r="G44" s="103" t="str">
        <f t="shared" si="11"/>
        <v>-</v>
      </c>
      <c r="H44" s="103" t="str">
        <f t="shared" si="11"/>
        <v>-</v>
      </c>
      <c r="I44" s="42">
        <f t="shared" si="11"/>
        <v>23202.6</v>
      </c>
      <c r="J44" s="42" t="str">
        <f t="shared" si="11"/>
        <v>-</v>
      </c>
      <c r="K44" s="42">
        <f t="shared" si="11"/>
        <v>45831.3</v>
      </c>
      <c r="L44" s="103">
        <f t="shared" si="11"/>
        <v>0</v>
      </c>
      <c r="M44" s="42">
        <f t="shared" si="11"/>
        <v>45831.3</v>
      </c>
      <c r="N44" s="42">
        <f t="shared" si="11"/>
        <v>3735.7</v>
      </c>
      <c r="O44" s="42">
        <f t="shared" si="11"/>
        <v>72769.59999999999</v>
      </c>
      <c r="P44" s="42">
        <f t="shared" si="11"/>
        <v>506.8</v>
      </c>
      <c r="Q44" s="42">
        <f t="shared" si="11"/>
        <v>47912.6</v>
      </c>
      <c r="R44" s="42">
        <f t="shared" si="11"/>
        <v>121189</v>
      </c>
      <c r="S44" s="48"/>
      <c r="T44" s="48"/>
    </row>
    <row r="45" spans="1:20" ht="15.75" hidden="1">
      <c r="A45" s="16" t="s">
        <v>17</v>
      </c>
      <c r="B45" s="42">
        <f>+B115</f>
        <v>23978.1</v>
      </c>
      <c r="C45" s="42">
        <f aca="true" t="shared" si="12" ref="C45:R45">+C115</f>
        <v>0</v>
      </c>
      <c r="D45" s="42">
        <f t="shared" si="12"/>
        <v>0</v>
      </c>
      <c r="E45" s="42">
        <f t="shared" si="12"/>
        <v>0</v>
      </c>
      <c r="F45" s="42">
        <f t="shared" si="12"/>
        <v>0</v>
      </c>
      <c r="G45" s="103" t="str">
        <f t="shared" si="12"/>
        <v>-</v>
      </c>
      <c r="H45" s="103" t="str">
        <f t="shared" si="12"/>
        <v>-</v>
      </c>
      <c r="I45" s="42">
        <f t="shared" si="12"/>
        <v>23978.1</v>
      </c>
      <c r="J45" s="42" t="str">
        <f t="shared" si="12"/>
        <v>-</v>
      </c>
      <c r="K45" s="42">
        <f t="shared" si="12"/>
        <v>67861</v>
      </c>
      <c r="L45" s="103">
        <f t="shared" si="12"/>
        <v>0</v>
      </c>
      <c r="M45" s="42">
        <f t="shared" si="12"/>
        <v>67861</v>
      </c>
      <c r="N45" s="42">
        <f t="shared" si="12"/>
        <v>7586.1</v>
      </c>
      <c r="O45" s="42">
        <f t="shared" si="12"/>
        <v>99425.20000000001</v>
      </c>
      <c r="P45" s="42">
        <f t="shared" si="12"/>
        <v>833.8</v>
      </c>
      <c r="Q45" s="42">
        <f t="shared" si="12"/>
        <v>34475.2</v>
      </c>
      <c r="R45" s="42">
        <f t="shared" si="12"/>
        <v>134734.2</v>
      </c>
      <c r="S45" s="48"/>
      <c r="T45" s="48"/>
    </row>
    <row r="46" spans="1:20" ht="15.75" hidden="1">
      <c r="A46" s="16" t="s">
        <v>35</v>
      </c>
      <c r="B46" s="42">
        <f>+B105</f>
        <v>23869.8</v>
      </c>
      <c r="C46" s="42">
        <f aca="true" t="shared" si="13" ref="C46:R46">+C105</f>
        <v>0</v>
      </c>
      <c r="D46" s="42">
        <f t="shared" si="13"/>
        <v>0</v>
      </c>
      <c r="E46" s="42">
        <f t="shared" si="13"/>
        <v>0</v>
      </c>
      <c r="F46" s="42">
        <f t="shared" si="13"/>
        <v>0</v>
      </c>
      <c r="G46" s="103" t="str">
        <f t="shared" si="13"/>
        <v>-</v>
      </c>
      <c r="H46" s="103" t="str">
        <f t="shared" si="13"/>
        <v>-</v>
      </c>
      <c r="I46" s="42">
        <f t="shared" si="13"/>
        <v>23869.8</v>
      </c>
      <c r="J46" s="42" t="str">
        <f t="shared" si="13"/>
        <v>-</v>
      </c>
      <c r="K46" s="42">
        <f t="shared" si="13"/>
        <v>44061</v>
      </c>
      <c r="L46" s="103">
        <f t="shared" si="13"/>
        <v>0</v>
      </c>
      <c r="M46" s="42">
        <f t="shared" si="13"/>
        <v>44061</v>
      </c>
      <c r="N46" s="42">
        <f t="shared" si="13"/>
        <v>5945.3</v>
      </c>
      <c r="O46" s="42">
        <f t="shared" si="13"/>
        <v>73876.1</v>
      </c>
      <c r="P46" s="42">
        <f t="shared" si="13"/>
        <v>833.8</v>
      </c>
      <c r="Q46" s="42">
        <f t="shared" si="13"/>
        <v>86016.1</v>
      </c>
      <c r="R46" s="42">
        <f t="shared" si="13"/>
        <v>160726</v>
      </c>
      <c r="S46" s="48"/>
      <c r="T46" s="48"/>
    </row>
    <row r="47" spans="1:20" ht="15.75" hidden="1">
      <c r="A47" s="16" t="s">
        <v>44</v>
      </c>
      <c r="B47" s="42">
        <f>+B108</f>
        <v>32841.3</v>
      </c>
      <c r="C47" s="42">
        <f aca="true" t="shared" si="14" ref="C47:R47">+C108</f>
        <v>0</v>
      </c>
      <c r="D47" s="42">
        <f t="shared" si="14"/>
        <v>0</v>
      </c>
      <c r="E47" s="42">
        <f t="shared" si="14"/>
        <v>0</v>
      </c>
      <c r="F47" s="42">
        <f t="shared" si="14"/>
        <v>0</v>
      </c>
      <c r="G47" s="103" t="str">
        <f t="shared" si="14"/>
        <v>-</v>
      </c>
      <c r="H47" s="103" t="str">
        <f t="shared" si="14"/>
        <v>-</v>
      </c>
      <c r="I47" s="42">
        <f t="shared" si="14"/>
        <v>32841.3</v>
      </c>
      <c r="J47" s="42" t="str">
        <f t="shared" si="14"/>
        <v>-</v>
      </c>
      <c r="K47" s="42">
        <f t="shared" si="14"/>
        <v>58561</v>
      </c>
      <c r="L47" s="103">
        <f t="shared" si="14"/>
        <v>0</v>
      </c>
      <c r="M47" s="42">
        <f t="shared" si="14"/>
        <v>58561</v>
      </c>
      <c r="N47" s="42">
        <f t="shared" si="14"/>
        <v>7837.2</v>
      </c>
      <c r="O47" s="42">
        <f t="shared" si="14"/>
        <v>99239.5</v>
      </c>
      <c r="P47" s="42">
        <f t="shared" si="14"/>
        <v>833.8</v>
      </c>
      <c r="Q47" s="42">
        <f t="shared" si="14"/>
        <v>34406.7</v>
      </c>
      <c r="R47" s="42">
        <f t="shared" si="14"/>
        <v>134480</v>
      </c>
      <c r="S47" s="48"/>
      <c r="T47" s="48"/>
    </row>
    <row r="48" spans="1:20" ht="15.75" hidden="1">
      <c r="A48" s="16"/>
      <c r="B48" s="42"/>
      <c r="C48" s="42"/>
      <c r="D48" s="42"/>
      <c r="E48" s="42"/>
      <c r="F48" s="42"/>
      <c r="G48" s="103"/>
      <c r="H48" s="103"/>
      <c r="I48" s="42"/>
      <c r="J48" s="42"/>
      <c r="K48" s="42"/>
      <c r="L48" s="103"/>
      <c r="M48" s="42"/>
      <c r="N48" s="42"/>
      <c r="O48" s="42"/>
      <c r="P48" s="42"/>
      <c r="Q48" s="42"/>
      <c r="R48" s="42"/>
      <c r="S48" s="48"/>
      <c r="T48" s="48"/>
    </row>
    <row r="49" spans="1:20" ht="15.75" hidden="1">
      <c r="A49" s="16" t="s">
        <v>75</v>
      </c>
      <c r="B49" s="42">
        <f>+B112</f>
        <v>22137.8</v>
      </c>
      <c r="C49" s="42">
        <f aca="true" t="shared" si="15" ref="C49:R49">+C112</f>
        <v>0</v>
      </c>
      <c r="D49" s="42">
        <f t="shared" si="15"/>
        <v>0</v>
      </c>
      <c r="E49" s="42">
        <f t="shared" si="15"/>
        <v>0</v>
      </c>
      <c r="F49" s="42">
        <f t="shared" si="15"/>
        <v>0</v>
      </c>
      <c r="G49" s="103" t="str">
        <f t="shared" si="15"/>
        <v>-</v>
      </c>
      <c r="H49" s="103" t="str">
        <f t="shared" si="15"/>
        <v>-</v>
      </c>
      <c r="I49" s="42">
        <f t="shared" si="15"/>
        <v>22137.8</v>
      </c>
      <c r="J49" s="42" t="str">
        <f t="shared" si="15"/>
        <v>-</v>
      </c>
      <c r="K49" s="42">
        <f t="shared" si="15"/>
        <v>65801</v>
      </c>
      <c r="L49" s="103">
        <f t="shared" si="15"/>
        <v>0</v>
      </c>
      <c r="M49" s="42">
        <f t="shared" si="15"/>
        <v>65801</v>
      </c>
      <c r="N49" s="42">
        <f t="shared" si="15"/>
        <v>5525.8</v>
      </c>
      <c r="O49" s="42">
        <f t="shared" si="15"/>
        <v>93464.6</v>
      </c>
      <c r="P49" s="42">
        <f t="shared" si="15"/>
        <v>833.8</v>
      </c>
      <c r="Q49" s="42">
        <f t="shared" si="15"/>
        <v>41003</v>
      </c>
      <c r="R49" s="42">
        <f t="shared" si="15"/>
        <v>135301.40000000002</v>
      </c>
      <c r="S49" s="48"/>
      <c r="T49" s="48"/>
    </row>
    <row r="50" spans="1:20" ht="15.75" hidden="1">
      <c r="A50" s="16" t="s">
        <v>17</v>
      </c>
      <c r="B50" s="42">
        <f>+B115</f>
        <v>23978.1</v>
      </c>
      <c r="C50" s="42">
        <f aca="true" t="shared" si="16" ref="C50:R50">+C115</f>
        <v>0</v>
      </c>
      <c r="D50" s="42">
        <f t="shared" si="16"/>
        <v>0</v>
      </c>
      <c r="E50" s="42">
        <f t="shared" si="16"/>
        <v>0</v>
      </c>
      <c r="F50" s="42">
        <f t="shared" si="16"/>
        <v>0</v>
      </c>
      <c r="G50" s="42" t="str">
        <f t="shared" si="16"/>
        <v>-</v>
      </c>
      <c r="H50" s="42" t="str">
        <f t="shared" si="16"/>
        <v>-</v>
      </c>
      <c r="I50" s="42">
        <f t="shared" si="16"/>
        <v>23978.1</v>
      </c>
      <c r="J50" s="42" t="str">
        <f t="shared" si="16"/>
        <v>-</v>
      </c>
      <c r="K50" s="42">
        <f t="shared" si="16"/>
        <v>67861</v>
      </c>
      <c r="L50" s="103">
        <f t="shared" si="16"/>
        <v>0</v>
      </c>
      <c r="M50" s="42">
        <f t="shared" si="16"/>
        <v>67861</v>
      </c>
      <c r="N50" s="42">
        <f t="shared" si="16"/>
        <v>7586.1</v>
      </c>
      <c r="O50" s="42">
        <f t="shared" si="16"/>
        <v>99425.20000000001</v>
      </c>
      <c r="P50" s="42">
        <f t="shared" si="16"/>
        <v>833.8</v>
      </c>
      <c r="Q50" s="42">
        <f t="shared" si="16"/>
        <v>34475.2</v>
      </c>
      <c r="R50" s="42">
        <f t="shared" si="16"/>
        <v>134734.2</v>
      </c>
      <c r="S50" s="48"/>
      <c r="T50" s="48"/>
    </row>
    <row r="51" spans="1:20" ht="15.75" hidden="1">
      <c r="A51" s="16" t="s">
        <v>35</v>
      </c>
      <c r="B51" s="42">
        <f>+B118</f>
        <v>13325.8</v>
      </c>
      <c r="C51" s="42">
        <f aca="true" t="shared" si="17" ref="C51:R51">+C118</f>
        <v>0</v>
      </c>
      <c r="D51" s="42">
        <f t="shared" si="17"/>
        <v>0</v>
      </c>
      <c r="E51" s="42">
        <f t="shared" si="17"/>
        <v>0</v>
      </c>
      <c r="F51" s="42">
        <f t="shared" si="17"/>
        <v>0</v>
      </c>
      <c r="G51" s="42" t="str">
        <f t="shared" si="17"/>
        <v>-</v>
      </c>
      <c r="H51" s="42" t="str">
        <f t="shared" si="17"/>
        <v>-</v>
      </c>
      <c r="I51" s="42">
        <f t="shared" si="17"/>
        <v>13325.8</v>
      </c>
      <c r="J51" s="42" t="str">
        <f t="shared" si="17"/>
        <v>-</v>
      </c>
      <c r="K51" s="42">
        <f t="shared" si="17"/>
        <v>77901</v>
      </c>
      <c r="L51" s="103">
        <f t="shared" si="17"/>
        <v>0</v>
      </c>
      <c r="M51" s="42">
        <f t="shared" si="17"/>
        <v>77901</v>
      </c>
      <c r="N51" s="42">
        <f t="shared" si="17"/>
        <v>5344.7</v>
      </c>
      <c r="O51" s="42">
        <f t="shared" si="17"/>
        <v>96571.5</v>
      </c>
      <c r="P51" s="42">
        <f t="shared" si="17"/>
        <v>833.8</v>
      </c>
      <c r="Q51" s="42">
        <f t="shared" si="17"/>
        <v>40514.8</v>
      </c>
      <c r="R51" s="42">
        <f t="shared" si="17"/>
        <v>137920.1</v>
      </c>
      <c r="S51" s="48"/>
      <c r="T51" s="48"/>
    </row>
    <row r="52" spans="1:20" ht="15.75" hidden="1">
      <c r="A52" s="16" t="s">
        <v>44</v>
      </c>
      <c r="B52" s="42">
        <f>+B121</f>
        <v>95224</v>
      </c>
      <c r="C52" s="42">
        <f aca="true" t="shared" si="18" ref="C52:R52">+C121</f>
        <v>0</v>
      </c>
      <c r="D52" s="42">
        <f t="shared" si="18"/>
        <v>0</v>
      </c>
      <c r="E52" s="42">
        <f t="shared" si="18"/>
        <v>0</v>
      </c>
      <c r="F52" s="42">
        <f t="shared" si="18"/>
        <v>0</v>
      </c>
      <c r="G52" s="42" t="str">
        <f t="shared" si="18"/>
        <v>-</v>
      </c>
      <c r="H52" s="42" t="str">
        <f t="shared" si="18"/>
        <v>-</v>
      </c>
      <c r="I52" s="42">
        <f t="shared" si="18"/>
        <v>95224</v>
      </c>
      <c r="J52" s="42" t="str">
        <f t="shared" si="18"/>
        <v>-</v>
      </c>
      <c r="K52" s="42">
        <f t="shared" si="18"/>
        <v>65361</v>
      </c>
      <c r="L52" s="103">
        <f t="shared" si="18"/>
        <v>0</v>
      </c>
      <c r="M52" s="42">
        <f t="shared" si="18"/>
        <v>65361</v>
      </c>
      <c r="N52" s="42">
        <f t="shared" si="18"/>
        <v>10497.9</v>
      </c>
      <c r="O52" s="42">
        <f t="shared" si="18"/>
        <v>171082.9</v>
      </c>
      <c r="P52" s="42">
        <f t="shared" si="18"/>
        <v>833.8</v>
      </c>
      <c r="Q52" s="42">
        <f t="shared" si="18"/>
        <v>39019.3</v>
      </c>
      <c r="R52" s="42">
        <f t="shared" si="18"/>
        <v>210936</v>
      </c>
      <c r="S52" s="48"/>
      <c r="T52" s="48"/>
    </row>
    <row r="53" spans="1:20" ht="15.75" hidden="1">
      <c r="A53" s="1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103"/>
      <c r="M53" s="42"/>
      <c r="N53" s="42"/>
      <c r="O53" s="42"/>
      <c r="P53" s="42"/>
      <c r="Q53" s="42"/>
      <c r="R53" s="42"/>
      <c r="S53" s="48"/>
      <c r="T53" s="48"/>
    </row>
    <row r="54" spans="1:20" ht="15.75" hidden="1">
      <c r="A54" s="16" t="s">
        <v>76</v>
      </c>
      <c r="B54" s="42">
        <f>+B125</f>
        <v>38983.6</v>
      </c>
      <c r="C54" s="42">
        <f aca="true" t="shared" si="19" ref="C54:R54">+C125</f>
        <v>0</v>
      </c>
      <c r="D54" s="42">
        <f t="shared" si="19"/>
        <v>3424.2</v>
      </c>
      <c r="E54" s="42">
        <f t="shared" si="19"/>
        <v>48014.5</v>
      </c>
      <c r="F54" s="42">
        <f t="shared" si="19"/>
        <v>35476.7</v>
      </c>
      <c r="G54" s="42">
        <f t="shared" si="19"/>
        <v>18525</v>
      </c>
      <c r="H54" s="42" t="str">
        <f t="shared" si="19"/>
        <v>-</v>
      </c>
      <c r="I54" s="42">
        <f t="shared" si="19"/>
        <v>144424</v>
      </c>
      <c r="J54" s="42" t="str">
        <f t="shared" si="19"/>
        <v>-</v>
      </c>
      <c r="K54" s="42">
        <f t="shared" si="19"/>
        <v>79344.7</v>
      </c>
      <c r="L54" s="103">
        <f t="shared" si="19"/>
        <v>0</v>
      </c>
      <c r="M54" s="42">
        <f t="shared" si="19"/>
        <v>79344.7</v>
      </c>
      <c r="N54" s="42">
        <f t="shared" si="19"/>
        <v>7981.6</v>
      </c>
      <c r="O54" s="42">
        <f t="shared" si="19"/>
        <v>231750.30000000002</v>
      </c>
      <c r="P54" s="42">
        <f t="shared" si="19"/>
        <v>833.8</v>
      </c>
      <c r="Q54" s="42">
        <f t="shared" si="19"/>
        <v>26308.3</v>
      </c>
      <c r="R54" s="42">
        <f t="shared" si="19"/>
        <v>258892.4</v>
      </c>
      <c r="S54" s="48"/>
      <c r="T54" s="48"/>
    </row>
    <row r="55" spans="1:20" ht="15.75" hidden="1">
      <c r="A55" s="16" t="s">
        <v>48</v>
      </c>
      <c r="B55" s="42">
        <f>+B128</f>
        <v>33066.2</v>
      </c>
      <c r="C55" s="42">
        <f aca="true" t="shared" si="20" ref="C55:R55">+C128</f>
        <v>0</v>
      </c>
      <c r="D55" s="42">
        <f t="shared" si="20"/>
        <v>265</v>
      </c>
      <c r="E55" s="42">
        <f t="shared" si="20"/>
        <v>0</v>
      </c>
      <c r="F55" s="42">
        <f t="shared" si="20"/>
        <v>0</v>
      </c>
      <c r="G55" s="42">
        <f t="shared" si="20"/>
        <v>40525</v>
      </c>
      <c r="H55" s="42">
        <f t="shared" si="20"/>
        <v>146979.7</v>
      </c>
      <c r="I55" s="42">
        <f t="shared" si="20"/>
        <v>220835.90000000002</v>
      </c>
      <c r="J55" s="42" t="str">
        <f t="shared" si="20"/>
        <v>-</v>
      </c>
      <c r="K55" s="42">
        <f t="shared" si="20"/>
        <v>79001.5</v>
      </c>
      <c r="L55" s="103">
        <f t="shared" si="20"/>
        <v>0</v>
      </c>
      <c r="M55" s="42">
        <f t="shared" si="20"/>
        <v>79001.5</v>
      </c>
      <c r="N55" s="42">
        <f t="shared" si="20"/>
        <v>9335.8</v>
      </c>
      <c r="O55" s="42">
        <f t="shared" si="20"/>
        <v>309173.2</v>
      </c>
      <c r="P55" s="42">
        <f t="shared" si="20"/>
        <v>833.8</v>
      </c>
      <c r="Q55" s="42">
        <f t="shared" si="20"/>
        <v>58978</v>
      </c>
      <c r="R55" s="42">
        <f t="shared" si="20"/>
        <v>368985</v>
      </c>
      <c r="S55" s="48"/>
      <c r="T55" s="48"/>
    </row>
    <row r="56" spans="1:20" ht="15.75" hidden="1">
      <c r="A56" s="16" t="s">
        <v>59</v>
      </c>
      <c r="B56" s="42">
        <f>+B118</f>
        <v>13325.8</v>
      </c>
      <c r="C56" s="42">
        <f aca="true" t="shared" si="21" ref="C56:R56">+C118</f>
        <v>0</v>
      </c>
      <c r="D56" s="42">
        <f t="shared" si="21"/>
        <v>0</v>
      </c>
      <c r="E56" s="42">
        <f t="shared" si="21"/>
        <v>0</v>
      </c>
      <c r="F56" s="42">
        <f t="shared" si="21"/>
        <v>0</v>
      </c>
      <c r="G56" s="42" t="str">
        <f t="shared" si="21"/>
        <v>-</v>
      </c>
      <c r="H56" s="42" t="str">
        <f t="shared" si="21"/>
        <v>-</v>
      </c>
      <c r="I56" s="42">
        <f t="shared" si="21"/>
        <v>13325.8</v>
      </c>
      <c r="J56" s="42" t="str">
        <f t="shared" si="21"/>
        <v>-</v>
      </c>
      <c r="K56" s="42">
        <f t="shared" si="21"/>
        <v>77901</v>
      </c>
      <c r="L56" s="103">
        <f t="shared" si="21"/>
        <v>0</v>
      </c>
      <c r="M56" s="42">
        <f t="shared" si="21"/>
        <v>77901</v>
      </c>
      <c r="N56" s="42">
        <f t="shared" si="21"/>
        <v>5344.7</v>
      </c>
      <c r="O56" s="42">
        <f t="shared" si="21"/>
        <v>96571.5</v>
      </c>
      <c r="P56" s="42">
        <f t="shared" si="21"/>
        <v>833.8</v>
      </c>
      <c r="Q56" s="42">
        <f t="shared" si="21"/>
        <v>40514.8</v>
      </c>
      <c r="R56" s="42">
        <f t="shared" si="21"/>
        <v>137920.1</v>
      </c>
      <c r="S56" s="48"/>
      <c r="T56" s="48"/>
    </row>
    <row r="57" spans="1:20" ht="15.75" hidden="1">
      <c r="A57" s="16" t="s">
        <v>31</v>
      </c>
      <c r="B57" s="42">
        <f>+B134</f>
        <v>19134.2</v>
      </c>
      <c r="C57" s="42">
        <f aca="true" t="shared" si="22" ref="C57:R57">+C134</f>
        <v>0</v>
      </c>
      <c r="D57" s="42">
        <f t="shared" si="22"/>
        <v>0</v>
      </c>
      <c r="E57" s="42">
        <f t="shared" si="22"/>
        <v>0</v>
      </c>
      <c r="F57" s="42">
        <f t="shared" si="22"/>
        <v>0</v>
      </c>
      <c r="G57" s="42">
        <f t="shared" si="22"/>
        <v>88925</v>
      </c>
      <c r="H57" s="42">
        <f t="shared" si="22"/>
        <v>145130.9</v>
      </c>
      <c r="I57" s="42">
        <f t="shared" si="22"/>
        <v>253190.09999999998</v>
      </c>
      <c r="J57" s="42" t="str">
        <f t="shared" si="22"/>
        <v>-</v>
      </c>
      <c r="K57" s="42">
        <f t="shared" si="22"/>
        <v>106886.797533</v>
      </c>
      <c r="L57" s="103">
        <f t="shared" si="22"/>
        <v>0</v>
      </c>
      <c r="M57" s="42">
        <f t="shared" si="22"/>
        <v>106886.797533</v>
      </c>
      <c r="N57" s="42">
        <f t="shared" si="22"/>
        <v>13898.8</v>
      </c>
      <c r="O57" s="42">
        <f t="shared" si="22"/>
        <v>373975.69753299997</v>
      </c>
      <c r="P57" s="42">
        <f t="shared" si="22"/>
        <v>833.8</v>
      </c>
      <c r="Q57" s="42">
        <f t="shared" si="22"/>
        <v>52293.075000000055</v>
      </c>
      <c r="R57" s="42">
        <f t="shared" si="22"/>
        <v>427102.572533</v>
      </c>
      <c r="S57" s="48"/>
      <c r="T57" s="48"/>
    </row>
    <row r="58" spans="1:20" ht="18" hidden="1">
      <c r="A58" s="16"/>
      <c r="B58" s="42"/>
      <c r="C58" s="74"/>
      <c r="D58" s="74"/>
      <c r="E58" s="45"/>
      <c r="F58" s="45"/>
      <c r="G58" s="45"/>
      <c r="H58" s="45"/>
      <c r="I58" s="45"/>
      <c r="J58" s="42"/>
      <c r="K58" s="49"/>
      <c r="L58" s="49"/>
      <c r="M58" s="45"/>
      <c r="N58" s="44"/>
      <c r="O58" s="45"/>
      <c r="P58" s="42"/>
      <c r="Q58" s="54"/>
      <c r="R58" s="53"/>
      <c r="S58" s="48"/>
      <c r="T58" s="48"/>
    </row>
    <row r="59" spans="1:20" ht="18" hidden="1">
      <c r="A59" s="16" t="s">
        <v>50</v>
      </c>
      <c r="B59" s="42">
        <f>+B138</f>
        <v>2480.5</v>
      </c>
      <c r="C59" s="42">
        <f aca="true" t="shared" si="23" ref="C59:R59">+C138</f>
        <v>0</v>
      </c>
      <c r="D59" s="42">
        <f t="shared" si="23"/>
        <v>0</v>
      </c>
      <c r="E59" s="42">
        <f t="shared" si="23"/>
        <v>0</v>
      </c>
      <c r="F59" s="42">
        <f t="shared" si="23"/>
        <v>0</v>
      </c>
      <c r="G59" s="42">
        <f t="shared" si="23"/>
        <v>74325</v>
      </c>
      <c r="H59" s="42">
        <f t="shared" si="23"/>
        <v>144206.6</v>
      </c>
      <c r="I59" s="42">
        <f t="shared" si="23"/>
        <v>221012.1</v>
      </c>
      <c r="J59" s="42" t="str">
        <f t="shared" si="23"/>
        <v>-</v>
      </c>
      <c r="K59" s="42">
        <f t="shared" si="23"/>
        <v>119566.3</v>
      </c>
      <c r="L59" s="74">
        <f t="shared" si="23"/>
        <v>0</v>
      </c>
      <c r="M59" s="42">
        <f t="shared" si="23"/>
        <v>119566.3</v>
      </c>
      <c r="N59" s="42">
        <f t="shared" si="23"/>
        <v>11720</v>
      </c>
      <c r="O59" s="42">
        <f t="shared" si="23"/>
        <v>352298.4</v>
      </c>
      <c r="P59" s="42">
        <f t="shared" si="23"/>
        <v>833.8</v>
      </c>
      <c r="Q59" s="42">
        <f t="shared" si="23"/>
        <v>46622.42000000001</v>
      </c>
      <c r="R59" s="42">
        <f t="shared" si="23"/>
        <v>399754.62</v>
      </c>
      <c r="S59" s="48"/>
      <c r="T59" s="48"/>
    </row>
    <row r="60" spans="1:18" ht="18" hidden="1">
      <c r="A60" s="16" t="s">
        <v>17</v>
      </c>
      <c r="B60" s="42">
        <f>+B141</f>
        <v>24462.8</v>
      </c>
      <c r="C60" s="42">
        <f aca="true" t="shared" si="24" ref="C60:R60">+C141</f>
        <v>0</v>
      </c>
      <c r="D60" s="42">
        <f t="shared" si="24"/>
        <v>0</v>
      </c>
      <c r="E60" s="42">
        <f t="shared" si="24"/>
        <v>0</v>
      </c>
      <c r="F60" s="42">
        <f t="shared" si="24"/>
        <v>0</v>
      </c>
      <c r="G60" s="42">
        <f t="shared" si="24"/>
        <v>74325</v>
      </c>
      <c r="H60" s="42">
        <f t="shared" si="24"/>
        <v>143282.1</v>
      </c>
      <c r="I60" s="42">
        <f t="shared" si="24"/>
        <v>242069.90000000002</v>
      </c>
      <c r="J60" s="42" t="str">
        <f t="shared" si="24"/>
        <v>-</v>
      </c>
      <c r="K60" s="42">
        <f t="shared" si="24"/>
        <v>117440.9</v>
      </c>
      <c r="L60" s="74">
        <f t="shared" si="24"/>
        <v>0</v>
      </c>
      <c r="M60" s="42">
        <f t="shared" si="24"/>
        <v>117440.9</v>
      </c>
      <c r="N60" s="42">
        <f t="shared" si="24"/>
        <v>15089</v>
      </c>
      <c r="O60" s="42">
        <f t="shared" si="24"/>
        <v>374599.80000000005</v>
      </c>
      <c r="P60" s="42">
        <f t="shared" si="24"/>
        <v>833.8</v>
      </c>
      <c r="Q60" s="42">
        <f t="shared" si="24"/>
        <v>35783.153</v>
      </c>
      <c r="R60" s="42">
        <f t="shared" si="24"/>
        <v>411216.753</v>
      </c>
    </row>
    <row r="61" spans="1:18" ht="18" hidden="1">
      <c r="A61" s="16" t="s">
        <v>35</v>
      </c>
      <c r="B61" s="42">
        <f>+B144</f>
        <v>29256.3</v>
      </c>
      <c r="C61" s="42">
        <f aca="true" t="shared" si="25" ref="C61:R61">+C144</f>
        <v>0</v>
      </c>
      <c r="D61" s="42">
        <f t="shared" si="25"/>
        <v>0</v>
      </c>
      <c r="E61" s="42">
        <f t="shared" si="25"/>
        <v>0</v>
      </c>
      <c r="F61" s="42">
        <f t="shared" si="25"/>
        <v>0</v>
      </c>
      <c r="G61" s="42">
        <f t="shared" si="25"/>
        <v>74325</v>
      </c>
      <c r="H61" s="42">
        <f t="shared" si="25"/>
        <v>142357.7</v>
      </c>
      <c r="I61" s="42">
        <f t="shared" si="25"/>
        <v>245939</v>
      </c>
      <c r="J61" s="42" t="str">
        <f t="shared" si="25"/>
        <v>-</v>
      </c>
      <c r="K61" s="42">
        <f t="shared" si="25"/>
        <v>106984.4</v>
      </c>
      <c r="L61" s="74">
        <f t="shared" si="25"/>
        <v>0</v>
      </c>
      <c r="M61" s="42">
        <f t="shared" si="25"/>
        <v>106984.4</v>
      </c>
      <c r="N61" s="42">
        <f t="shared" si="25"/>
        <v>10186.4</v>
      </c>
      <c r="O61" s="42">
        <f t="shared" si="25"/>
        <v>363109.80000000005</v>
      </c>
      <c r="P61" s="42">
        <f t="shared" si="25"/>
        <v>833.8</v>
      </c>
      <c r="Q61" s="42">
        <f t="shared" si="25"/>
        <v>85763.503</v>
      </c>
      <c r="R61" s="42">
        <f t="shared" si="25"/>
        <v>449707.103</v>
      </c>
    </row>
    <row r="62" spans="1:20" ht="18" hidden="1">
      <c r="A62" s="16" t="s">
        <v>44</v>
      </c>
      <c r="B62" s="53">
        <f>+B147</f>
        <v>86260.6</v>
      </c>
      <c r="C62" s="53">
        <f aca="true" t="shared" si="26" ref="C62:R62">+C147</f>
        <v>0</v>
      </c>
      <c r="D62" s="53">
        <f t="shared" si="26"/>
        <v>0</v>
      </c>
      <c r="E62" s="53">
        <f t="shared" si="26"/>
        <v>0</v>
      </c>
      <c r="F62" s="53">
        <f t="shared" si="26"/>
        <v>0</v>
      </c>
      <c r="G62" s="53">
        <f t="shared" si="26"/>
        <v>94325</v>
      </c>
      <c r="H62" s="53">
        <f t="shared" si="26"/>
        <v>141433.3</v>
      </c>
      <c r="I62" s="53">
        <f t="shared" si="26"/>
        <v>322018.9</v>
      </c>
      <c r="J62" s="53" t="str">
        <f t="shared" si="26"/>
        <v>-</v>
      </c>
      <c r="K62" s="53">
        <f t="shared" si="26"/>
        <v>84484.4</v>
      </c>
      <c r="L62" s="74">
        <f t="shared" si="26"/>
        <v>0</v>
      </c>
      <c r="M62" s="53">
        <f t="shared" si="26"/>
        <v>84484.4</v>
      </c>
      <c r="N62" s="53">
        <f t="shared" si="26"/>
        <v>14043</v>
      </c>
      <c r="O62" s="53">
        <f t="shared" si="26"/>
        <v>420546.30000000005</v>
      </c>
      <c r="P62" s="53">
        <f t="shared" si="26"/>
        <v>833.8</v>
      </c>
      <c r="Q62" s="53">
        <f t="shared" si="26"/>
        <v>92102.383</v>
      </c>
      <c r="R62" s="53">
        <f t="shared" si="26"/>
        <v>513482.483</v>
      </c>
      <c r="S62" s="48"/>
      <c r="T62" s="48"/>
    </row>
    <row r="63" spans="1:20" ht="18" hidden="1">
      <c r="A63" s="16"/>
      <c r="B63" s="53"/>
      <c r="C63" s="74"/>
      <c r="D63" s="74"/>
      <c r="E63" s="74"/>
      <c r="F63" s="74"/>
      <c r="G63" s="45"/>
      <c r="H63" s="45"/>
      <c r="I63" s="45"/>
      <c r="J63" s="42"/>
      <c r="K63" s="49"/>
      <c r="L63" s="77"/>
      <c r="M63" s="45"/>
      <c r="N63" s="44"/>
      <c r="O63" s="45"/>
      <c r="P63" s="42"/>
      <c r="Q63" s="72"/>
      <c r="R63" s="53"/>
      <c r="S63" s="48"/>
      <c r="T63" s="48"/>
    </row>
    <row r="64" spans="1:20" ht="18" hidden="1">
      <c r="A64" s="16" t="s">
        <v>77</v>
      </c>
      <c r="B64" s="42">
        <f>SUM(B151)</f>
        <v>41361.2</v>
      </c>
      <c r="C64" s="42">
        <f aca="true" t="shared" si="27" ref="C64:R64">SUM(C151)</f>
        <v>0</v>
      </c>
      <c r="D64" s="42">
        <f t="shared" si="27"/>
        <v>0</v>
      </c>
      <c r="E64" s="42">
        <f t="shared" si="27"/>
        <v>0</v>
      </c>
      <c r="F64" s="42">
        <f t="shared" si="27"/>
        <v>0</v>
      </c>
      <c r="G64" s="42">
        <f t="shared" si="27"/>
        <v>94325</v>
      </c>
      <c r="H64" s="42">
        <f t="shared" si="27"/>
        <v>140508.9</v>
      </c>
      <c r="I64" s="42">
        <f t="shared" si="27"/>
        <v>276195.1</v>
      </c>
      <c r="J64" s="42">
        <f t="shared" si="27"/>
        <v>0</v>
      </c>
      <c r="K64" s="42">
        <f t="shared" si="27"/>
        <v>72751.1</v>
      </c>
      <c r="L64" s="74">
        <f t="shared" si="27"/>
        <v>0</v>
      </c>
      <c r="M64" s="42">
        <f t="shared" si="27"/>
        <v>72751.1</v>
      </c>
      <c r="N64" s="42">
        <f t="shared" si="27"/>
        <v>11831.5</v>
      </c>
      <c r="O64" s="42">
        <f t="shared" si="27"/>
        <v>360777.69999999995</v>
      </c>
      <c r="P64" s="42">
        <f t="shared" si="27"/>
        <v>833.8</v>
      </c>
      <c r="Q64" s="42">
        <f t="shared" si="27"/>
        <v>83883.210212</v>
      </c>
      <c r="R64" s="42">
        <f t="shared" si="27"/>
        <v>445494.71021199995</v>
      </c>
      <c r="S64" s="48"/>
      <c r="T64" s="48"/>
    </row>
    <row r="65" spans="1:20" ht="18" hidden="1">
      <c r="A65" s="16" t="s">
        <v>17</v>
      </c>
      <c r="B65" s="53">
        <f>SUM(B154)</f>
        <v>49375</v>
      </c>
      <c r="C65" s="53">
        <f aca="true" t="shared" si="28" ref="C65:R65">SUM(C154)</f>
        <v>0</v>
      </c>
      <c r="D65" s="53">
        <f t="shared" si="28"/>
        <v>0</v>
      </c>
      <c r="E65" s="53">
        <f t="shared" si="28"/>
        <v>0</v>
      </c>
      <c r="F65" s="53">
        <f t="shared" si="28"/>
        <v>0</v>
      </c>
      <c r="G65" s="53">
        <f t="shared" si="28"/>
        <v>94325</v>
      </c>
      <c r="H65" s="53">
        <f t="shared" si="28"/>
        <v>139584.5</v>
      </c>
      <c r="I65" s="53">
        <f t="shared" si="28"/>
        <v>283284.5</v>
      </c>
      <c r="J65" s="53">
        <f t="shared" si="28"/>
        <v>0</v>
      </c>
      <c r="K65" s="53">
        <f t="shared" si="28"/>
        <v>63101.1</v>
      </c>
      <c r="L65" s="74">
        <f t="shared" si="28"/>
        <v>0</v>
      </c>
      <c r="M65" s="53">
        <f t="shared" si="28"/>
        <v>63101.1</v>
      </c>
      <c r="N65" s="53">
        <f t="shared" si="28"/>
        <v>16609.1</v>
      </c>
      <c r="O65" s="53">
        <f t="shared" si="28"/>
        <v>362994.69999999995</v>
      </c>
      <c r="P65" s="53">
        <f t="shared" si="28"/>
        <v>833.8</v>
      </c>
      <c r="Q65" s="53">
        <f t="shared" si="28"/>
        <v>96232.42578599995</v>
      </c>
      <c r="R65" s="53">
        <f t="shared" si="28"/>
        <v>460060.92578599986</v>
      </c>
      <c r="S65" s="48"/>
      <c r="T65" s="48"/>
    </row>
    <row r="66" spans="1:20" ht="18" hidden="1">
      <c r="A66" s="16" t="s">
        <v>35</v>
      </c>
      <c r="B66" s="53">
        <f>+B157</f>
        <v>51763.2</v>
      </c>
      <c r="C66" s="53">
        <f aca="true" t="shared" si="29" ref="C66:R66">+C157</f>
        <v>0</v>
      </c>
      <c r="D66" s="53">
        <f t="shared" si="29"/>
        <v>0</v>
      </c>
      <c r="E66" s="53">
        <f t="shared" si="29"/>
        <v>0</v>
      </c>
      <c r="F66" s="53">
        <f t="shared" si="29"/>
        <v>0</v>
      </c>
      <c r="G66" s="53">
        <f t="shared" si="29"/>
        <v>108925</v>
      </c>
      <c r="H66" s="53">
        <f t="shared" si="29"/>
        <v>138968.3</v>
      </c>
      <c r="I66" s="53">
        <f t="shared" si="29"/>
        <v>299656.5</v>
      </c>
      <c r="J66" s="53">
        <f t="shared" si="29"/>
        <v>0</v>
      </c>
      <c r="K66" s="53">
        <f t="shared" si="29"/>
        <v>38166.799999999996</v>
      </c>
      <c r="L66" s="74">
        <f t="shared" si="29"/>
        <v>0</v>
      </c>
      <c r="M66" s="53">
        <f t="shared" si="29"/>
        <v>38166.799999999996</v>
      </c>
      <c r="N66" s="53">
        <f t="shared" si="29"/>
        <v>12239.1</v>
      </c>
      <c r="O66" s="53">
        <f t="shared" si="29"/>
        <v>350062.39999999997</v>
      </c>
      <c r="P66" s="53">
        <f t="shared" si="29"/>
        <v>833.8</v>
      </c>
      <c r="Q66" s="53">
        <f t="shared" si="29"/>
        <v>163996.31256700004</v>
      </c>
      <c r="R66" s="53">
        <f t="shared" si="29"/>
        <v>514892.512567</v>
      </c>
      <c r="S66" s="48"/>
      <c r="T66" s="48"/>
    </row>
    <row r="67" spans="1:20" ht="15.75" hidden="1">
      <c r="A67" s="16" t="s">
        <v>44</v>
      </c>
      <c r="B67" s="42">
        <f>+B160</f>
        <v>155251.9</v>
      </c>
      <c r="C67" s="42">
        <f aca="true" t="shared" si="30" ref="C67:R67">+C160</f>
        <v>0</v>
      </c>
      <c r="D67" s="42">
        <f t="shared" si="30"/>
        <v>0</v>
      </c>
      <c r="E67" s="42">
        <f t="shared" si="30"/>
        <v>0</v>
      </c>
      <c r="F67" s="42">
        <f t="shared" si="30"/>
        <v>0</v>
      </c>
      <c r="G67" s="42">
        <f t="shared" si="30"/>
        <v>117037.4</v>
      </c>
      <c r="H67" s="42">
        <f t="shared" si="30"/>
        <v>137735.7</v>
      </c>
      <c r="I67" s="42">
        <f t="shared" si="30"/>
        <v>410025</v>
      </c>
      <c r="J67" s="42">
        <f t="shared" si="30"/>
        <v>0</v>
      </c>
      <c r="K67" s="42">
        <f t="shared" si="30"/>
        <v>49024.299999999996</v>
      </c>
      <c r="L67" s="42">
        <f t="shared" si="30"/>
        <v>2705.2</v>
      </c>
      <c r="M67" s="42">
        <f t="shared" si="30"/>
        <v>51729.49999999999</v>
      </c>
      <c r="N67" s="42">
        <f t="shared" si="30"/>
        <v>15264.4</v>
      </c>
      <c r="O67" s="42">
        <f t="shared" si="30"/>
        <v>477018.9</v>
      </c>
      <c r="P67" s="42">
        <f t="shared" si="30"/>
        <v>833.8</v>
      </c>
      <c r="Q67" s="42">
        <f t="shared" si="30"/>
        <v>61746.8</v>
      </c>
      <c r="R67" s="42">
        <f t="shared" si="30"/>
        <v>539599.5</v>
      </c>
      <c r="S67" s="48"/>
      <c r="T67" s="48"/>
    </row>
    <row r="68" spans="1:20" ht="18" hidden="1">
      <c r="A68" s="16"/>
      <c r="B68" s="42"/>
      <c r="C68" s="74"/>
      <c r="D68" s="74"/>
      <c r="E68" s="74"/>
      <c r="F68" s="74"/>
      <c r="G68" s="42"/>
      <c r="H68" s="42"/>
      <c r="I68" s="42"/>
      <c r="J68" s="42"/>
      <c r="K68" s="42"/>
      <c r="L68" s="42"/>
      <c r="M68" s="47"/>
      <c r="N68" s="42"/>
      <c r="O68" s="42"/>
      <c r="P68" s="42"/>
      <c r="Q68" s="42"/>
      <c r="R68" s="42"/>
      <c r="S68" s="48"/>
      <c r="T68" s="48"/>
    </row>
    <row r="69" spans="1:20" ht="18" hidden="1">
      <c r="A69" s="16" t="s">
        <v>78</v>
      </c>
      <c r="B69" s="74">
        <f>SUM(B164)</f>
        <v>0</v>
      </c>
      <c r="C69" s="42">
        <f aca="true" t="shared" si="31" ref="C69:R69">SUM(C164)</f>
        <v>0</v>
      </c>
      <c r="D69" s="42">
        <f t="shared" si="31"/>
        <v>0</v>
      </c>
      <c r="E69" s="42">
        <f t="shared" si="31"/>
        <v>0</v>
      </c>
      <c r="F69" s="42">
        <f t="shared" si="31"/>
        <v>0</v>
      </c>
      <c r="G69" s="42">
        <f t="shared" si="31"/>
        <v>112857.5</v>
      </c>
      <c r="H69" s="42">
        <f t="shared" si="31"/>
        <v>292063.1</v>
      </c>
      <c r="I69" s="42">
        <f t="shared" si="31"/>
        <v>404920.6</v>
      </c>
      <c r="J69" s="42">
        <f t="shared" si="31"/>
        <v>0</v>
      </c>
      <c r="K69" s="42">
        <f t="shared" si="31"/>
        <v>47334.4</v>
      </c>
      <c r="L69" s="42">
        <f t="shared" si="31"/>
        <v>3984.4</v>
      </c>
      <c r="M69" s="42">
        <f t="shared" si="31"/>
        <v>51318.8</v>
      </c>
      <c r="N69" s="42">
        <f t="shared" si="31"/>
        <v>14907.9</v>
      </c>
      <c r="O69" s="42">
        <f t="shared" si="31"/>
        <v>471147.3</v>
      </c>
      <c r="P69" s="42">
        <f t="shared" si="31"/>
        <v>327</v>
      </c>
      <c r="Q69" s="42">
        <f t="shared" si="31"/>
        <v>60353.9</v>
      </c>
      <c r="R69" s="42">
        <f t="shared" si="31"/>
        <v>531828.2</v>
      </c>
      <c r="S69" s="48"/>
      <c r="T69" s="48"/>
    </row>
    <row r="70" spans="1:20" ht="18" hidden="1">
      <c r="A70" s="16" t="s">
        <v>48</v>
      </c>
      <c r="B70" s="74">
        <f>+B167</f>
        <v>0</v>
      </c>
      <c r="C70" s="74">
        <f aca="true" t="shared" si="32" ref="C70:R70">+C167</f>
        <v>0</v>
      </c>
      <c r="D70" s="74">
        <f t="shared" si="32"/>
        <v>0</v>
      </c>
      <c r="E70" s="74">
        <f t="shared" si="32"/>
        <v>0</v>
      </c>
      <c r="F70" s="74">
        <f t="shared" si="32"/>
        <v>0</v>
      </c>
      <c r="G70" s="42">
        <f t="shared" si="32"/>
        <v>108677.6</v>
      </c>
      <c r="H70" s="42">
        <f t="shared" si="32"/>
        <v>291138.8</v>
      </c>
      <c r="I70" s="42">
        <f t="shared" si="32"/>
        <v>399816.4</v>
      </c>
      <c r="J70" s="42">
        <f t="shared" si="32"/>
        <v>0</v>
      </c>
      <c r="K70" s="42">
        <f t="shared" si="32"/>
        <v>70934.6</v>
      </c>
      <c r="L70" s="42">
        <f t="shared" si="32"/>
        <v>1294.8</v>
      </c>
      <c r="M70" s="45">
        <f>+K70+L70</f>
        <v>72229.40000000001</v>
      </c>
      <c r="N70" s="42">
        <f t="shared" si="32"/>
        <v>17430.8</v>
      </c>
      <c r="O70" s="42">
        <f t="shared" si="32"/>
        <v>489476.60000000003</v>
      </c>
      <c r="P70" s="81">
        <f t="shared" si="32"/>
        <v>0</v>
      </c>
      <c r="Q70" s="42">
        <f t="shared" si="32"/>
        <v>70322.8</v>
      </c>
      <c r="R70" s="42">
        <f t="shared" si="32"/>
        <v>559799.4</v>
      </c>
      <c r="S70" s="48"/>
      <c r="T70" s="48"/>
    </row>
    <row r="71" spans="1:20" ht="18" hidden="1">
      <c r="A71" s="16" t="s">
        <v>59</v>
      </c>
      <c r="B71" s="74">
        <f>B170</f>
        <v>0</v>
      </c>
      <c r="C71" s="74">
        <f aca="true" t="shared" si="33" ref="C71:L71">C170</f>
        <v>0</v>
      </c>
      <c r="D71" s="74">
        <f t="shared" si="33"/>
        <v>0</v>
      </c>
      <c r="E71" s="74">
        <f t="shared" si="33"/>
        <v>0</v>
      </c>
      <c r="F71" s="74">
        <f t="shared" si="33"/>
        <v>0</v>
      </c>
      <c r="G71" s="42">
        <f t="shared" si="33"/>
        <v>107284.3</v>
      </c>
      <c r="H71" s="42">
        <f t="shared" si="33"/>
        <v>290214.4</v>
      </c>
      <c r="I71" s="42">
        <f t="shared" si="33"/>
        <v>397498.7</v>
      </c>
      <c r="J71" s="42">
        <f t="shared" si="33"/>
        <v>0</v>
      </c>
      <c r="K71" s="42">
        <f t="shared" si="33"/>
        <v>104499.4</v>
      </c>
      <c r="L71" s="42">
        <f t="shared" si="33"/>
        <v>582.5</v>
      </c>
      <c r="M71" s="45">
        <f>+K71+L71</f>
        <v>105081.9</v>
      </c>
      <c r="N71" s="42">
        <f>N170</f>
        <v>21844.2</v>
      </c>
      <c r="O71" s="42">
        <f>O170</f>
        <v>524424.7999999999</v>
      </c>
      <c r="P71" s="81">
        <f>P170</f>
        <v>0</v>
      </c>
      <c r="Q71" s="42">
        <f>Q170</f>
        <v>67898</v>
      </c>
      <c r="R71" s="42">
        <f>R170</f>
        <v>592322.7999999999</v>
      </c>
      <c r="S71" s="48"/>
      <c r="T71" s="48"/>
    </row>
    <row r="72" spans="1:20" ht="18" hidden="1">
      <c r="A72" s="16" t="s">
        <v>31</v>
      </c>
      <c r="B72" s="74">
        <f>B173</f>
        <v>0</v>
      </c>
      <c r="C72" s="74">
        <f aca="true" t="shared" si="34" ref="C72:R72">C173</f>
        <v>0</v>
      </c>
      <c r="D72" s="74">
        <f t="shared" si="34"/>
        <v>0</v>
      </c>
      <c r="E72" s="74">
        <f t="shared" si="34"/>
        <v>0</v>
      </c>
      <c r="F72" s="74">
        <f t="shared" si="34"/>
        <v>0</v>
      </c>
      <c r="G72" s="42">
        <f t="shared" si="34"/>
        <v>107284.3</v>
      </c>
      <c r="H72" s="42">
        <f t="shared" si="34"/>
        <v>289290</v>
      </c>
      <c r="I72" s="42">
        <f t="shared" si="34"/>
        <v>396574.3</v>
      </c>
      <c r="J72" s="42">
        <f t="shared" si="34"/>
        <v>0</v>
      </c>
      <c r="K72" s="42">
        <f t="shared" si="34"/>
        <v>109019.9</v>
      </c>
      <c r="L72" s="42">
        <f t="shared" si="34"/>
        <v>539.1</v>
      </c>
      <c r="M72" s="42">
        <f t="shared" si="34"/>
        <v>109559</v>
      </c>
      <c r="N72" s="42">
        <f t="shared" si="34"/>
        <v>17922.9</v>
      </c>
      <c r="O72" s="42">
        <f t="shared" si="34"/>
        <v>524056.2</v>
      </c>
      <c r="P72" s="81">
        <f t="shared" si="34"/>
        <v>0</v>
      </c>
      <c r="Q72" s="42">
        <f t="shared" si="34"/>
        <v>73905.6</v>
      </c>
      <c r="R72" s="42">
        <f t="shared" si="34"/>
        <v>597961.8</v>
      </c>
      <c r="S72" s="48"/>
      <c r="T72" s="48"/>
    </row>
    <row r="73" spans="1:20" ht="18" hidden="1">
      <c r="A73" s="60"/>
      <c r="B73" s="53"/>
      <c r="C73" s="74"/>
      <c r="D73" s="74"/>
      <c r="E73" s="74"/>
      <c r="F73" s="74"/>
      <c r="G73" s="45"/>
      <c r="H73" s="45"/>
      <c r="I73" s="45"/>
      <c r="J73" s="42"/>
      <c r="K73" s="49"/>
      <c r="L73" s="49"/>
      <c r="M73" s="45"/>
      <c r="N73" s="44"/>
      <c r="O73" s="45"/>
      <c r="P73" s="42"/>
      <c r="Q73" s="54"/>
      <c r="R73" s="53"/>
      <c r="S73" s="48"/>
      <c r="T73" s="48"/>
    </row>
    <row r="74" spans="1:20" ht="17.25" hidden="1">
      <c r="A74" s="16" t="s">
        <v>54</v>
      </c>
      <c r="B74" s="42">
        <f>B177</f>
        <v>8513</v>
      </c>
      <c r="C74" s="80">
        <f aca="true" t="shared" si="35" ref="C74:R74">C177</f>
        <v>0</v>
      </c>
      <c r="D74" s="80">
        <f t="shared" si="35"/>
        <v>0</v>
      </c>
      <c r="E74" s="80">
        <f t="shared" si="35"/>
        <v>0</v>
      </c>
      <c r="F74" s="80">
        <f t="shared" si="35"/>
        <v>0</v>
      </c>
      <c r="G74" s="42">
        <f t="shared" si="35"/>
        <v>107284.3</v>
      </c>
      <c r="H74" s="42">
        <f t="shared" si="35"/>
        <v>288673.7</v>
      </c>
      <c r="I74" s="42">
        <f t="shared" si="35"/>
        <v>404471</v>
      </c>
      <c r="J74" s="80">
        <f t="shared" si="35"/>
        <v>0</v>
      </c>
      <c r="K74" s="42">
        <f t="shared" si="35"/>
        <v>108771.9</v>
      </c>
      <c r="L74" s="42">
        <f t="shared" si="35"/>
        <v>1314.8</v>
      </c>
      <c r="M74" s="45">
        <f>+K74+L74</f>
        <v>110086.7</v>
      </c>
      <c r="N74" s="42">
        <f t="shared" si="35"/>
        <v>12016.1</v>
      </c>
      <c r="O74" s="42">
        <f t="shared" si="35"/>
        <v>526573.8</v>
      </c>
      <c r="P74" s="80">
        <f t="shared" si="35"/>
        <v>0</v>
      </c>
      <c r="Q74" s="42">
        <f t="shared" si="35"/>
        <v>77251.6</v>
      </c>
      <c r="R74" s="42">
        <f t="shared" si="35"/>
        <v>603825.4</v>
      </c>
      <c r="S74" s="48"/>
      <c r="T74" s="48"/>
    </row>
    <row r="75" spans="1:20" ht="17.25" hidden="1">
      <c r="A75" s="16" t="s">
        <v>80</v>
      </c>
      <c r="B75" s="42">
        <f>B180</f>
        <v>39309.6</v>
      </c>
      <c r="C75" s="80">
        <f aca="true" t="shared" si="36" ref="C75:R75">C180</f>
        <v>0</v>
      </c>
      <c r="D75" s="80">
        <f t="shared" si="36"/>
        <v>0</v>
      </c>
      <c r="E75" s="80">
        <f t="shared" si="36"/>
        <v>0</v>
      </c>
      <c r="F75" s="80">
        <f t="shared" si="36"/>
        <v>0</v>
      </c>
      <c r="G75" s="42">
        <f t="shared" si="36"/>
        <v>107284.3</v>
      </c>
      <c r="H75" s="42">
        <f t="shared" si="36"/>
        <v>287441.3</v>
      </c>
      <c r="I75" s="42">
        <f t="shared" si="36"/>
        <v>434035.19999999995</v>
      </c>
      <c r="J75" s="80">
        <f t="shared" si="36"/>
        <v>0</v>
      </c>
      <c r="K75" s="42">
        <f t="shared" si="36"/>
        <v>134209.1</v>
      </c>
      <c r="L75" s="42">
        <f t="shared" si="36"/>
        <v>1296.6</v>
      </c>
      <c r="M75" s="45">
        <f>+K75+L75</f>
        <v>135505.7</v>
      </c>
      <c r="N75" s="42">
        <f t="shared" si="36"/>
        <v>17380.9</v>
      </c>
      <c r="O75" s="42">
        <f t="shared" si="36"/>
        <v>586921.7999999999</v>
      </c>
      <c r="P75" s="80">
        <f t="shared" si="36"/>
        <v>0</v>
      </c>
      <c r="Q75" s="42">
        <f t="shared" si="36"/>
        <v>86242.5</v>
      </c>
      <c r="R75" s="42">
        <f t="shared" si="36"/>
        <v>673164.2999999999</v>
      </c>
      <c r="S75" s="48"/>
      <c r="T75" s="48"/>
    </row>
    <row r="76" spans="1:20" ht="18.75" hidden="1">
      <c r="A76" s="16" t="s">
        <v>101</v>
      </c>
      <c r="B76" s="42">
        <f>B183</f>
        <v>27300.1</v>
      </c>
      <c r="C76" s="80">
        <f aca="true" t="shared" si="37" ref="C76:R76">C183</f>
        <v>0</v>
      </c>
      <c r="D76" s="80">
        <f t="shared" si="37"/>
        <v>0</v>
      </c>
      <c r="E76" s="80">
        <f t="shared" si="37"/>
        <v>0</v>
      </c>
      <c r="F76" s="80">
        <f t="shared" si="37"/>
        <v>0</v>
      </c>
      <c r="G76" s="42">
        <f t="shared" si="37"/>
        <v>107284.3</v>
      </c>
      <c r="H76" s="42">
        <f t="shared" si="37"/>
        <v>286825</v>
      </c>
      <c r="I76" s="42">
        <f t="shared" si="37"/>
        <v>421409.4</v>
      </c>
      <c r="J76" s="80">
        <f t="shared" si="37"/>
        <v>0</v>
      </c>
      <c r="K76" s="42">
        <f t="shared" si="37"/>
        <v>151516.4</v>
      </c>
      <c r="L76" s="42">
        <f t="shared" si="37"/>
        <v>1373.1</v>
      </c>
      <c r="M76" s="45">
        <f>+K76+L76</f>
        <v>152889.5</v>
      </c>
      <c r="N76" s="42">
        <f t="shared" si="37"/>
        <v>21366.1</v>
      </c>
      <c r="O76" s="42">
        <f t="shared" si="37"/>
        <v>595665</v>
      </c>
      <c r="P76" s="80">
        <f t="shared" si="37"/>
        <v>0</v>
      </c>
      <c r="Q76" s="42">
        <f t="shared" si="37"/>
        <v>77274.37</v>
      </c>
      <c r="R76" s="42">
        <f t="shared" si="37"/>
        <v>672939.37</v>
      </c>
      <c r="S76" s="48"/>
      <c r="T76" s="48"/>
    </row>
    <row r="77" spans="1:20" ht="18.75" hidden="1">
      <c r="A77" s="16" t="s">
        <v>103</v>
      </c>
      <c r="B77" s="42">
        <f>B186</f>
        <v>55186.9</v>
      </c>
      <c r="C77" s="80">
        <f aca="true" t="shared" si="38" ref="C77:R77">C186</f>
        <v>0</v>
      </c>
      <c r="D77" s="80">
        <f t="shared" si="38"/>
        <v>0</v>
      </c>
      <c r="E77" s="80">
        <f t="shared" si="38"/>
        <v>0</v>
      </c>
      <c r="F77" s="80">
        <f t="shared" si="38"/>
        <v>0</v>
      </c>
      <c r="G77" s="42">
        <f t="shared" si="38"/>
        <v>106976.2</v>
      </c>
      <c r="H77" s="42">
        <f t="shared" si="38"/>
        <v>285900.5</v>
      </c>
      <c r="I77" s="42">
        <f t="shared" si="38"/>
        <v>448063.6</v>
      </c>
      <c r="J77" s="42">
        <f t="shared" si="38"/>
        <v>0</v>
      </c>
      <c r="K77" s="42">
        <f t="shared" si="38"/>
        <v>147702.7</v>
      </c>
      <c r="L77" s="42">
        <f t="shared" si="38"/>
        <v>34633.2</v>
      </c>
      <c r="M77" s="42">
        <f t="shared" si="38"/>
        <v>182335.90000000002</v>
      </c>
      <c r="N77" s="42">
        <f t="shared" si="38"/>
        <v>14527.6</v>
      </c>
      <c r="O77" s="42">
        <f t="shared" si="38"/>
        <v>644927.1</v>
      </c>
      <c r="P77" s="80">
        <f t="shared" si="38"/>
        <v>0</v>
      </c>
      <c r="Q77" s="42">
        <f t="shared" si="38"/>
        <v>82337.3</v>
      </c>
      <c r="R77" s="42">
        <f t="shared" si="38"/>
        <v>727264.4</v>
      </c>
      <c r="S77" s="48"/>
      <c r="T77" s="48"/>
    </row>
    <row r="78" spans="1:20" ht="18.75" hidden="1">
      <c r="A78" s="60"/>
      <c r="B78" s="53"/>
      <c r="C78" s="77"/>
      <c r="D78" s="74"/>
      <c r="E78" s="74"/>
      <c r="F78" s="77"/>
      <c r="G78" s="45"/>
      <c r="H78" s="45"/>
      <c r="I78" s="45"/>
      <c r="J78" s="42"/>
      <c r="K78" s="49"/>
      <c r="L78" s="86"/>
      <c r="M78" s="45"/>
      <c r="N78" s="70"/>
      <c r="O78" s="53"/>
      <c r="P78" s="47"/>
      <c r="Q78" s="56"/>
      <c r="R78" s="53"/>
      <c r="S78" s="48"/>
      <c r="T78" s="48"/>
    </row>
    <row r="79" spans="1:20" ht="18.75">
      <c r="A79" s="16" t="s">
        <v>100</v>
      </c>
      <c r="B79" s="53">
        <f>B190</f>
        <v>23590.1</v>
      </c>
      <c r="C79" s="53">
        <f aca="true" t="shared" si="39" ref="C79:R79">C190</f>
        <v>0</v>
      </c>
      <c r="D79" s="53">
        <f t="shared" si="39"/>
        <v>0</v>
      </c>
      <c r="E79" s="53">
        <f t="shared" si="39"/>
        <v>0</v>
      </c>
      <c r="F79" s="53">
        <f t="shared" si="39"/>
        <v>0</v>
      </c>
      <c r="G79" s="53">
        <f t="shared" si="39"/>
        <v>104166</v>
      </c>
      <c r="H79" s="53">
        <f t="shared" si="39"/>
        <v>284644.4</v>
      </c>
      <c r="I79" s="53">
        <f t="shared" si="39"/>
        <v>412400.5</v>
      </c>
      <c r="J79" s="53">
        <f t="shared" si="39"/>
        <v>0</v>
      </c>
      <c r="K79" s="53">
        <f t="shared" si="39"/>
        <v>156652.5</v>
      </c>
      <c r="L79" s="53">
        <f t="shared" si="39"/>
        <v>37342.1</v>
      </c>
      <c r="M79" s="53">
        <f t="shared" si="39"/>
        <v>193994.6</v>
      </c>
      <c r="N79" s="53">
        <f t="shared" si="39"/>
        <v>14327.6</v>
      </c>
      <c r="O79" s="53">
        <f t="shared" si="39"/>
        <v>620722.7</v>
      </c>
      <c r="P79" s="80">
        <f t="shared" si="39"/>
        <v>0</v>
      </c>
      <c r="Q79" s="53">
        <f t="shared" si="39"/>
        <v>79848</v>
      </c>
      <c r="R79" s="53">
        <f t="shared" si="39"/>
        <v>700570.7</v>
      </c>
      <c r="S79" s="48"/>
      <c r="T79" s="48"/>
    </row>
    <row r="80" spans="1:20" ht="18.75">
      <c r="A80" s="16" t="s">
        <v>99</v>
      </c>
      <c r="B80" s="53">
        <f>B193</f>
        <v>121700.819418</v>
      </c>
      <c r="C80" s="53">
        <f aca="true" t="shared" si="40" ref="C80:R80">C193</f>
        <v>0</v>
      </c>
      <c r="D80" s="53">
        <f t="shared" si="40"/>
        <v>0</v>
      </c>
      <c r="E80" s="53">
        <f t="shared" si="40"/>
        <v>0</v>
      </c>
      <c r="F80" s="53">
        <f t="shared" si="40"/>
        <v>0</v>
      </c>
      <c r="G80" s="53">
        <f t="shared" si="40"/>
        <v>100317.8</v>
      </c>
      <c r="H80" s="53">
        <f t="shared" si="40"/>
        <v>282393.1</v>
      </c>
      <c r="I80" s="53">
        <f t="shared" si="40"/>
        <v>504411.71941799996</v>
      </c>
      <c r="J80" s="53">
        <f t="shared" si="40"/>
        <v>0</v>
      </c>
      <c r="K80" s="53">
        <f t="shared" si="40"/>
        <v>166756.2</v>
      </c>
      <c r="L80" s="53">
        <f t="shared" si="40"/>
        <v>32993.1</v>
      </c>
      <c r="M80" s="53">
        <f t="shared" si="40"/>
        <v>199749.30000000002</v>
      </c>
      <c r="N80" s="53">
        <f t="shared" si="40"/>
        <v>15842.4</v>
      </c>
      <c r="O80" s="53">
        <f t="shared" si="40"/>
        <v>720003.419418</v>
      </c>
      <c r="P80" s="80">
        <f t="shared" si="40"/>
        <v>0</v>
      </c>
      <c r="Q80" s="53">
        <f t="shared" si="40"/>
        <v>103864.9</v>
      </c>
      <c r="R80" s="53">
        <f t="shared" si="40"/>
        <v>823868.319418</v>
      </c>
      <c r="S80" s="48"/>
      <c r="T80" s="48"/>
    </row>
    <row r="81" spans="1:20" ht="18.75">
      <c r="A81" s="16" t="s">
        <v>95</v>
      </c>
      <c r="B81" s="53">
        <f>B196</f>
        <v>201450.1</v>
      </c>
      <c r="C81" s="53">
        <f aca="true" t="shared" si="41" ref="C81:R81">C196</f>
        <v>0</v>
      </c>
      <c r="D81" s="53">
        <f t="shared" si="41"/>
        <v>0</v>
      </c>
      <c r="E81" s="53">
        <f t="shared" si="41"/>
        <v>0</v>
      </c>
      <c r="F81" s="53">
        <f t="shared" si="41"/>
        <v>0</v>
      </c>
      <c r="G81" s="53">
        <f t="shared" si="41"/>
        <v>96137.9</v>
      </c>
      <c r="H81" s="53">
        <f t="shared" si="41"/>
        <v>280473.5</v>
      </c>
      <c r="I81" s="53">
        <f t="shared" si="41"/>
        <v>578061.5</v>
      </c>
      <c r="J81" s="53">
        <f t="shared" si="41"/>
        <v>0</v>
      </c>
      <c r="K81" s="53">
        <f t="shared" si="41"/>
        <v>177101.6</v>
      </c>
      <c r="L81" s="53">
        <f t="shared" si="41"/>
        <v>33864.5</v>
      </c>
      <c r="M81" s="53">
        <f t="shared" si="41"/>
        <v>210966.1</v>
      </c>
      <c r="N81" s="53">
        <f t="shared" si="41"/>
        <v>16617.4</v>
      </c>
      <c r="O81" s="53">
        <f t="shared" si="41"/>
        <v>805645</v>
      </c>
      <c r="P81" s="80">
        <f t="shared" si="41"/>
        <v>0</v>
      </c>
      <c r="Q81" s="53">
        <f t="shared" si="41"/>
        <v>109751.8</v>
      </c>
      <c r="R81" s="53">
        <f t="shared" si="41"/>
        <v>915396.8</v>
      </c>
      <c r="S81" s="48"/>
      <c r="T81" s="48"/>
    </row>
    <row r="82" spans="1:20" ht="18.75">
      <c r="A82" s="16" t="s">
        <v>98</v>
      </c>
      <c r="B82" s="53">
        <f>B199</f>
        <v>273246.030658</v>
      </c>
      <c r="C82" s="53">
        <f aca="true" t="shared" si="42" ref="C82:R82">C199</f>
        <v>0</v>
      </c>
      <c r="D82" s="53">
        <f t="shared" si="42"/>
        <v>0</v>
      </c>
      <c r="E82" s="53">
        <f t="shared" si="42"/>
        <v>0</v>
      </c>
      <c r="F82" s="53">
        <f t="shared" si="42"/>
        <v>0</v>
      </c>
      <c r="G82" s="53">
        <f t="shared" si="42"/>
        <v>90564.7</v>
      </c>
      <c r="H82" s="53">
        <f t="shared" si="42"/>
        <v>277913.9</v>
      </c>
      <c r="I82" s="53">
        <f t="shared" si="42"/>
        <v>641724.630658</v>
      </c>
      <c r="J82" s="53">
        <f t="shared" si="42"/>
        <v>0</v>
      </c>
      <c r="K82" s="53">
        <f t="shared" si="42"/>
        <v>254809.2</v>
      </c>
      <c r="L82" s="53">
        <f t="shared" si="42"/>
        <v>35319.3</v>
      </c>
      <c r="M82" s="53">
        <f t="shared" si="42"/>
        <v>290128.5</v>
      </c>
      <c r="N82" s="53">
        <f t="shared" si="42"/>
        <v>14621.9</v>
      </c>
      <c r="O82" s="53">
        <f t="shared" si="42"/>
        <v>946475.030658</v>
      </c>
      <c r="P82" s="80">
        <f t="shared" si="42"/>
        <v>0</v>
      </c>
      <c r="Q82" s="53">
        <f t="shared" si="42"/>
        <v>124097.8</v>
      </c>
      <c r="R82" s="53">
        <f t="shared" si="42"/>
        <v>1070572.830658</v>
      </c>
      <c r="S82" s="48"/>
      <c r="T82" s="48"/>
    </row>
    <row r="83" spans="1:20" ht="17.25">
      <c r="A83" s="60"/>
      <c r="B83" s="53"/>
      <c r="C83" s="45"/>
      <c r="D83" s="53"/>
      <c r="E83" s="53"/>
      <c r="F83" s="45"/>
      <c r="G83" s="45"/>
      <c r="H83" s="45"/>
      <c r="I83" s="45"/>
      <c r="J83" s="53"/>
      <c r="K83" s="45"/>
      <c r="L83" s="45"/>
      <c r="M83" s="45"/>
      <c r="N83" s="88"/>
      <c r="O83" s="53"/>
      <c r="P83" s="86"/>
      <c r="Q83" s="88"/>
      <c r="R83" s="53"/>
      <c r="S83" s="48"/>
      <c r="T83" s="48"/>
    </row>
    <row r="84" spans="1:20" ht="18.75">
      <c r="A84" s="16" t="s">
        <v>97</v>
      </c>
      <c r="B84" s="84">
        <f>B203</f>
        <v>0</v>
      </c>
      <c r="C84" s="53">
        <f aca="true" t="shared" si="43" ref="C84:R84">C203</f>
        <v>0</v>
      </c>
      <c r="D84" s="53">
        <f t="shared" si="43"/>
        <v>0</v>
      </c>
      <c r="E84" s="53">
        <f t="shared" si="43"/>
        <v>0</v>
      </c>
      <c r="F84" s="53">
        <f t="shared" si="43"/>
        <v>0</v>
      </c>
      <c r="G84" s="53">
        <f t="shared" si="43"/>
        <v>86384.8</v>
      </c>
      <c r="H84" s="53">
        <f t="shared" si="43"/>
        <v>549240.3</v>
      </c>
      <c r="I84" s="53">
        <f t="shared" si="43"/>
        <v>635625.1000000001</v>
      </c>
      <c r="J84" s="53">
        <f t="shared" si="43"/>
        <v>0</v>
      </c>
      <c r="K84" s="53">
        <f t="shared" si="43"/>
        <v>296894.8</v>
      </c>
      <c r="L84" s="53">
        <f t="shared" si="43"/>
        <v>34871.9</v>
      </c>
      <c r="M84" s="53">
        <f t="shared" si="43"/>
        <v>331766.7</v>
      </c>
      <c r="N84" s="53">
        <f t="shared" si="43"/>
        <v>14402.5</v>
      </c>
      <c r="O84" s="53">
        <f t="shared" si="43"/>
        <v>981794.3</v>
      </c>
      <c r="P84" s="80">
        <f t="shared" si="43"/>
        <v>0</v>
      </c>
      <c r="Q84" s="53">
        <f t="shared" si="43"/>
        <v>120785.4</v>
      </c>
      <c r="R84" s="53">
        <f t="shared" si="43"/>
        <v>1102579.7</v>
      </c>
      <c r="S84" s="48"/>
      <c r="T84" s="48"/>
    </row>
    <row r="85" spans="1:20" ht="18.75">
      <c r="A85" s="16" t="s">
        <v>96</v>
      </c>
      <c r="B85" s="53">
        <f>+B206</f>
        <v>19504.70000000001</v>
      </c>
      <c r="C85" s="53">
        <f aca="true" t="shared" si="44" ref="C85:R85">+C206</f>
        <v>0</v>
      </c>
      <c r="D85" s="53">
        <f t="shared" si="44"/>
        <v>0</v>
      </c>
      <c r="E85" s="53">
        <f t="shared" si="44"/>
        <v>0</v>
      </c>
      <c r="F85" s="53">
        <f t="shared" si="44"/>
        <v>0</v>
      </c>
      <c r="G85" s="53">
        <f t="shared" si="44"/>
        <v>83598.2</v>
      </c>
      <c r="H85" s="53">
        <f t="shared" si="44"/>
        <v>547320.7</v>
      </c>
      <c r="I85" s="53">
        <f t="shared" si="44"/>
        <v>650423.6</v>
      </c>
      <c r="J85" s="53">
        <f t="shared" si="44"/>
        <v>0</v>
      </c>
      <c r="K85" s="53">
        <f t="shared" si="44"/>
        <v>348742.9</v>
      </c>
      <c r="L85" s="53">
        <f t="shared" si="44"/>
        <v>36105</v>
      </c>
      <c r="M85" s="53">
        <f t="shared" si="44"/>
        <v>384847.9</v>
      </c>
      <c r="N85" s="53">
        <f t="shared" si="44"/>
        <v>16843.8</v>
      </c>
      <c r="O85" s="53">
        <f t="shared" si="44"/>
        <v>1052115.3</v>
      </c>
      <c r="P85" s="80">
        <f t="shared" si="44"/>
        <v>0</v>
      </c>
      <c r="Q85" s="53">
        <f t="shared" si="44"/>
        <v>126550</v>
      </c>
      <c r="R85" s="53">
        <f t="shared" si="44"/>
        <v>1178665.3</v>
      </c>
      <c r="S85" s="48"/>
      <c r="T85" s="48"/>
    </row>
    <row r="86" spans="1:20" ht="18.75">
      <c r="A86" s="16" t="s">
        <v>95</v>
      </c>
      <c r="B86" s="53">
        <f>+B209</f>
        <v>18972.7</v>
      </c>
      <c r="C86" s="53">
        <f aca="true" t="shared" si="45" ref="C86:R86">+C209</f>
        <v>0</v>
      </c>
      <c r="D86" s="53">
        <f t="shared" si="45"/>
        <v>0</v>
      </c>
      <c r="E86" s="53">
        <f t="shared" si="45"/>
        <v>0</v>
      </c>
      <c r="F86" s="53">
        <f t="shared" si="45"/>
        <v>0</v>
      </c>
      <c r="G86" s="53">
        <f t="shared" si="45"/>
        <v>79418.3</v>
      </c>
      <c r="H86" s="53">
        <f t="shared" si="45"/>
        <v>546041</v>
      </c>
      <c r="I86" s="53">
        <f t="shared" si="45"/>
        <v>644432</v>
      </c>
      <c r="J86" s="53">
        <f t="shared" si="45"/>
        <v>0</v>
      </c>
      <c r="K86" s="53">
        <f t="shared" si="45"/>
        <v>390238.4</v>
      </c>
      <c r="L86" s="53">
        <f t="shared" si="45"/>
        <v>31521.1</v>
      </c>
      <c r="M86" s="53">
        <f t="shared" si="45"/>
        <v>421759.5</v>
      </c>
      <c r="N86" s="53">
        <f t="shared" si="45"/>
        <v>15299.3</v>
      </c>
      <c r="O86" s="53">
        <f t="shared" si="45"/>
        <v>1081490.8</v>
      </c>
      <c r="P86" s="80">
        <f t="shared" si="45"/>
        <v>0</v>
      </c>
      <c r="Q86" s="53">
        <f t="shared" si="45"/>
        <v>137047.9</v>
      </c>
      <c r="R86" s="53">
        <f t="shared" si="45"/>
        <v>1218538.7</v>
      </c>
      <c r="S86" s="48"/>
      <c r="T86" s="48"/>
    </row>
    <row r="87" spans="1:20" ht="18.75">
      <c r="A87" s="16" t="s">
        <v>94</v>
      </c>
      <c r="B87" s="53">
        <f>B212</f>
        <v>134973.1</v>
      </c>
      <c r="C87" s="53">
        <f aca="true" t="shared" si="46" ref="C87:R87">C212</f>
        <v>0</v>
      </c>
      <c r="D87" s="53">
        <f t="shared" si="46"/>
        <v>0</v>
      </c>
      <c r="E87" s="53">
        <f t="shared" si="46"/>
        <v>0</v>
      </c>
      <c r="F87" s="53">
        <f t="shared" si="46"/>
        <v>0</v>
      </c>
      <c r="G87" s="53">
        <f t="shared" si="46"/>
        <v>73845.1</v>
      </c>
      <c r="H87" s="53">
        <f t="shared" si="46"/>
        <v>543481.6</v>
      </c>
      <c r="I87" s="53">
        <f t="shared" si="46"/>
        <v>752299.8</v>
      </c>
      <c r="J87" s="53">
        <f t="shared" si="46"/>
        <v>0</v>
      </c>
      <c r="K87" s="53">
        <f t="shared" si="46"/>
        <v>438079.6</v>
      </c>
      <c r="L87" s="53">
        <f t="shared" si="46"/>
        <v>22418.9</v>
      </c>
      <c r="M87" s="53">
        <f t="shared" si="46"/>
        <v>460498.5</v>
      </c>
      <c r="N87" s="53">
        <f t="shared" si="46"/>
        <v>14680.6</v>
      </c>
      <c r="O87" s="53">
        <f t="shared" si="46"/>
        <v>1227478.9000000001</v>
      </c>
      <c r="P87" s="80">
        <f t="shared" si="46"/>
        <v>0</v>
      </c>
      <c r="Q87" s="53">
        <f t="shared" si="46"/>
        <v>146665.74</v>
      </c>
      <c r="R87" s="53">
        <f t="shared" si="46"/>
        <v>1374144.6400000001</v>
      </c>
      <c r="S87" s="48"/>
      <c r="T87" s="48"/>
    </row>
    <row r="88" spans="1:20" ht="17.25">
      <c r="A88" s="60"/>
      <c r="B88" s="53"/>
      <c r="C88" s="45"/>
      <c r="D88" s="53"/>
      <c r="E88" s="53"/>
      <c r="F88" s="45"/>
      <c r="G88" s="45"/>
      <c r="H88" s="45"/>
      <c r="I88" s="45"/>
      <c r="J88" s="53"/>
      <c r="K88" s="45"/>
      <c r="L88" s="45"/>
      <c r="M88" s="45"/>
      <c r="N88" s="88"/>
      <c r="O88" s="53"/>
      <c r="P88" s="86"/>
      <c r="Q88" s="88"/>
      <c r="R88" s="53"/>
      <c r="S88" s="48"/>
      <c r="T88" s="48"/>
    </row>
    <row r="89" spans="1:20" ht="18.75">
      <c r="A89" s="16" t="s">
        <v>93</v>
      </c>
      <c r="B89" s="53">
        <f>B216</f>
        <v>130042.5</v>
      </c>
      <c r="C89" s="53">
        <f aca="true" t="shared" si="47" ref="C89:R89">C216</f>
        <v>0</v>
      </c>
      <c r="D89" s="53">
        <f t="shared" si="47"/>
        <v>0</v>
      </c>
      <c r="E89" s="53">
        <f t="shared" si="47"/>
        <v>0</v>
      </c>
      <c r="F89" s="53">
        <f t="shared" si="47"/>
        <v>0</v>
      </c>
      <c r="G89" s="53">
        <f t="shared" si="47"/>
        <v>69665.1</v>
      </c>
      <c r="H89" s="53">
        <f t="shared" si="47"/>
        <v>541562</v>
      </c>
      <c r="I89" s="53">
        <f t="shared" si="47"/>
        <v>741269.6</v>
      </c>
      <c r="J89" s="53">
        <f t="shared" si="47"/>
        <v>0</v>
      </c>
      <c r="K89" s="53">
        <f t="shared" si="47"/>
        <v>474831.30000000005</v>
      </c>
      <c r="L89" s="53">
        <f t="shared" si="47"/>
        <v>27491.7</v>
      </c>
      <c r="M89" s="53">
        <f t="shared" si="47"/>
        <v>502323.00000000006</v>
      </c>
      <c r="N89" s="53">
        <f t="shared" si="47"/>
        <v>21041.6</v>
      </c>
      <c r="O89" s="53">
        <f t="shared" si="47"/>
        <v>1264634.2000000002</v>
      </c>
      <c r="P89" s="80">
        <f t="shared" si="47"/>
        <v>0</v>
      </c>
      <c r="Q89" s="53">
        <f t="shared" si="47"/>
        <v>152990.16999999998</v>
      </c>
      <c r="R89" s="53">
        <f t="shared" si="47"/>
        <v>1417624.37</v>
      </c>
      <c r="S89" s="48"/>
      <c r="T89" s="48"/>
    </row>
    <row r="90" spans="1:20" ht="18.75">
      <c r="A90" s="16" t="s">
        <v>92</v>
      </c>
      <c r="B90" s="53">
        <f>B219</f>
        <v>141652.8</v>
      </c>
      <c r="C90" s="53">
        <f aca="true" t="shared" si="48" ref="C90:R90">C219</f>
        <v>0</v>
      </c>
      <c r="D90" s="53">
        <f t="shared" si="48"/>
        <v>0</v>
      </c>
      <c r="E90" s="53">
        <f t="shared" si="48"/>
        <v>0</v>
      </c>
      <c r="F90" s="53">
        <f t="shared" si="48"/>
        <v>0</v>
      </c>
      <c r="G90" s="53">
        <f t="shared" si="48"/>
        <v>66878.5</v>
      </c>
      <c r="H90" s="53">
        <f t="shared" si="48"/>
        <v>540282.3</v>
      </c>
      <c r="I90" s="53">
        <f t="shared" si="48"/>
        <v>748813.6000000001</v>
      </c>
      <c r="J90" s="53">
        <f t="shared" si="48"/>
        <v>0</v>
      </c>
      <c r="K90" s="53">
        <f t="shared" si="48"/>
        <v>520961.5</v>
      </c>
      <c r="L90" s="53">
        <f t="shared" si="48"/>
        <v>23740.2</v>
      </c>
      <c r="M90" s="53">
        <f t="shared" si="48"/>
        <v>544701.7</v>
      </c>
      <c r="N90" s="53">
        <f t="shared" si="48"/>
        <v>17196.5</v>
      </c>
      <c r="O90" s="53">
        <f t="shared" si="48"/>
        <v>1310711.8</v>
      </c>
      <c r="P90" s="80">
        <f t="shared" si="48"/>
        <v>0</v>
      </c>
      <c r="Q90" s="53">
        <f t="shared" si="48"/>
        <v>155927.5</v>
      </c>
      <c r="R90" s="53">
        <f t="shared" si="48"/>
        <v>1466639.3</v>
      </c>
      <c r="S90" s="48"/>
      <c r="T90" s="48"/>
    </row>
    <row r="91" spans="1:20" ht="18.75">
      <c r="A91" s="60" t="s">
        <v>95</v>
      </c>
      <c r="B91" s="53">
        <f>B222</f>
        <v>112382.3</v>
      </c>
      <c r="C91" s="53">
        <f aca="true" t="shared" si="49" ref="C91:R91">C222</f>
        <v>0</v>
      </c>
      <c r="D91" s="53">
        <f t="shared" si="49"/>
        <v>0</v>
      </c>
      <c r="E91" s="53">
        <f t="shared" si="49"/>
        <v>0</v>
      </c>
      <c r="F91" s="53">
        <f t="shared" si="49"/>
        <v>0</v>
      </c>
      <c r="G91" s="53">
        <f t="shared" si="49"/>
        <v>62698.6</v>
      </c>
      <c r="H91" s="53">
        <f t="shared" si="49"/>
        <v>538362.6</v>
      </c>
      <c r="I91" s="53">
        <f t="shared" si="49"/>
        <v>713443.5</v>
      </c>
      <c r="J91" s="53">
        <f t="shared" si="49"/>
        <v>0</v>
      </c>
      <c r="K91" s="53">
        <f t="shared" si="49"/>
        <v>550738.8</v>
      </c>
      <c r="L91" s="53">
        <f t="shared" si="49"/>
        <v>23937.2</v>
      </c>
      <c r="M91" s="53">
        <f t="shared" si="49"/>
        <v>574676</v>
      </c>
      <c r="N91" s="53">
        <f t="shared" si="49"/>
        <v>20003.899999999998</v>
      </c>
      <c r="O91" s="53">
        <f t="shared" si="49"/>
        <v>1308123.4</v>
      </c>
      <c r="P91" s="80">
        <f t="shared" si="49"/>
        <v>0</v>
      </c>
      <c r="Q91" s="53">
        <f t="shared" si="49"/>
        <v>180540.673716</v>
      </c>
      <c r="R91" s="53">
        <f t="shared" si="49"/>
        <v>1488664.073716</v>
      </c>
      <c r="S91" s="48"/>
      <c r="T91" s="48"/>
    </row>
    <row r="92" spans="1:20" ht="18.75">
      <c r="A92" s="60" t="s">
        <v>107</v>
      </c>
      <c r="B92" s="53">
        <f>B225</f>
        <v>194279.5</v>
      </c>
      <c r="C92" s="53">
        <f aca="true" t="shared" si="50" ref="C92:R92">C225</f>
        <v>0</v>
      </c>
      <c r="D92" s="53">
        <f t="shared" si="50"/>
        <v>0</v>
      </c>
      <c r="E92" s="53">
        <f t="shared" si="50"/>
        <v>0</v>
      </c>
      <c r="F92" s="53">
        <f t="shared" si="50"/>
        <v>0</v>
      </c>
      <c r="G92" s="53">
        <f t="shared" si="50"/>
        <v>57125.4</v>
      </c>
      <c r="H92" s="53">
        <f t="shared" si="50"/>
        <v>535803.2</v>
      </c>
      <c r="I92" s="53">
        <f t="shared" si="50"/>
        <v>787208.1</v>
      </c>
      <c r="J92" s="53">
        <f t="shared" si="50"/>
        <v>0</v>
      </c>
      <c r="K92" s="53">
        <f t="shared" si="50"/>
        <v>643490.6</v>
      </c>
      <c r="L92" s="53">
        <f t="shared" si="50"/>
        <v>15118.1</v>
      </c>
      <c r="M92" s="53">
        <f t="shared" si="50"/>
        <v>658608.7</v>
      </c>
      <c r="N92" s="53">
        <f t="shared" si="50"/>
        <v>15743.4</v>
      </c>
      <c r="O92" s="53">
        <f t="shared" si="50"/>
        <v>1461560.1999999997</v>
      </c>
      <c r="P92" s="80">
        <f t="shared" si="50"/>
        <v>0</v>
      </c>
      <c r="Q92" s="53">
        <f t="shared" si="50"/>
        <v>186273.3</v>
      </c>
      <c r="R92" s="53">
        <f t="shared" si="50"/>
        <v>1647833.4999999998</v>
      </c>
      <c r="S92" s="48"/>
      <c r="T92" s="48"/>
    </row>
    <row r="93" spans="1:20" ht="17.25">
      <c r="A93" s="60"/>
      <c r="B93" s="53"/>
      <c r="C93" s="45"/>
      <c r="D93" s="53"/>
      <c r="E93" s="53"/>
      <c r="F93" s="45"/>
      <c r="G93" s="45"/>
      <c r="H93" s="45"/>
      <c r="I93" s="45"/>
      <c r="J93" s="53"/>
      <c r="K93" s="45"/>
      <c r="L93" s="45"/>
      <c r="M93" s="45"/>
      <c r="N93" s="88"/>
      <c r="O93" s="53"/>
      <c r="P93" s="86"/>
      <c r="Q93" s="88"/>
      <c r="R93" s="53"/>
      <c r="S93" s="48"/>
      <c r="T93" s="48"/>
    </row>
    <row r="94" spans="1:20" ht="17.25">
      <c r="A94" s="60" t="s">
        <v>111</v>
      </c>
      <c r="B94" s="53">
        <f>B229</f>
        <v>151279.3</v>
      </c>
      <c r="C94" s="53">
        <f aca="true" t="shared" si="51" ref="C94:R94">C229</f>
        <v>0</v>
      </c>
      <c r="D94" s="53">
        <f t="shared" si="51"/>
        <v>0</v>
      </c>
      <c r="E94" s="53">
        <f t="shared" si="51"/>
        <v>0</v>
      </c>
      <c r="F94" s="53">
        <f t="shared" si="51"/>
        <v>0</v>
      </c>
      <c r="G94" s="53">
        <f t="shared" si="51"/>
        <v>52945.5</v>
      </c>
      <c r="H94" s="53">
        <f t="shared" si="51"/>
        <v>533314.3</v>
      </c>
      <c r="I94" s="53">
        <f t="shared" si="51"/>
        <v>737539.1000000001</v>
      </c>
      <c r="J94" s="53">
        <f t="shared" si="51"/>
        <v>0</v>
      </c>
      <c r="K94" s="53">
        <f t="shared" si="51"/>
        <v>716057.3999999999</v>
      </c>
      <c r="L94" s="53">
        <f t="shared" si="51"/>
        <v>13580.500000000002</v>
      </c>
      <c r="M94" s="53">
        <f t="shared" si="51"/>
        <v>729637.8999999999</v>
      </c>
      <c r="N94" s="53">
        <f t="shared" si="51"/>
        <v>15743.4</v>
      </c>
      <c r="O94" s="53">
        <f t="shared" si="51"/>
        <v>1482920.4</v>
      </c>
      <c r="P94" s="80">
        <f t="shared" si="51"/>
        <v>0</v>
      </c>
      <c r="Q94" s="53">
        <f t="shared" si="51"/>
        <v>174269.86593700002</v>
      </c>
      <c r="R94" s="53">
        <f t="shared" si="51"/>
        <v>1657190.265937</v>
      </c>
      <c r="S94" s="48"/>
      <c r="T94" s="48"/>
    </row>
    <row r="95" spans="1:20" ht="18.75">
      <c r="A95" s="16" t="s">
        <v>92</v>
      </c>
      <c r="B95" s="53">
        <f>B232</f>
        <v>201181.6</v>
      </c>
      <c r="C95" s="53">
        <f aca="true" t="shared" si="52" ref="C95:R95">C232</f>
        <v>0</v>
      </c>
      <c r="D95" s="53">
        <f t="shared" si="52"/>
        <v>0</v>
      </c>
      <c r="E95" s="53">
        <f t="shared" si="52"/>
        <v>0</v>
      </c>
      <c r="F95" s="53">
        <f t="shared" si="52"/>
        <v>0</v>
      </c>
      <c r="G95" s="53">
        <f t="shared" si="52"/>
        <v>50158.9</v>
      </c>
      <c r="H95" s="53">
        <f t="shared" si="52"/>
        <v>529117.6</v>
      </c>
      <c r="I95" s="53">
        <f t="shared" si="52"/>
        <v>780458.1</v>
      </c>
      <c r="J95" s="53">
        <f t="shared" si="52"/>
        <v>0</v>
      </c>
      <c r="K95" s="53">
        <f t="shared" si="52"/>
        <v>799117.9</v>
      </c>
      <c r="L95" s="53">
        <f t="shared" si="52"/>
        <v>46166.700000000004</v>
      </c>
      <c r="M95" s="53">
        <f t="shared" si="52"/>
        <v>845284.6</v>
      </c>
      <c r="N95" s="53">
        <f t="shared" si="52"/>
        <v>15743.4</v>
      </c>
      <c r="O95" s="53">
        <f t="shared" si="52"/>
        <v>1641486.0999999999</v>
      </c>
      <c r="P95" s="80">
        <f t="shared" si="52"/>
        <v>0</v>
      </c>
      <c r="Q95" s="53">
        <f t="shared" si="52"/>
        <v>187334.431588</v>
      </c>
      <c r="R95" s="53">
        <f t="shared" si="52"/>
        <v>1828820.5315879998</v>
      </c>
      <c r="S95" s="48"/>
      <c r="T95" s="48"/>
    </row>
    <row r="96" spans="1:20" ht="17.25">
      <c r="A96" s="60"/>
      <c r="B96" s="53"/>
      <c r="C96" s="45"/>
      <c r="D96" s="53"/>
      <c r="E96" s="53"/>
      <c r="F96" s="45"/>
      <c r="G96" s="45"/>
      <c r="H96" s="45"/>
      <c r="I96" s="45"/>
      <c r="J96" s="53"/>
      <c r="K96" s="45"/>
      <c r="L96" s="45"/>
      <c r="M96" s="45"/>
      <c r="N96" s="88"/>
      <c r="O96" s="53"/>
      <c r="P96" s="86"/>
      <c r="Q96" s="88"/>
      <c r="R96" s="53"/>
      <c r="S96" s="48"/>
      <c r="T96" s="48"/>
    </row>
    <row r="97" spans="1:20" ht="18" hidden="1">
      <c r="A97" s="16" t="s">
        <v>32</v>
      </c>
      <c r="B97" s="42">
        <v>5542.2</v>
      </c>
      <c r="C97" s="74">
        <v>0</v>
      </c>
      <c r="D97" s="74">
        <v>0</v>
      </c>
      <c r="E97" s="74">
        <v>0</v>
      </c>
      <c r="F97" s="74">
        <v>0</v>
      </c>
      <c r="G97" s="42" t="s">
        <v>8</v>
      </c>
      <c r="H97" s="42" t="s">
        <v>8</v>
      </c>
      <c r="I97" s="45">
        <f aca="true" t="shared" si="53" ref="I97:I108">SUM(B97:F97)</f>
        <v>5542.2</v>
      </c>
      <c r="J97" s="42" t="s">
        <v>8</v>
      </c>
      <c r="K97" s="49">
        <v>44531.3</v>
      </c>
      <c r="L97" s="49">
        <v>0</v>
      </c>
      <c r="M97" s="45">
        <f aca="true" t="shared" si="54" ref="M97:M108">+J97+K97</f>
        <v>44531.3</v>
      </c>
      <c r="N97" s="44">
        <v>4004.3</v>
      </c>
      <c r="O97" s="45">
        <f aca="true" t="shared" si="55" ref="O97:O108">+I97+M97+N97</f>
        <v>54077.8</v>
      </c>
      <c r="P97" s="42">
        <v>506.8</v>
      </c>
      <c r="Q97" s="54">
        <f>21411+20272.8</f>
        <v>41683.8</v>
      </c>
      <c r="R97" s="53">
        <f aca="true" t="shared" si="56" ref="R97:R108">O97+P97+Q97</f>
        <v>96268.40000000001</v>
      </c>
      <c r="S97" s="48"/>
      <c r="T97" s="48"/>
    </row>
    <row r="98" spans="1:20" ht="18" hidden="1">
      <c r="A98" s="60" t="s">
        <v>62</v>
      </c>
      <c r="B98" s="42">
        <v>11906.1</v>
      </c>
      <c r="C98" s="74">
        <v>0</v>
      </c>
      <c r="D98" s="74">
        <v>0</v>
      </c>
      <c r="E98" s="74">
        <v>0</v>
      </c>
      <c r="F98" s="74">
        <v>0</v>
      </c>
      <c r="G98" s="42" t="s">
        <v>8</v>
      </c>
      <c r="H98" s="42" t="s">
        <v>8</v>
      </c>
      <c r="I98" s="45">
        <f t="shared" si="53"/>
        <v>11906.1</v>
      </c>
      <c r="J98" s="42" t="s">
        <v>8</v>
      </c>
      <c r="K98" s="49">
        <v>46331.3</v>
      </c>
      <c r="L98" s="49"/>
      <c r="M98" s="45">
        <f t="shared" si="54"/>
        <v>46331.3</v>
      </c>
      <c r="N98" s="44">
        <v>3689.3</v>
      </c>
      <c r="O98" s="45">
        <f t="shared" si="55"/>
        <v>61926.700000000004</v>
      </c>
      <c r="P98" s="42">
        <v>506.8</v>
      </c>
      <c r="Q98" s="54">
        <f>23511+18235.6</f>
        <v>41746.6</v>
      </c>
      <c r="R98" s="53">
        <f t="shared" si="56"/>
        <v>104180.1</v>
      </c>
      <c r="S98" s="48"/>
      <c r="T98" s="48"/>
    </row>
    <row r="99" spans="1:20" ht="18" hidden="1">
      <c r="A99" s="60" t="s">
        <v>63</v>
      </c>
      <c r="B99" s="42">
        <v>23202.6</v>
      </c>
      <c r="C99" s="74">
        <v>0</v>
      </c>
      <c r="D99" s="74">
        <v>0</v>
      </c>
      <c r="E99" s="74">
        <v>0</v>
      </c>
      <c r="F99" s="74">
        <v>0</v>
      </c>
      <c r="G99" s="42" t="s">
        <v>8</v>
      </c>
      <c r="H99" s="42" t="s">
        <v>8</v>
      </c>
      <c r="I99" s="45">
        <f t="shared" si="53"/>
        <v>23202.6</v>
      </c>
      <c r="J99" s="42" t="s">
        <v>8</v>
      </c>
      <c r="K99" s="49">
        <v>45831.3</v>
      </c>
      <c r="L99" s="49"/>
      <c r="M99" s="45">
        <f t="shared" si="54"/>
        <v>45831.3</v>
      </c>
      <c r="N99" s="44">
        <v>3735.7</v>
      </c>
      <c r="O99" s="45">
        <f t="shared" si="55"/>
        <v>72769.59999999999</v>
      </c>
      <c r="P99" s="42">
        <v>506.8</v>
      </c>
      <c r="Q99" s="54">
        <f>23311+24601.6</f>
        <v>47912.6</v>
      </c>
      <c r="R99" s="53">
        <f t="shared" si="56"/>
        <v>121189</v>
      </c>
      <c r="S99" s="48"/>
      <c r="T99" s="48"/>
    </row>
    <row r="100" spans="1:20" ht="18" hidden="1">
      <c r="A100" s="60" t="s">
        <v>67</v>
      </c>
      <c r="B100" s="42">
        <v>30407.6</v>
      </c>
      <c r="C100" s="74">
        <v>0</v>
      </c>
      <c r="D100" s="74">
        <v>0</v>
      </c>
      <c r="E100" s="74">
        <v>0</v>
      </c>
      <c r="F100" s="74">
        <v>0</v>
      </c>
      <c r="G100" s="42" t="s">
        <v>8</v>
      </c>
      <c r="H100" s="42" t="s">
        <v>8</v>
      </c>
      <c r="I100" s="45">
        <f t="shared" si="53"/>
        <v>30407.6</v>
      </c>
      <c r="J100" s="42" t="s">
        <v>8</v>
      </c>
      <c r="K100" s="49">
        <v>46131.3</v>
      </c>
      <c r="L100" s="49"/>
      <c r="M100" s="45">
        <f t="shared" si="54"/>
        <v>46131.3</v>
      </c>
      <c r="N100" s="44">
        <v>6164</v>
      </c>
      <c r="O100" s="45">
        <f t="shared" si="55"/>
        <v>82702.9</v>
      </c>
      <c r="P100" s="42">
        <v>506.8</v>
      </c>
      <c r="Q100" s="54">
        <f>23211+27346.6</f>
        <v>50557.6</v>
      </c>
      <c r="R100" s="53">
        <f t="shared" si="56"/>
        <v>133767.3</v>
      </c>
      <c r="S100" s="48"/>
      <c r="T100" s="48"/>
    </row>
    <row r="101" spans="1:20" ht="18" hidden="1">
      <c r="A101" s="60" t="s">
        <v>68</v>
      </c>
      <c r="B101" s="42">
        <v>34467.6</v>
      </c>
      <c r="C101" s="74">
        <v>0</v>
      </c>
      <c r="D101" s="74">
        <v>0</v>
      </c>
      <c r="E101" s="74">
        <v>0</v>
      </c>
      <c r="F101" s="74">
        <v>0</v>
      </c>
      <c r="G101" s="42" t="s">
        <v>8</v>
      </c>
      <c r="H101" s="42" t="s">
        <v>8</v>
      </c>
      <c r="I101" s="45">
        <f t="shared" si="53"/>
        <v>34467.6</v>
      </c>
      <c r="J101" s="42" t="s">
        <v>8</v>
      </c>
      <c r="K101" s="49">
        <v>41331.3</v>
      </c>
      <c r="L101" s="49"/>
      <c r="M101" s="45">
        <f t="shared" si="54"/>
        <v>41331.3</v>
      </c>
      <c r="N101" s="44">
        <v>3120.3</v>
      </c>
      <c r="O101" s="45">
        <f t="shared" si="55"/>
        <v>78919.2</v>
      </c>
      <c r="P101" s="42">
        <v>506.8</v>
      </c>
      <c r="Q101" s="54">
        <f>25911+21669.2</f>
        <v>47580.2</v>
      </c>
      <c r="R101" s="53">
        <f t="shared" si="56"/>
        <v>127006.2</v>
      </c>
      <c r="S101" s="48"/>
      <c r="T101" s="48"/>
    </row>
    <row r="102" spans="1:20" ht="18" hidden="1">
      <c r="A102" s="60" t="s">
        <v>69</v>
      </c>
      <c r="B102" s="42">
        <v>38928.8</v>
      </c>
      <c r="C102" s="74">
        <v>0</v>
      </c>
      <c r="D102" s="74">
        <v>0</v>
      </c>
      <c r="E102" s="74">
        <v>0</v>
      </c>
      <c r="F102" s="74">
        <v>0</v>
      </c>
      <c r="G102" s="42" t="s">
        <v>8</v>
      </c>
      <c r="H102" s="42" t="s">
        <v>8</v>
      </c>
      <c r="I102" s="45">
        <f t="shared" si="53"/>
        <v>38928.8</v>
      </c>
      <c r="J102" s="42" t="s">
        <v>8</v>
      </c>
      <c r="K102" s="49">
        <v>42131.3</v>
      </c>
      <c r="L102" s="49"/>
      <c r="M102" s="45">
        <f t="shared" si="54"/>
        <v>42131.3</v>
      </c>
      <c r="N102" s="44">
        <v>5775.2</v>
      </c>
      <c r="O102" s="45">
        <f t="shared" si="55"/>
        <v>86835.3</v>
      </c>
      <c r="P102" s="42">
        <v>506.8</v>
      </c>
      <c r="Q102" s="54">
        <f>26111+36462.7</f>
        <v>62573.7</v>
      </c>
      <c r="R102" s="53">
        <f t="shared" si="56"/>
        <v>149915.8</v>
      </c>
      <c r="S102" s="48"/>
      <c r="T102" s="48"/>
    </row>
    <row r="103" spans="1:20" ht="18" hidden="1">
      <c r="A103" s="60" t="s">
        <v>52</v>
      </c>
      <c r="B103" s="42">
        <v>32957.9</v>
      </c>
      <c r="C103" s="74">
        <v>0</v>
      </c>
      <c r="D103" s="74">
        <v>0</v>
      </c>
      <c r="E103" s="74">
        <v>0</v>
      </c>
      <c r="F103" s="74">
        <v>0</v>
      </c>
      <c r="G103" s="42" t="s">
        <v>8</v>
      </c>
      <c r="H103" s="42" t="s">
        <v>8</v>
      </c>
      <c r="I103" s="45">
        <f t="shared" si="53"/>
        <v>32957.9</v>
      </c>
      <c r="J103" s="42" t="s">
        <v>8</v>
      </c>
      <c r="K103" s="49">
        <v>37861</v>
      </c>
      <c r="L103" s="49"/>
      <c r="M103" s="45">
        <f t="shared" si="54"/>
        <v>37861</v>
      </c>
      <c r="N103" s="44">
        <v>4887.2</v>
      </c>
      <c r="O103" s="45">
        <f t="shared" si="55"/>
        <v>75706.09999999999</v>
      </c>
      <c r="P103" s="42">
        <v>833.8</v>
      </c>
      <c r="Q103" s="54">
        <f>26611+65118.4</f>
        <v>91729.4</v>
      </c>
      <c r="R103" s="53">
        <f t="shared" si="56"/>
        <v>168269.3</v>
      </c>
      <c r="S103" s="48"/>
      <c r="T103" s="48"/>
    </row>
    <row r="104" spans="1:20" ht="18" hidden="1">
      <c r="A104" s="60" t="s">
        <v>70</v>
      </c>
      <c r="B104" s="42">
        <v>37677.9</v>
      </c>
      <c r="C104" s="74">
        <v>0</v>
      </c>
      <c r="D104" s="74">
        <v>0</v>
      </c>
      <c r="E104" s="74">
        <v>0</v>
      </c>
      <c r="F104" s="74">
        <v>0</v>
      </c>
      <c r="G104" s="42" t="s">
        <v>8</v>
      </c>
      <c r="H104" s="42" t="s">
        <v>8</v>
      </c>
      <c r="I104" s="45">
        <f t="shared" si="53"/>
        <v>37677.9</v>
      </c>
      <c r="J104" s="42" t="s">
        <v>8</v>
      </c>
      <c r="K104" s="49">
        <v>37361</v>
      </c>
      <c r="L104" s="49"/>
      <c r="M104" s="45">
        <f t="shared" si="54"/>
        <v>37361</v>
      </c>
      <c r="N104" s="44">
        <v>4634.2</v>
      </c>
      <c r="O104" s="45">
        <f t="shared" si="55"/>
        <v>79673.09999999999</v>
      </c>
      <c r="P104" s="42">
        <v>833.8</v>
      </c>
      <c r="Q104" s="54">
        <f>27411+70451.2</f>
        <v>97862.2</v>
      </c>
      <c r="R104" s="53">
        <f t="shared" si="56"/>
        <v>178369.09999999998</v>
      </c>
      <c r="S104" s="48"/>
      <c r="T104" s="48"/>
    </row>
    <row r="105" spans="1:20" ht="18" hidden="1">
      <c r="A105" s="60" t="s">
        <v>58</v>
      </c>
      <c r="B105" s="42">
        <v>23869.8</v>
      </c>
      <c r="C105" s="74">
        <v>0</v>
      </c>
      <c r="D105" s="74">
        <v>0</v>
      </c>
      <c r="E105" s="74">
        <v>0</v>
      </c>
      <c r="F105" s="74">
        <v>0</v>
      </c>
      <c r="G105" s="42" t="s">
        <v>8</v>
      </c>
      <c r="H105" s="42" t="s">
        <v>8</v>
      </c>
      <c r="I105" s="45">
        <f t="shared" si="53"/>
        <v>23869.8</v>
      </c>
      <c r="J105" s="42" t="s">
        <v>8</v>
      </c>
      <c r="K105" s="49">
        <v>44061</v>
      </c>
      <c r="L105" s="49"/>
      <c r="M105" s="45">
        <f t="shared" si="54"/>
        <v>44061</v>
      </c>
      <c r="N105" s="44">
        <v>5945.3</v>
      </c>
      <c r="O105" s="45">
        <f t="shared" si="55"/>
        <v>73876.1</v>
      </c>
      <c r="P105" s="42">
        <v>833.8</v>
      </c>
      <c r="Q105" s="54">
        <f>26071+59945.1</f>
        <v>86016.1</v>
      </c>
      <c r="R105" s="53">
        <f t="shared" si="56"/>
        <v>160726</v>
      </c>
      <c r="S105" s="48"/>
      <c r="T105" s="48"/>
    </row>
    <row r="106" spans="1:20" ht="18" hidden="1">
      <c r="A106" s="60" t="s">
        <v>71</v>
      </c>
      <c r="B106" s="42">
        <v>20909.3</v>
      </c>
      <c r="C106" s="74">
        <v>0</v>
      </c>
      <c r="D106" s="74">
        <v>0</v>
      </c>
      <c r="E106" s="74">
        <v>0</v>
      </c>
      <c r="F106" s="74">
        <v>0</v>
      </c>
      <c r="G106" s="42" t="s">
        <v>8</v>
      </c>
      <c r="H106" s="42" t="s">
        <v>8</v>
      </c>
      <c r="I106" s="45">
        <f t="shared" si="53"/>
        <v>20909.3</v>
      </c>
      <c r="J106" s="42" t="s">
        <v>8</v>
      </c>
      <c r="K106" s="49">
        <v>43061</v>
      </c>
      <c r="L106" s="49"/>
      <c r="M106" s="45">
        <f t="shared" si="54"/>
        <v>43061</v>
      </c>
      <c r="N106" s="44">
        <v>5683.1</v>
      </c>
      <c r="O106" s="45">
        <f t="shared" si="55"/>
        <v>69653.40000000001</v>
      </c>
      <c r="P106" s="42">
        <v>833.8</v>
      </c>
      <c r="Q106" s="54">
        <f>24771+49578</f>
        <v>74349</v>
      </c>
      <c r="R106" s="58">
        <f t="shared" si="56"/>
        <v>144836.2</v>
      </c>
      <c r="S106" s="48"/>
      <c r="T106" s="48"/>
    </row>
    <row r="107" spans="1:20" ht="18" hidden="1">
      <c r="A107" s="60" t="s">
        <v>72</v>
      </c>
      <c r="B107" s="42">
        <v>7252.5</v>
      </c>
      <c r="C107" s="74">
        <v>0</v>
      </c>
      <c r="D107" s="74">
        <v>0</v>
      </c>
      <c r="E107" s="74">
        <v>0</v>
      </c>
      <c r="F107" s="74">
        <v>0</v>
      </c>
      <c r="G107" s="42" t="s">
        <v>8</v>
      </c>
      <c r="H107" s="42" t="s">
        <v>8</v>
      </c>
      <c r="I107" s="45">
        <f t="shared" si="53"/>
        <v>7252.5</v>
      </c>
      <c r="J107" s="42" t="s">
        <v>8</v>
      </c>
      <c r="K107" s="49">
        <v>49561</v>
      </c>
      <c r="L107" s="49"/>
      <c r="M107" s="45">
        <f t="shared" si="54"/>
        <v>49561</v>
      </c>
      <c r="N107" s="44">
        <v>5601.3</v>
      </c>
      <c r="O107" s="45">
        <f t="shared" si="55"/>
        <v>62414.8</v>
      </c>
      <c r="P107" s="42">
        <v>833.8</v>
      </c>
      <c r="Q107" s="54">
        <v>72169.7</v>
      </c>
      <c r="R107" s="58">
        <f t="shared" si="56"/>
        <v>135418.3</v>
      </c>
      <c r="S107" s="48"/>
      <c r="T107" s="48"/>
    </row>
    <row r="108" spans="1:20" ht="18" hidden="1">
      <c r="A108" s="60" t="s">
        <v>73</v>
      </c>
      <c r="B108" s="42">
        <v>32841.3</v>
      </c>
      <c r="C108" s="74">
        <v>0</v>
      </c>
      <c r="D108" s="74">
        <v>0</v>
      </c>
      <c r="E108" s="74">
        <v>0</v>
      </c>
      <c r="F108" s="74">
        <v>0</v>
      </c>
      <c r="G108" s="42" t="s">
        <v>8</v>
      </c>
      <c r="H108" s="42" t="s">
        <v>8</v>
      </c>
      <c r="I108" s="45">
        <f t="shared" si="53"/>
        <v>32841.3</v>
      </c>
      <c r="J108" s="42" t="s">
        <v>8</v>
      </c>
      <c r="K108" s="49">
        <v>58561</v>
      </c>
      <c r="L108" s="49"/>
      <c r="M108" s="45">
        <f t="shared" si="54"/>
        <v>58561</v>
      </c>
      <c r="N108" s="59">
        <v>7837.2</v>
      </c>
      <c r="O108" s="45">
        <f t="shared" si="55"/>
        <v>99239.5</v>
      </c>
      <c r="P108" s="42">
        <v>833.8</v>
      </c>
      <c r="Q108" s="54">
        <f>25311+9095.7</f>
        <v>34406.7</v>
      </c>
      <c r="R108" s="53">
        <f t="shared" si="56"/>
        <v>134480</v>
      </c>
      <c r="S108" s="48"/>
      <c r="T108" s="48"/>
    </row>
    <row r="109" spans="1:20" ht="17.25" hidden="1">
      <c r="A109" s="60"/>
      <c r="B109" s="53"/>
      <c r="C109" s="45"/>
      <c r="D109" s="53"/>
      <c r="E109" s="53"/>
      <c r="F109" s="45"/>
      <c r="G109" s="42" t="s">
        <v>8</v>
      </c>
      <c r="H109" s="42" t="s">
        <v>8</v>
      </c>
      <c r="I109" s="45"/>
      <c r="J109" s="53"/>
      <c r="K109" s="45"/>
      <c r="L109" s="45"/>
      <c r="M109" s="45"/>
      <c r="N109" s="88"/>
      <c r="O109" s="53"/>
      <c r="P109" s="86"/>
      <c r="Q109" s="88"/>
      <c r="R109" s="53"/>
      <c r="S109" s="48"/>
      <c r="T109" s="48"/>
    </row>
    <row r="110" spans="1:20" ht="18" hidden="1">
      <c r="A110" s="16" t="s">
        <v>37</v>
      </c>
      <c r="B110" s="42">
        <v>11563.1</v>
      </c>
      <c r="C110" s="74">
        <v>0</v>
      </c>
      <c r="D110" s="74">
        <v>0</v>
      </c>
      <c r="E110" s="74">
        <v>0</v>
      </c>
      <c r="F110" s="74">
        <v>0</v>
      </c>
      <c r="G110" s="42" t="s">
        <v>8</v>
      </c>
      <c r="H110" s="42" t="s">
        <v>8</v>
      </c>
      <c r="I110" s="45">
        <f aca="true" t="shared" si="57" ref="I110:I121">SUM(B110:F110)</f>
        <v>11563.1</v>
      </c>
      <c r="J110" s="42" t="s">
        <v>8</v>
      </c>
      <c r="K110" s="49">
        <v>55061</v>
      </c>
      <c r="L110" s="49"/>
      <c r="M110" s="45">
        <f aca="true" t="shared" si="58" ref="M110:M121">+J110+K110</f>
        <v>55061</v>
      </c>
      <c r="N110" s="44">
        <v>5833.3</v>
      </c>
      <c r="O110" s="45">
        <f aca="true" t="shared" si="59" ref="O110:O121">+I110+M110+N110</f>
        <v>72457.40000000001</v>
      </c>
      <c r="P110" s="42">
        <v>833.8</v>
      </c>
      <c r="Q110" s="54">
        <f>24011+15273.1</f>
        <v>39284.1</v>
      </c>
      <c r="R110" s="53">
        <f aca="true" t="shared" si="60" ref="R110:R121">O110+P110+Q110</f>
        <v>112575.30000000002</v>
      </c>
      <c r="S110" s="48"/>
      <c r="T110" s="48"/>
    </row>
    <row r="111" spans="1:20" ht="18" hidden="1">
      <c r="A111" s="60" t="s">
        <v>62</v>
      </c>
      <c r="B111" s="42">
        <v>18760.6</v>
      </c>
      <c r="C111" s="74">
        <v>0</v>
      </c>
      <c r="D111" s="74">
        <v>0</v>
      </c>
      <c r="E111" s="74">
        <v>0</v>
      </c>
      <c r="F111" s="74">
        <v>0</v>
      </c>
      <c r="G111" s="42" t="s">
        <v>8</v>
      </c>
      <c r="H111" s="42" t="s">
        <v>8</v>
      </c>
      <c r="I111" s="45">
        <f t="shared" si="57"/>
        <v>18760.6</v>
      </c>
      <c r="J111" s="42" t="s">
        <v>8</v>
      </c>
      <c r="K111" s="49">
        <v>62061</v>
      </c>
      <c r="L111" s="49"/>
      <c r="M111" s="45">
        <f t="shared" si="58"/>
        <v>62061</v>
      </c>
      <c r="N111" s="44">
        <v>5651.4</v>
      </c>
      <c r="O111" s="45">
        <f t="shared" si="59"/>
        <v>86473</v>
      </c>
      <c r="P111" s="42">
        <v>833.8</v>
      </c>
      <c r="Q111" s="54">
        <f>19711+13416.9</f>
        <v>33127.9</v>
      </c>
      <c r="R111" s="53">
        <f t="shared" si="60"/>
        <v>120434.70000000001</v>
      </c>
      <c r="S111" s="48"/>
      <c r="T111" s="48"/>
    </row>
    <row r="112" spans="1:20" ht="18" hidden="1">
      <c r="A112" s="60" t="s">
        <v>63</v>
      </c>
      <c r="B112" s="42">
        <v>22137.8</v>
      </c>
      <c r="C112" s="74">
        <v>0</v>
      </c>
      <c r="D112" s="74">
        <v>0</v>
      </c>
      <c r="E112" s="74">
        <v>0</v>
      </c>
      <c r="F112" s="74">
        <v>0</v>
      </c>
      <c r="G112" s="42" t="s">
        <v>8</v>
      </c>
      <c r="H112" s="42" t="s">
        <v>8</v>
      </c>
      <c r="I112" s="45">
        <f t="shared" si="57"/>
        <v>22137.8</v>
      </c>
      <c r="J112" s="42" t="s">
        <v>8</v>
      </c>
      <c r="K112" s="49">
        <v>65801</v>
      </c>
      <c r="L112" s="49"/>
      <c r="M112" s="45">
        <f t="shared" si="58"/>
        <v>65801</v>
      </c>
      <c r="N112" s="44">
        <v>5525.8</v>
      </c>
      <c r="O112" s="45">
        <f t="shared" si="59"/>
        <v>93464.6</v>
      </c>
      <c r="P112" s="42">
        <v>833.8</v>
      </c>
      <c r="Q112" s="54">
        <f>22111+18892</f>
        <v>41003</v>
      </c>
      <c r="R112" s="53">
        <f t="shared" si="60"/>
        <v>135301.40000000002</v>
      </c>
      <c r="S112" s="48"/>
      <c r="T112" s="48"/>
    </row>
    <row r="113" spans="1:20" ht="18" hidden="1">
      <c r="A113" s="60" t="s">
        <v>67</v>
      </c>
      <c r="B113" s="42">
        <v>31416.4</v>
      </c>
      <c r="C113" s="74">
        <v>0</v>
      </c>
      <c r="D113" s="74">
        <v>0</v>
      </c>
      <c r="E113" s="74">
        <v>0</v>
      </c>
      <c r="F113" s="74">
        <v>0</v>
      </c>
      <c r="G113" s="42" t="s">
        <v>8</v>
      </c>
      <c r="H113" s="42" t="s">
        <v>8</v>
      </c>
      <c r="I113" s="45">
        <f t="shared" si="57"/>
        <v>31416.4</v>
      </c>
      <c r="J113" s="42" t="s">
        <v>8</v>
      </c>
      <c r="K113" s="49">
        <v>68861</v>
      </c>
      <c r="L113" s="49"/>
      <c r="M113" s="45">
        <f t="shared" si="58"/>
        <v>68861</v>
      </c>
      <c r="N113" s="44">
        <v>7670.2</v>
      </c>
      <c r="O113" s="45">
        <f t="shared" si="59"/>
        <v>107947.59999999999</v>
      </c>
      <c r="P113" s="42">
        <v>833.8</v>
      </c>
      <c r="Q113" s="54">
        <f>21311+19535.5</f>
        <v>40846.5</v>
      </c>
      <c r="R113" s="53">
        <f t="shared" si="60"/>
        <v>149627.9</v>
      </c>
      <c r="S113" s="48"/>
      <c r="T113" s="48"/>
    </row>
    <row r="114" spans="1:20" ht="18" hidden="1">
      <c r="A114" s="60" t="s">
        <v>68</v>
      </c>
      <c r="B114" s="42">
        <v>0</v>
      </c>
      <c r="C114" s="74">
        <v>0</v>
      </c>
      <c r="D114" s="74">
        <v>0</v>
      </c>
      <c r="E114" s="74">
        <v>0</v>
      </c>
      <c r="F114" s="74">
        <v>0</v>
      </c>
      <c r="G114" s="42" t="s">
        <v>8</v>
      </c>
      <c r="H114" s="42" t="s">
        <v>8</v>
      </c>
      <c r="I114" s="45">
        <f t="shared" si="57"/>
        <v>0</v>
      </c>
      <c r="J114" s="42" t="s">
        <v>8</v>
      </c>
      <c r="K114" s="49">
        <v>70361</v>
      </c>
      <c r="L114" s="49"/>
      <c r="M114" s="45">
        <f t="shared" si="58"/>
        <v>70361</v>
      </c>
      <c r="N114" s="44">
        <v>5358.2</v>
      </c>
      <c r="O114" s="45">
        <f t="shared" si="59"/>
        <v>75719.2</v>
      </c>
      <c r="P114" s="42">
        <v>833.8</v>
      </c>
      <c r="Q114" s="54">
        <f>20892.6+20611</f>
        <v>41503.6</v>
      </c>
      <c r="R114" s="53">
        <f t="shared" si="60"/>
        <v>118056.6</v>
      </c>
      <c r="S114" s="48"/>
      <c r="T114" s="48"/>
    </row>
    <row r="115" spans="1:20" ht="18" hidden="1">
      <c r="A115" s="60" t="s">
        <v>69</v>
      </c>
      <c r="B115" s="42">
        <f>'[1]Feuil1'!$B$53</f>
        <v>23978.1</v>
      </c>
      <c r="C115" s="74">
        <v>0</v>
      </c>
      <c r="D115" s="74">
        <v>0</v>
      </c>
      <c r="E115" s="74">
        <v>0</v>
      </c>
      <c r="F115" s="74">
        <v>0</v>
      </c>
      <c r="G115" s="42" t="s">
        <v>8</v>
      </c>
      <c r="H115" s="42" t="s">
        <v>8</v>
      </c>
      <c r="I115" s="45">
        <f t="shared" si="57"/>
        <v>23978.1</v>
      </c>
      <c r="J115" s="42" t="s">
        <v>8</v>
      </c>
      <c r="K115" s="49">
        <v>67861</v>
      </c>
      <c r="L115" s="49"/>
      <c r="M115" s="45">
        <f t="shared" si="58"/>
        <v>67861</v>
      </c>
      <c r="N115" s="44">
        <v>7586.1</v>
      </c>
      <c r="O115" s="45">
        <f t="shared" si="59"/>
        <v>99425.20000000001</v>
      </c>
      <c r="P115" s="42">
        <v>833.8</v>
      </c>
      <c r="Q115" s="54">
        <v>34475.2</v>
      </c>
      <c r="R115" s="53">
        <f t="shared" si="60"/>
        <v>134734.2</v>
      </c>
      <c r="S115" s="48"/>
      <c r="T115" s="48"/>
    </row>
    <row r="116" spans="1:20" ht="18" hidden="1">
      <c r="A116" s="60" t="s">
        <v>52</v>
      </c>
      <c r="B116" s="42">
        <f>'[1]Feuil1'!$B$54</f>
        <v>19199.6</v>
      </c>
      <c r="C116" s="74">
        <v>0</v>
      </c>
      <c r="D116" s="74">
        <v>0</v>
      </c>
      <c r="E116" s="74">
        <v>0</v>
      </c>
      <c r="F116" s="74">
        <v>0</v>
      </c>
      <c r="G116" s="42" t="s">
        <v>8</v>
      </c>
      <c r="H116" s="42" t="s">
        <v>8</v>
      </c>
      <c r="I116" s="45">
        <f t="shared" si="57"/>
        <v>19199.6</v>
      </c>
      <c r="J116" s="42" t="s">
        <v>8</v>
      </c>
      <c r="K116" s="49">
        <v>72861</v>
      </c>
      <c r="L116" s="49"/>
      <c r="M116" s="45">
        <f t="shared" si="58"/>
        <v>72861</v>
      </c>
      <c r="N116" s="44">
        <v>5578.7</v>
      </c>
      <c r="O116" s="45">
        <f t="shared" si="59"/>
        <v>97639.3</v>
      </c>
      <c r="P116" s="42">
        <v>833.8</v>
      </c>
      <c r="Q116" s="54">
        <v>43742.5</v>
      </c>
      <c r="R116" s="53">
        <f t="shared" si="60"/>
        <v>142215.6</v>
      </c>
      <c r="S116" s="48"/>
      <c r="T116" s="48"/>
    </row>
    <row r="117" spans="1:20" ht="18" hidden="1">
      <c r="A117" s="60" t="s">
        <v>70</v>
      </c>
      <c r="B117" s="42">
        <v>29723.3</v>
      </c>
      <c r="C117" s="74">
        <v>0</v>
      </c>
      <c r="D117" s="74">
        <v>0</v>
      </c>
      <c r="E117" s="74">
        <v>0</v>
      </c>
      <c r="F117" s="74">
        <v>0</v>
      </c>
      <c r="G117" s="42" t="s">
        <v>8</v>
      </c>
      <c r="H117" s="42" t="s">
        <v>8</v>
      </c>
      <c r="I117" s="45">
        <f t="shared" si="57"/>
        <v>29723.3</v>
      </c>
      <c r="J117" s="42" t="s">
        <v>8</v>
      </c>
      <c r="K117" s="49">
        <v>70861</v>
      </c>
      <c r="L117" s="49"/>
      <c r="M117" s="45">
        <f t="shared" si="58"/>
        <v>70861</v>
      </c>
      <c r="N117" s="44">
        <v>5347</v>
      </c>
      <c r="O117" s="45">
        <f t="shared" si="59"/>
        <v>105931.3</v>
      </c>
      <c r="P117" s="42">
        <v>833.8</v>
      </c>
      <c r="Q117" s="54">
        <v>40995</v>
      </c>
      <c r="R117" s="53">
        <f t="shared" si="60"/>
        <v>147760.1</v>
      </c>
      <c r="S117" s="48"/>
      <c r="T117" s="48"/>
    </row>
    <row r="118" spans="1:20" ht="18" hidden="1">
      <c r="A118" s="60" t="s">
        <v>58</v>
      </c>
      <c r="B118" s="42">
        <v>13325.8</v>
      </c>
      <c r="C118" s="74">
        <v>0</v>
      </c>
      <c r="D118" s="74">
        <v>0</v>
      </c>
      <c r="E118" s="74">
        <v>0</v>
      </c>
      <c r="F118" s="74">
        <v>0</v>
      </c>
      <c r="G118" s="42" t="s">
        <v>8</v>
      </c>
      <c r="H118" s="42" t="s">
        <v>8</v>
      </c>
      <c r="I118" s="45">
        <f t="shared" si="57"/>
        <v>13325.8</v>
      </c>
      <c r="J118" s="42" t="s">
        <v>8</v>
      </c>
      <c r="K118" s="49">
        <v>77901</v>
      </c>
      <c r="L118" s="49"/>
      <c r="M118" s="45">
        <f t="shared" si="58"/>
        <v>77901</v>
      </c>
      <c r="N118" s="44">
        <v>5344.7</v>
      </c>
      <c r="O118" s="45">
        <f t="shared" si="59"/>
        <v>96571.5</v>
      </c>
      <c r="P118" s="42">
        <v>833.8</v>
      </c>
      <c r="Q118" s="54">
        <f>22911+17603.8</f>
        <v>40514.8</v>
      </c>
      <c r="R118" s="53">
        <f t="shared" si="60"/>
        <v>137920.1</v>
      </c>
      <c r="S118" s="48"/>
      <c r="T118" s="48"/>
    </row>
    <row r="119" spans="1:20" ht="18" hidden="1">
      <c r="A119" s="60" t="s">
        <v>71</v>
      </c>
      <c r="B119" s="42">
        <f>'[1]Feuil1'!$B$57</f>
        <v>25022.7</v>
      </c>
      <c r="C119" s="74">
        <v>0</v>
      </c>
      <c r="D119" s="74">
        <v>0</v>
      </c>
      <c r="E119" s="74">
        <v>0</v>
      </c>
      <c r="F119" s="74">
        <v>0</v>
      </c>
      <c r="G119" s="42" t="s">
        <v>8</v>
      </c>
      <c r="H119" s="42" t="s">
        <v>8</v>
      </c>
      <c r="I119" s="45">
        <f t="shared" si="57"/>
        <v>25022.7</v>
      </c>
      <c r="J119" s="42" t="s">
        <v>8</v>
      </c>
      <c r="K119" s="49">
        <v>79301</v>
      </c>
      <c r="L119" s="49"/>
      <c r="M119" s="45">
        <f t="shared" si="58"/>
        <v>79301</v>
      </c>
      <c r="N119" s="44">
        <v>5650</v>
      </c>
      <c r="O119" s="45">
        <f t="shared" si="59"/>
        <v>109973.7</v>
      </c>
      <c r="P119" s="42">
        <v>833.8</v>
      </c>
      <c r="Q119" s="54">
        <v>49888.4</v>
      </c>
      <c r="R119" s="53">
        <f t="shared" si="60"/>
        <v>160695.9</v>
      </c>
      <c r="S119" s="48"/>
      <c r="T119" s="48"/>
    </row>
    <row r="120" spans="1:20" ht="18" hidden="1">
      <c r="A120" s="60" t="s">
        <v>72</v>
      </c>
      <c r="B120" s="42">
        <f>'[1]Feuil1'!$B$58</f>
        <v>52307.5</v>
      </c>
      <c r="C120" s="74">
        <v>0</v>
      </c>
      <c r="D120" s="74">
        <v>0</v>
      </c>
      <c r="E120" s="74">
        <v>0</v>
      </c>
      <c r="F120" s="74">
        <v>0</v>
      </c>
      <c r="G120" s="42" t="s">
        <v>8</v>
      </c>
      <c r="H120" s="42" t="s">
        <v>8</v>
      </c>
      <c r="I120" s="45">
        <f t="shared" si="57"/>
        <v>52307.5</v>
      </c>
      <c r="J120" s="42" t="s">
        <v>8</v>
      </c>
      <c r="K120" s="49">
        <v>67301</v>
      </c>
      <c r="L120" s="49"/>
      <c r="M120" s="45">
        <f t="shared" si="58"/>
        <v>67301</v>
      </c>
      <c r="N120" s="44">
        <v>5619.5</v>
      </c>
      <c r="O120" s="45">
        <f t="shared" si="59"/>
        <v>125228</v>
      </c>
      <c r="P120" s="42">
        <v>833.8</v>
      </c>
      <c r="Q120" s="54">
        <v>45236.7</v>
      </c>
      <c r="R120" s="53">
        <f t="shared" si="60"/>
        <v>171298.5</v>
      </c>
      <c r="S120" s="48"/>
      <c r="T120" s="48"/>
    </row>
    <row r="121" spans="1:20" ht="18" hidden="1">
      <c r="A121" s="16" t="s">
        <v>79</v>
      </c>
      <c r="B121" s="42">
        <v>95224</v>
      </c>
      <c r="C121" s="74">
        <v>0</v>
      </c>
      <c r="D121" s="74">
        <v>0</v>
      </c>
      <c r="E121" s="74">
        <v>0</v>
      </c>
      <c r="F121" s="74">
        <v>0</v>
      </c>
      <c r="G121" s="42" t="s">
        <v>8</v>
      </c>
      <c r="H121" s="42" t="s">
        <v>8</v>
      </c>
      <c r="I121" s="45">
        <f t="shared" si="57"/>
        <v>95224</v>
      </c>
      <c r="J121" s="42" t="s">
        <v>8</v>
      </c>
      <c r="K121" s="49">
        <v>65361</v>
      </c>
      <c r="L121" s="49"/>
      <c r="M121" s="45">
        <f t="shared" si="58"/>
        <v>65361</v>
      </c>
      <c r="N121" s="44">
        <v>10497.9</v>
      </c>
      <c r="O121" s="45">
        <f t="shared" si="59"/>
        <v>171082.9</v>
      </c>
      <c r="P121" s="42">
        <v>833.8</v>
      </c>
      <c r="Q121" s="54">
        <f>18111+20908.3</f>
        <v>39019.3</v>
      </c>
      <c r="R121" s="53">
        <f t="shared" si="60"/>
        <v>210936</v>
      </c>
      <c r="S121" s="48"/>
      <c r="T121" s="48"/>
    </row>
    <row r="122" spans="1:20" ht="17.25" hidden="1">
      <c r="A122" s="60"/>
      <c r="B122" s="53"/>
      <c r="C122" s="45"/>
      <c r="D122" s="53"/>
      <c r="E122" s="53"/>
      <c r="F122" s="45"/>
      <c r="G122" s="45"/>
      <c r="H122" s="45"/>
      <c r="I122" s="45"/>
      <c r="J122" s="53"/>
      <c r="K122" s="45"/>
      <c r="L122" s="45"/>
      <c r="M122" s="45"/>
      <c r="N122" s="88"/>
      <c r="O122" s="53"/>
      <c r="P122" s="86"/>
      <c r="Q122" s="88"/>
      <c r="R122" s="53"/>
      <c r="S122" s="48"/>
      <c r="T122" s="48"/>
    </row>
    <row r="123" spans="1:20" ht="18" hidden="1">
      <c r="A123" s="16" t="s">
        <v>38</v>
      </c>
      <c r="B123" s="42">
        <v>42756.1</v>
      </c>
      <c r="C123" s="74">
        <v>0</v>
      </c>
      <c r="D123" s="47">
        <v>4452.5</v>
      </c>
      <c r="E123" s="45">
        <f>46451.1+2726.3</f>
        <v>49177.4</v>
      </c>
      <c r="F123" s="45">
        <v>34962.8</v>
      </c>
      <c r="G123" s="45">
        <v>6525</v>
      </c>
      <c r="H123" s="42" t="s">
        <v>8</v>
      </c>
      <c r="I123" s="45">
        <f aca="true" t="shared" si="61" ref="I123:I134">SUM(B123:H123)</f>
        <v>137873.8</v>
      </c>
      <c r="J123" s="42" t="s">
        <v>8</v>
      </c>
      <c r="K123" s="49">
        <v>66175.7</v>
      </c>
      <c r="L123" s="49"/>
      <c r="M123" s="45">
        <f aca="true" t="shared" si="62" ref="M123:M134">+J123+K123</f>
        <v>66175.7</v>
      </c>
      <c r="N123" s="44">
        <v>8561.9</v>
      </c>
      <c r="O123" s="45">
        <f aca="true" t="shared" si="63" ref="O123:O134">+I123+M123+N123</f>
        <v>212611.4</v>
      </c>
      <c r="P123" s="42">
        <v>833.8</v>
      </c>
      <c r="Q123" s="54">
        <f>18111+16199.3</f>
        <v>34310.3</v>
      </c>
      <c r="R123" s="53">
        <f aca="true" t="shared" si="64" ref="R123:R134">O123+P123+Q123</f>
        <v>247755.5</v>
      </c>
      <c r="S123" s="48"/>
      <c r="T123" s="48"/>
    </row>
    <row r="124" spans="1:20" ht="18" hidden="1">
      <c r="A124" s="60" t="s">
        <v>62</v>
      </c>
      <c r="B124" s="42">
        <v>53606.7</v>
      </c>
      <c r="C124" s="74">
        <v>0</v>
      </c>
      <c r="D124" s="47">
        <v>4253.3</v>
      </c>
      <c r="E124" s="45">
        <f>45869.7+2726.3</f>
        <v>48596</v>
      </c>
      <c r="F124" s="45">
        <v>35189.6</v>
      </c>
      <c r="G124" s="45">
        <v>6525</v>
      </c>
      <c r="H124" s="42" t="s">
        <v>8</v>
      </c>
      <c r="I124" s="45">
        <f t="shared" si="61"/>
        <v>148170.6</v>
      </c>
      <c r="J124" s="42" t="s">
        <v>8</v>
      </c>
      <c r="K124" s="49">
        <v>64161</v>
      </c>
      <c r="L124" s="49"/>
      <c r="M124" s="45">
        <f t="shared" si="62"/>
        <v>64161</v>
      </c>
      <c r="N124" s="44">
        <v>8384.9</v>
      </c>
      <c r="O124" s="45">
        <f t="shared" si="63"/>
        <v>220716.5</v>
      </c>
      <c r="P124" s="42">
        <v>833.8</v>
      </c>
      <c r="Q124" s="54">
        <v>36206.6</v>
      </c>
      <c r="R124" s="53">
        <f t="shared" si="64"/>
        <v>257756.9</v>
      </c>
      <c r="S124" s="48"/>
      <c r="T124" s="48"/>
    </row>
    <row r="125" spans="1:20" ht="18" hidden="1">
      <c r="A125" s="60" t="s">
        <v>63</v>
      </c>
      <c r="B125" s="42">
        <v>38983.6</v>
      </c>
      <c r="C125" s="74">
        <v>0</v>
      </c>
      <c r="D125" s="47">
        <v>3424.2</v>
      </c>
      <c r="E125" s="45">
        <f>45288.2+2726.3</f>
        <v>48014.5</v>
      </c>
      <c r="F125" s="45">
        <v>35476.7</v>
      </c>
      <c r="G125" s="45">
        <v>18525</v>
      </c>
      <c r="H125" s="42" t="s">
        <v>8</v>
      </c>
      <c r="I125" s="45">
        <f t="shared" si="61"/>
        <v>144424</v>
      </c>
      <c r="J125" s="42" t="s">
        <v>8</v>
      </c>
      <c r="K125" s="49">
        <v>79344.7</v>
      </c>
      <c r="L125" s="49"/>
      <c r="M125" s="45">
        <f t="shared" si="62"/>
        <v>79344.7</v>
      </c>
      <c r="N125" s="44">
        <v>7981.6</v>
      </c>
      <c r="O125" s="45">
        <f t="shared" si="63"/>
        <v>231750.30000000002</v>
      </c>
      <c r="P125" s="42">
        <v>833.8</v>
      </c>
      <c r="Q125" s="54">
        <v>26308.3</v>
      </c>
      <c r="R125" s="53">
        <f t="shared" si="64"/>
        <v>258892.4</v>
      </c>
      <c r="S125" s="48"/>
      <c r="T125" s="48"/>
    </row>
    <row r="126" spans="1:20" ht="18" hidden="1">
      <c r="A126" s="60" t="s">
        <v>67</v>
      </c>
      <c r="B126" s="42">
        <v>44626.4</v>
      </c>
      <c r="C126" s="74">
        <v>0</v>
      </c>
      <c r="D126" s="47">
        <v>895</v>
      </c>
      <c r="E126" s="42" t="s">
        <v>8</v>
      </c>
      <c r="F126" s="42" t="s">
        <v>8</v>
      </c>
      <c r="G126" s="45">
        <v>18525</v>
      </c>
      <c r="H126" s="45">
        <v>147596</v>
      </c>
      <c r="I126" s="45">
        <f t="shared" si="61"/>
        <v>211642.4</v>
      </c>
      <c r="J126" s="42" t="s">
        <v>8</v>
      </c>
      <c r="K126" s="49">
        <v>73152.9</v>
      </c>
      <c r="L126" s="49"/>
      <c r="M126" s="45">
        <f t="shared" si="62"/>
        <v>73152.9</v>
      </c>
      <c r="N126" s="44">
        <v>8185.6</v>
      </c>
      <c r="O126" s="45">
        <f t="shared" si="63"/>
        <v>292980.89999999997</v>
      </c>
      <c r="P126" s="42">
        <v>833.8</v>
      </c>
      <c r="Q126" s="54">
        <v>32014.8</v>
      </c>
      <c r="R126" s="53">
        <f t="shared" si="64"/>
        <v>325829.49999999994</v>
      </c>
      <c r="S126" s="48"/>
      <c r="T126" s="48"/>
    </row>
    <row r="127" spans="1:20" ht="18" hidden="1">
      <c r="A127" s="60" t="s">
        <v>68</v>
      </c>
      <c r="B127" s="42">
        <v>23770.8</v>
      </c>
      <c r="C127" s="74">
        <v>0</v>
      </c>
      <c r="D127" s="47">
        <v>895</v>
      </c>
      <c r="E127" s="42" t="s">
        <v>8</v>
      </c>
      <c r="F127" s="42" t="s">
        <v>8</v>
      </c>
      <c r="G127" s="45">
        <v>18525</v>
      </c>
      <c r="H127" s="45">
        <v>147287.9</v>
      </c>
      <c r="I127" s="45">
        <f t="shared" si="61"/>
        <v>190478.7</v>
      </c>
      <c r="J127" s="42" t="s">
        <v>8</v>
      </c>
      <c r="K127" s="49">
        <v>86658.5</v>
      </c>
      <c r="L127" s="49"/>
      <c r="M127" s="45">
        <f t="shared" si="62"/>
        <v>86658.5</v>
      </c>
      <c r="N127" s="44">
        <v>7448.7</v>
      </c>
      <c r="O127" s="45">
        <f t="shared" si="63"/>
        <v>284585.9</v>
      </c>
      <c r="P127" s="42">
        <v>833.8</v>
      </c>
      <c r="Q127" s="54">
        <v>37452.7</v>
      </c>
      <c r="R127" s="53">
        <f t="shared" si="64"/>
        <v>322872.4</v>
      </c>
      <c r="S127" s="48"/>
      <c r="T127" s="48"/>
    </row>
    <row r="128" spans="1:20" ht="18" hidden="1">
      <c r="A128" s="60" t="s">
        <v>69</v>
      </c>
      <c r="B128" s="42">
        <v>33066.2</v>
      </c>
      <c r="C128" s="74">
        <v>0</v>
      </c>
      <c r="D128" s="47">
        <v>265</v>
      </c>
      <c r="E128" s="74">
        <v>0</v>
      </c>
      <c r="F128" s="74">
        <v>0</v>
      </c>
      <c r="G128" s="45">
        <v>40525</v>
      </c>
      <c r="H128" s="45">
        <v>146979.7</v>
      </c>
      <c r="I128" s="45">
        <f t="shared" si="61"/>
        <v>220835.90000000002</v>
      </c>
      <c r="J128" s="42" t="s">
        <v>8</v>
      </c>
      <c r="K128" s="49">
        <v>79001.5</v>
      </c>
      <c r="L128" s="49"/>
      <c r="M128" s="45">
        <f t="shared" si="62"/>
        <v>79001.5</v>
      </c>
      <c r="N128" s="44">
        <v>9335.8</v>
      </c>
      <c r="O128" s="45">
        <f t="shared" si="63"/>
        <v>309173.2</v>
      </c>
      <c r="P128" s="42">
        <v>833.8</v>
      </c>
      <c r="Q128" s="54">
        <v>58978</v>
      </c>
      <c r="R128" s="53">
        <f t="shared" si="64"/>
        <v>368985</v>
      </c>
      <c r="S128" s="48"/>
      <c r="T128" s="48"/>
    </row>
    <row r="129" spans="1:20" ht="18" hidden="1">
      <c r="A129" s="60" t="s">
        <v>52</v>
      </c>
      <c r="B129" s="42">
        <v>29996.7</v>
      </c>
      <c r="C129" s="74">
        <v>0</v>
      </c>
      <c r="D129" s="47">
        <v>265</v>
      </c>
      <c r="E129" s="74">
        <v>0</v>
      </c>
      <c r="F129" s="74">
        <v>0</v>
      </c>
      <c r="G129" s="45">
        <v>50525</v>
      </c>
      <c r="H129" s="45">
        <v>146671.6</v>
      </c>
      <c r="I129" s="45">
        <f t="shared" si="61"/>
        <v>227458.3</v>
      </c>
      <c r="J129" s="42" t="s">
        <v>8</v>
      </c>
      <c r="K129" s="49">
        <v>76878.5</v>
      </c>
      <c r="L129" s="49"/>
      <c r="M129" s="45">
        <f t="shared" si="62"/>
        <v>76878.5</v>
      </c>
      <c r="N129" s="44">
        <v>10583.6</v>
      </c>
      <c r="O129" s="45">
        <f t="shared" si="63"/>
        <v>314920.39999999997</v>
      </c>
      <c r="P129" s="42">
        <v>833.8</v>
      </c>
      <c r="Q129" s="54">
        <v>68452.5</v>
      </c>
      <c r="R129" s="53">
        <f t="shared" si="64"/>
        <v>384206.69999999995</v>
      </c>
      <c r="S129" s="48"/>
      <c r="T129" s="48"/>
    </row>
    <row r="130" spans="1:20" ht="18" hidden="1">
      <c r="A130" s="60" t="s">
        <v>70</v>
      </c>
      <c r="B130" s="42">
        <v>37576.9</v>
      </c>
      <c r="C130" s="74">
        <v>0</v>
      </c>
      <c r="D130" s="47">
        <v>265</v>
      </c>
      <c r="E130" s="74">
        <v>0</v>
      </c>
      <c r="F130" s="74">
        <v>0</v>
      </c>
      <c r="G130" s="45">
        <v>50525</v>
      </c>
      <c r="H130" s="45">
        <v>146363.5</v>
      </c>
      <c r="I130" s="45">
        <f t="shared" si="61"/>
        <v>234730.4</v>
      </c>
      <c r="J130" s="42" t="s">
        <v>8</v>
      </c>
      <c r="K130" s="49">
        <v>87243</v>
      </c>
      <c r="L130" s="49"/>
      <c r="M130" s="45">
        <f t="shared" si="62"/>
        <v>87243</v>
      </c>
      <c r="N130" s="44">
        <v>9946.5</v>
      </c>
      <c r="O130" s="45">
        <f t="shared" si="63"/>
        <v>331919.9</v>
      </c>
      <c r="P130" s="42">
        <v>833.8</v>
      </c>
      <c r="Q130" s="54">
        <v>61427.9</v>
      </c>
      <c r="R130" s="53">
        <f t="shared" si="64"/>
        <v>394181.60000000003</v>
      </c>
      <c r="S130" s="48"/>
      <c r="T130" s="48"/>
    </row>
    <row r="131" spans="1:20" ht="18" hidden="1">
      <c r="A131" s="60" t="s">
        <v>58</v>
      </c>
      <c r="B131" s="42">
        <v>37014.2</v>
      </c>
      <c r="C131" s="74">
        <v>0</v>
      </c>
      <c r="D131" s="74">
        <v>0</v>
      </c>
      <c r="E131" s="74">
        <v>0</v>
      </c>
      <c r="F131" s="74">
        <v>0</v>
      </c>
      <c r="G131" s="45">
        <v>50525</v>
      </c>
      <c r="H131" s="45">
        <v>146055.3</v>
      </c>
      <c r="I131" s="45">
        <f t="shared" si="61"/>
        <v>233594.5</v>
      </c>
      <c r="J131" s="42" t="s">
        <v>8</v>
      </c>
      <c r="K131" s="49">
        <v>97609.1</v>
      </c>
      <c r="L131" s="49"/>
      <c r="M131" s="45">
        <f t="shared" si="62"/>
        <v>97609.1</v>
      </c>
      <c r="N131" s="44">
        <v>9290.4</v>
      </c>
      <c r="O131" s="45">
        <f t="shared" si="63"/>
        <v>340494</v>
      </c>
      <c r="P131" s="42">
        <v>833.8</v>
      </c>
      <c r="Q131" s="54">
        <v>57039.7</v>
      </c>
      <c r="R131" s="53">
        <f t="shared" si="64"/>
        <v>398367.5</v>
      </c>
      <c r="S131" s="48"/>
      <c r="T131" s="48"/>
    </row>
    <row r="132" spans="1:20" ht="18" hidden="1">
      <c r="A132" s="60" t="s">
        <v>71</v>
      </c>
      <c r="B132" s="42">
        <v>25932</v>
      </c>
      <c r="C132" s="74">
        <v>0</v>
      </c>
      <c r="D132" s="74">
        <v>0</v>
      </c>
      <c r="E132" s="74">
        <v>0</v>
      </c>
      <c r="F132" s="74">
        <v>0</v>
      </c>
      <c r="G132" s="45">
        <v>50525</v>
      </c>
      <c r="H132" s="45">
        <v>145747.2</v>
      </c>
      <c r="I132" s="45">
        <f t="shared" si="61"/>
        <v>222204.2</v>
      </c>
      <c r="J132" s="42" t="s">
        <v>8</v>
      </c>
      <c r="K132" s="49">
        <v>108261</v>
      </c>
      <c r="L132" s="49"/>
      <c r="M132" s="45">
        <f t="shared" si="62"/>
        <v>108261</v>
      </c>
      <c r="N132" s="44">
        <v>9326.2</v>
      </c>
      <c r="O132" s="45">
        <f t="shared" si="63"/>
        <v>339791.4</v>
      </c>
      <c r="P132" s="42">
        <v>833.8</v>
      </c>
      <c r="Q132" s="54">
        <v>69031.8</v>
      </c>
      <c r="R132" s="53">
        <f t="shared" si="64"/>
        <v>409657</v>
      </c>
      <c r="S132" s="48"/>
      <c r="T132" s="48"/>
    </row>
    <row r="133" spans="1:20" ht="18" hidden="1">
      <c r="A133" s="60" t="s">
        <v>72</v>
      </c>
      <c r="B133" s="42">
        <v>35424.1</v>
      </c>
      <c r="C133" s="74">
        <v>0</v>
      </c>
      <c r="D133" s="74">
        <v>0</v>
      </c>
      <c r="E133" s="74">
        <v>0</v>
      </c>
      <c r="F133" s="74">
        <v>0</v>
      </c>
      <c r="G133" s="45">
        <v>50525</v>
      </c>
      <c r="H133" s="45">
        <v>145439.1</v>
      </c>
      <c r="I133" s="45">
        <f t="shared" si="61"/>
        <v>231388.2</v>
      </c>
      <c r="J133" s="42" t="s">
        <v>8</v>
      </c>
      <c r="K133" s="49">
        <v>107161</v>
      </c>
      <c r="L133" s="49"/>
      <c r="M133" s="45">
        <f t="shared" si="62"/>
        <v>107161</v>
      </c>
      <c r="N133" s="44">
        <v>10096.8</v>
      </c>
      <c r="O133" s="45">
        <f t="shared" si="63"/>
        <v>348646</v>
      </c>
      <c r="P133" s="42">
        <v>833.8</v>
      </c>
      <c r="Q133" s="54">
        <v>75032.006</v>
      </c>
      <c r="R133" s="53">
        <f t="shared" si="64"/>
        <v>424511.806</v>
      </c>
      <c r="S133" s="48"/>
      <c r="T133" s="48"/>
    </row>
    <row r="134" spans="1:20" ht="18" hidden="1">
      <c r="A134" s="16" t="s">
        <v>79</v>
      </c>
      <c r="B134" s="42">
        <v>19134.2</v>
      </c>
      <c r="C134" s="74">
        <v>0</v>
      </c>
      <c r="D134" s="74">
        <v>0</v>
      </c>
      <c r="E134" s="74">
        <v>0</v>
      </c>
      <c r="F134" s="74">
        <v>0</v>
      </c>
      <c r="G134" s="45">
        <v>88925</v>
      </c>
      <c r="H134" s="45">
        <v>145130.9</v>
      </c>
      <c r="I134" s="45">
        <f t="shared" si="61"/>
        <v>253190.09999999998</v>
      </c>
      <c r="J134" s="42" t="s">
        <v>8</v>
      </c>
      <c r="K134" s="49">
        <v>106886.797533</v>
      </c>
      <c r="L134" s="49"/>
      <c r="M134" s="45">
        <f t="shared" si="62"/>
        <v>106886.797533</v>
      </c>
      <c r="N134" s="44">
        <v>13898.8</v>
      </c>
      <c r="O134" s="45">
        <f t="shared" si="63"/>
        <v>373975.69753299997</v>
      </c>
      <c r="P134" s="42">
        <v>833.8</v>
      </c>
      <c r="Q134" s="54">
        <v>52293.075000000055</v>
      </c>
      <c r="R134" s="53">
        <f t="shared" si="64"/>
        <v>427102.572533</v>
      </c>
      <c r="S134" s="48"/>
      <c r="T134" s="48"/>
    </row>
    <row r="135" spans="1:20" ht="17.25" hidden="1">
      <c r="A135" s="60"/>
      <c r="B135" s="53"/>
      <c r="C135" s="45"/>
      <c r="D135" s="53"/>
      <c r="E135" s="53"/>
      <c r="F135" s="45"/>
      <c r="G135" s="45"/>
      <c r="H135" s="45"/>
      <c r="I135" s="45"/>
      <c r="J135" s="53"/>
      <c r="K135" s="45"/>
      <c r="L135" s="45"/>
      <c r="M135" s="45"/>
      <c r="N135" s="88"/>
      <c r="O135" s="53"/>
      <c r="P135" s="86"/>
      <c r="Q135" s="88"/>
      <c r="R135" s="53"/>
      <c r="S135" s="48"/>
      <c r="T135" s="48"/>
    </row>
    <row r="136" spans="1:20" ht="18" hidden="1">
      <c r="A136" s="16" t="s">
        <v>42</v>
      </c>
      <c r="B136" s="74">
        <v>0</v>
      </c>
      <c r="C136" s="74">
        <v>0</v>
      </c>
      <c r="D136" s="74">
        <v>0</v>
      </c>
      <c r="E136" s="74">
        <v>0</v>
      </c>
      <c r="F136" s="74">
        <v>0</v>
      </c>
      <c r="G136" s="45">
        <v>88925</v>
      </c>
      <c r="H136" s="45">
        <v>144822.8</v>
      </c>
      <c r="I136" s="45">
        <f aca="true" t="shared" si="65" ref="I136:I147">SUM(B136:H136)</f>
        <v>233747.8</v>
      </c>
      <c r="J136" s="42" t="s">
        <v>8</v>
      </c>
      <c r="K136" s="49">
        <v>120122</v>
      </c>
      <c r="L136" s="49"/>
      <c r="M136" s="45">
        <f aca="true" t="shared" si="66" ref="M136:M147">+J136+K136</f>
        <v>120122</v>
      </c>
      <c r="N136" s="44">
        <v>10486.5</v>
      </c>
      <c r="O136" s="45">
        <f aca="true" t="shared" si="67" ref="O136:O146">+I136+M136+N136</f>
        <v>364356.3</v>
      </c>
      <c r="P136" s="42">
        <v>833.8</v>
      </c>
      <c r="Q136" s="54">
        <v>34399.653999999995</v>
      </c>
      <c r="R136" s="53">
        <f>O136+P136+Q136</f>
        <v>399589.75399999996</v>
      </c>
      <c r="S136" s="48"/>
      <c r="T136" s="48"/>
    </row>
    <row r="137" spans="1:20" ht="18" hidden="1">
      <c r="A137" s="60" t="s">
        <v>62</v>
      </c>
      <c r="B137" s="74">
        <v>0</v>
      </c>
      <c r="C137" s="74">
        <v>0</v>
      </c>
      <c r="D137" s="74">
        <v>0</v>
      </c>
      <c r="E137" s="74">
        <v>0</v>
      </c>
      <c r="F137" s="74">
        <v>0</v>
      </c>
      <c r="G137" s="45">
        <v>88925</v>
      </c>
      <c r="H137" s="45">
        <v>144514.7</v>
      </c>
      <c r="I137" s="45">
        <f t="shared" si="65"/>
        <v>233439.7</v>
      </c>
      <c r="J137" s="42" t="s">
        <v>8</v>
      </c>
      <c r="K137" s="49">
        <v>130026.8</v>
      </c>
      <c r="L137" s="49"/>
      <c r="M137" s="45">
        <f t="shared" si="66"/>
        <v>130026.8</v>
      </c>
      <c r="N137" s="44">
        <v>10007.3</v>
      </c>
      <c r="O137" s="45">
        <f t="shared" si="67"/>
        <v>373473.8</v>
      </c>
      <c r="P137" s="42">
        <v>833.8</v>
      </c>
      <c r="Q137" s="54">
        <v>34061.003</v>
      </c>
      <c r="R137" s="53">
        <f aca="true" t="shared" si="68" ref="R137:R147">O137+P137+Q137</f>
        <v>408368.603</v>
      </c>
      <c r="S137" s="48"/>
      <c r="T137" s="48"/>
    </row>
    <row r="138" spans="1:20" ht="18" hidden="1">
      <c r="A138" s="60" t="s">
        <v>63</v>
      </c>
      <c r="B138" s="42">
        <v>2480.5</v>
      </c>
      <c r="C138" s="74">
        <v>0</v>
      </c>
      <c r="D138" s="74">
        <v>0</v>
      </c>
      <c r="E138" s="74">
        <v>0</v>
      </c>
      <c r="F138" s="74">
        <v>0</v>
      </c>
      <c r="G138" s="45">
        <v>74325</v>
      </c>
      <c r="H138" s="45">
        <v>144206.6</v>
      </c>
      <c r="I138" s="45">
        <f t="shared" si="65"/>
        <v>221012.1</v>
      </c>
      <c r="J138" s="42" t="s">
        <v>8</v>
      </c>
      <c r="K138" s="49">
        <v>119566.3</v>
      </c>
      <c r="L138" s="49"/>
      <c r="M138" s="45">
        <f t="shared" si="66"/>
        <v>119566.3</v>
      </c>
      <c r="N138" s="44">
        <v>11720</v>
      </c>
      <c r="O138" s="45">
        <f t="shared" si="67"/>
        <v>352298.4</v>
      </c>
      <c r="P138" s="42">
        <v>833.8</v>
      </c>
      <c r="Q138" s="54">
        <v>46622.42000000001</v>
      </c>
      <c r="R138" s="53">
        <f t="shared" si="68"/>
        <v>399754.62</v>
      </c>
      <c r="S138" s="48"/>
      <c r="T138" s="48"/>
    </row>
    <row r="139" spans="1:20" ht="18" hidden="1">
      <c r="A139" s="60" t="s">
        <v>67</v>
      </c>
      <c r="B139" s="74">
        <v>0</v>
      </c>
      <c r="C139" s="74">
        <v>0</v>
      </c>
      <c r="D139" s="74">
        <v>0</v>
      </c>
      <c r="E139" s="74">
        <v>0</v>
      </c>
      <c r="F139" s="74">
        <v>0</v>
      </c>
      <c r="G139" s="45">
        <v>74325</v>
      </c>
      <c r="H139" s="45">
        <v>143898.4</v>
      </c>
      <c r="I139" s="45">
        <f t="shared" si="65"/>
        <v>218223.4</v>
      </c>
      <c r="J139" s="42" t="s">
        <v>8</v>
      </c>
      <c r="K139" s="49">
        <v>121966.1</v>
      </c>
      <c r="L139" s="49"/>
      <c r="M139" s="45">
        <f t="shared" si="66"/>
        <v>121966.1</v>
      </c>
      <c r="N139" s="44">
        <v>14634.1</v>
      </c>
      <c r="O139" s="45">
        <f t="shared" si="67"/>
        <v>354823.6</v>
      </c>
      <c r="P139" s="42">
        <v>833.8</v>
      </c>
      <c r="Q139" s="54">
        <v>50898.365999999995</v>
      </c>
      <c r="R139" s="53">
        <f t="shared" si="68"/>
        <v>406555.76599999995</v>
      </c>
      <c r="S139" s="48"/>
      <c r="T139" s="48"/>
    </row>
    <row r="140" spans="1:20" ht="18" hidden="1">
      <c r="A140" s="60" t="s">
        <v>68</v>
      </c>
      <c r="B140" s="42">
        <v>12986.3</v>
      </c>
      <c r="C140" s="74">
        <v>0</v>
      </c>
      <c r="D140" s="74">
        <v>0</v>
      </c>
      <c r="E140" s="74">
        <v>0</v>
      </c>
      <c r="F140" s="74">
        <v>0</v>
      </c>
      <c r="G140" s="45">
        <v>74325</v>
      </c>
      <c r="H140" s="45">
        <v>143590.3</v>
      </c>
      <c r="I140" s="45">
        <f t="shared" si="65"/>
        <v>230901.59999999998</v>
      </c>
      <c r="J140" s="42" t="s">
        <v>8</v>
      </c>
      <c r="K140" s="49">
        <v>124240.2</v>
      </c>
      <c r="L140" s="49"/>
      <c r="M140" s="45">
        <f t="shared" si="66"/>
        <v>124240.2</v>
      </c>
      <c r="N140" s="44">
        <v>16424.9</v>
      </c>
      <c r="O140" s="45">
        <f t="shared" si="67"/>
        <v>371566.7</v>
      </c>
      <c r="P140" s="42">
        <v>833.8</v>
      </c>
      <c r="Q140" s="54">
        <v>58264.203</v>
      </c>
      <c r="R140" s="53">
        <f t="shared" si="68"/>
        <v>430664.703</v>
      </c>
      <c r="S140" s="48"/>
      <c r="T140" s="48"/>
    </row>
    <row r="141" spans="1:20" ht="18" hidden="1">
      <c r="A141" s="60" t="s">
        <v>69</v>
      </c>
      <c r="B141" s="42">
        <v>24462.8</v>
      </c>
      <c r="C141" s="74">
        <v>0</v>
      </c>
      <c r="D141" s="74">
        <v>0</v>
      </c>
      <c r="E141" s="74">
        <v>0</v>
      </c>
      <c r="F141" s="74">
        <v>0</v>
      </c>
      <c r="G141" s="45">
        <v>74325</v>
      </c>
      <c r="H141" s="45">
        <v>143282.1</v>
      </c>
      <c r="I141" s="45">
        <f t="shared" si="65"/>
        <v>242069.90000000002</v>
      </c>
      <c r="J141" s="42" t="s">
        <v>8</v>
      </c>
      <c r="K141" s="49">
        <v>117440.9</v>
      </c>
      <c r="L141" s="49"/>
      <c r="M141" s="45">
        <f t="shared" si="66"/>
        <v>117440.9</v>
      </c>
      <c r="N141" s="44">
        <v>15089</v>
      </c>
      <c r="O141" s="45">
        <f t="shared" si="67"/>
        <v>374599.80000000005</v>
      </c>
      <c r="P141" s="42">
        <v>833.8</v>
      </c>
      <c r="Q141" s="54">
        <v>35783.153</v>
      </c>
      <c r="R141" s="53">
        <f t="shared" si="68"/>
        <v>411216.753</v>
      </c>
      <c r="S141" s="48"/>
      <c r="T141" s="48"/>
    </row>
    <row r="142" spans="1:20" ht="18" hidden="1">
      <c r="A142" s="60" t="s">
        <v>52</v>
      </c>
      <c r="B142" s="42">
        <v>31447.8</v>
      </c>
      <c r="C142" s="74">
        <v>0</v>
      </c>
      <c r="D142" s="74">
        <v>0</v>
      </c>
      <c r="E142" s="74">
        <v>0</v>
      </c>
      <c r="F142" s="74">
        <v>0</v>
      </c>
      <c r="G142" s="45">
        <v>74325</v>
      </c>
      <c r="H142" s="45">
        <v>142974</v>
      </c>
      <c r="I142" s="45">
        <f t="shared" si="65"/>
        <v>248746.8</v>
      </c>
      <c r="J142" s="42" t="s">
        <v>8</v>
      </c>
      <c r="K142" s="49">
        <v>119540.9</v>
      </c>
      <c r="L142" s="49"/>
      <c r="M142" s="45">
        <f t="shared" si="66"/>
        <v>119540.9</v>
      </c>
      <c r="N142" s="44">
        <v>13392.6</v>
      </c>
      <c r="O142" s="45">
        <f t="shared" si="67"/>
        <v>381680.29999999993</v>
      </c>
      <c r="P142" s="42">
        <v>833.8</v>
      </c>
      <c r="Q142" s="54">
        <v>98776.10200000001</v>
      </c>
      <c r="R142" s="53">
        <f t="shared" si="68"/>
        <v>481290.20199999993</v>
      </c>
      <c r="S142" s="48"/>
      <c r="T142" s="48"/>
    </row>
    <row r="143" spans="1:20" ht="18" hidden="1">
      <c r="A143" s="60" t="s">
        <v>70</v>
      </c>
      <c r="B143" s="42">
        <v>35035.8</v>
      </c>
      <c r="C143" s="74">
        <v>0</v>
      </c>
      <c r="D143" s="74">
        <v>0</v>
      </c>
      <c r="E143" s="74">
        <v>0</v>
      </c>
      <c r="F143" s="74">
        <v>0</v>
      </c>
      <c r="G143" s="45">
        <v>74325</v>
      </c>
      <c r="H143" s="45">
        <v>142665.9</v>
      </c>
      <c r="I143" s="45">
        <f t="shared" si="65"/>
        <v>252026.7</v>
      </c>
      <c r="J143" s="42" t="s">
        <v>8</v>
      </c>
      <c r="K143" s="49">
        <v>104184.4</v>
      </c>
      <c r="L143" s="49"/>
      <c r="M143" s="45">
        <f t="shared" si="66"/>
        <v>104184.4</v>
      </c>
      <c r="N143" s="44">
        <v>11030.7</v>
      </c>
      <c r="O143" s="45">
        <f t="shared" si="67"/>
        <v>367241.8</v>
      </c>
      <c r="P143" s="42">
        <v>833.8</v>
      </c>
      <c r="Q143" s="54">
        <v>73285.927</v>
      </c>
      <c r="R143" s="53">
        <f t="shared" si="68"/>
        <v>441361.527</v>
      </c>
      <c r="S143" s="48"/>
      <c r="T143" s="48"/>
    </row>
    <row r="144" spans="1:20" ht="18" hidden="1">
      <c r="A144" s="60" t="s">
        <v>58</v>
      </c>
      <c r="B144" s="42">
        <v>29256.3</v>
      </c>
      <c r="C144" s="74">
        <v>0</v>
      </c>
      <c r="D144" s="74">
        <v>0</v>
      </c>
      <c r="E144" s="74">
        <v>0</v>
      </c>
      <c r="F144" s="74">
        <v>0</v>
      </c>
      <c r="G144" s="45">
        <v>74325</v>
      </c>
      <c r="H144" s="45">
        <v>142357.7</v>
      </c>
      <c r="I144" s="45">
        <f t="shared" si="65"/>
        <v>245939</v>
      </c>
      <c r="J144" s="42" t="s">
        <v>8</v>
      </c>
      <c r="K144" s="49">
        <v>106984.4</v>
      </c>
      <c r="L144" s="49"/>
      <c r="M144" s="45">
        <f t="shared" si="66"/>
        <v>106984.4</v>
      </c>
      <c r="N144" s="44">
        <v>10186.4</v>
      </c>
      <c r="O144" s="45">
        <f t="shared" si="67"/>
        <v>363109.80000000005</v>
      </c>
      <c r="P144" s="42">
        <v>833.8</v>
      </c>
      <c r="Q144" s="54">
        <v>85763.503</v>
      </c>
      <c r="R144" s="53">
        <f t="shared" si="68"/>
        <v>449707.103</v>
      </c>
      <c r="S144" s="48"/>
      <c r="T144" s="48"/>
    </row>
    <row r="145" spans="1:20" ht="18" hidden="1">
      <c r="A145" s="60" t="s">
        <v>71</v>
      </c>
      <c r="B145" s="42">
        <v>29858.9</v>
      </c>
      <c r="C145" s="74">
        <v>0</v>
      </c>
      <c r="D145" s="74">
        <v>0</v>
      </c>
      <c r="E145" s="74">
        <v>0</v>
      </c>
      <c r="F145" s="74">
        <v>0</v>
      </c>
      <c r="G145" s="45">
        <v>94325</v>
      </c>
      <c r="H145" s="45">
        <v>142049.6</v>
      </c>
      <c r="I145" s="45">
        <f t="shared" si="65"/>
        <v>266233.5</v>
      </c>
      <c r="J145" s="42" t="s">
        <v>8</v>
      </c>
      <c r="K145" s="49">
        <v>105384.4</v>
      </c>
      <c r="L145" s="49"/>
      <c r="M145" s="45">
        <f t="shared" si="66"/>
        <v>105384.4</v>
      </c>
      <c r="N145" s="44">
        <v>11265.5</v>
      </c>
      <c r="O145" s="45">
        <f t="shared" si="67"/>
        <v>382883.4</v>
      </c>
      <c r="P145" s="42">
        <v>833.8</v>
      </c>
      <c r="Q145" s="54">
        <v>104750.31700000001</v>
      </c>
      <c r="R145" s="53">
        <f t="shared" si="68"/>
        <v>488467.517</v>
      </c>
      <c r="S145" s="48"/>
      <c r="T145" s="48"/>
    </row>
    <row r="146" spans="1:20" ht="18" hidden="1">
      <c r="A146" s="60" t="s">
        <v>72</v>
      </c>
      <c r="B146" s="42">
        <v>13631.5</v>
      </c>
      <c r="C146" s="74">
        <v>0</v>
      </c>
      <c r="D146" s="74">
        <v>0</v>
      </c>
      <c r="E146" s="74">
        <v>0</v>
      </c>
      <c r="F146" s="74">
        <v>0</v>
      </c>
      <c r="G146" s="45">
        <v>94325</v>
      </c>
      <c r="H146" s="45">
        <v>142049.6</v>
      </c>
      <c r="I146" s="45">
        <f t="shared" si="65"/>
        <v>250006.1</v>
      </c>
      <c r="J146" s="42" t="s">
        <v>8</v>
      </c>
      <c r="K146" s="49">
        <v>94884.3</v>
      </c>
      <c r="L146" s="49"/>
      <c r="M146" s="45">
        <f t="shared" si="66"/>
        <v>94884.3</v>
      </c>
      <c r="N146" s="44">
        <v>11663.5</v>
      </c>
      <c r="O146" s="45">
        <f t="shared" si="67"/>
        <v>356553.9</v>
      </c>
      <c r="P146" s="42">
        <v>833.8</v>
      </c>
      <c r="Q146" s="54">
        <v>110989.88599999997</v>
      </c>
      <c r="R146" s="53">
        <f t="shared" si="68"/>
        <v>468377.586</v>
      </c>
      <c r="S146" s="48"/>
      <c r="T146" s="48"/>
    </row>
    <row r="147" spans="1:20" ht="18" hidden="1">
      <c r="A147" s="60" t="s">
        <v>73</v>
      </c>
      <c r="B147" s="53">
        <v>86260.6</v>
      </c>
      <c r="C147" s="74">
        <v>0</v>
      </c>
      <c r="D147" s="74">
        <v>0</v>
      </c>
      <c r="E147" s="74">
        <v>0</v>
      </c>
      <c r="F147" s="74">
        <v>0</v>
      </c>
      <c r="G147" s="45">
        <v>94325</v>
      </c>
      <c r="H147" s="45">
        <v>141433.3</v>
      </c>
      <c r="I147" s="45">
        <f t="shared" si="65"/>
        <v>322018.9</v>
      </c>
      <c r="J147" s="42" t="s">
        <v>8</v>
      </c>
      <c r="K147" s="49">
        <v>84484.4</v>
      </c>
      <c r="L147" s="49"/>
      <c r="M147" s="45">
        <f t="shared" si="66"/>
        <v>84484.4</v>
      </c>
      <c r="N147" s="44">
        <v>14043</v>
      </c>
      <c r="O147" s="45">
        <f>+I147+M147+N147</f>
        <v>420546.30000000005</v>
      </c>
      <c r="P147" s="42">
        <v>833.8</v>
      </c>
      <c r="Q147" s="54">
        <v>92102.383</v>
      </c>
      <c r="R147" s="53">
        <f t="shared" si="68"/>
        <v>513482.483</v>
      </c>
      <c r="S147" s="48"/>
      <c r="T147" s="48"/>
    </row>
    <row r="148" spans="1:20" ht="17.25" hidden="1">
      <c r="A148" s="60"/>
      <c r="B148" s="53"/>
      <c r="C148" s="45"/>
      <c r="D148" s="53"/>
      <c r="E148" s="53"/>
      <c r="F148" s="45"/>
      <c r="G148" s="45"/>
      <c r="H148" s="45"/>
      <c r="I148" s="45"/>
      <c r="J148" s="53"/>
      <c r="K148" s="45"/>
      <c r="L148" s="45"/>
      <c r="M148" s="45"/>
      <c r="N148" s="88"/>
      <c r="O148" s="53"/>
      <c r="P148" s="86"/>
      <c r="Q148" s="88"/>
      <c r="R148" s="53"/>
      <c r="S148" s="48"/>
      <c r="T148" s="48"/>
    </row>
    <row r="149" spans="1:20" ht="18.75" hidden="1">
      <c r="A149" s="61" t="s">
        <v>47</v>
      </c>
      <c r="B149" s="53">
        <v>23225.2</v>
      </c>
      <c r="C149" s="74">
        <v>0</v>
      </c>
      <c r="D149" s="74">
        <v>0</v>
      </c>
      <c r="E149" s="74">
        <v>0</v>
      </c>
      <c r="F149" s="74">
        <v>0</v>
      </c>
      <c r="G149" s="45">
        <v>94325</v>
      </c>
      <c r="H149" s="45">
        <v>141125.2</v>
      </c>
      <c r="I149" s="45">
        <f aca="true" t="shared" si="69" ref="I149:I160">SUM(B149:H149)</f>
        <v>258675.40000000002</v>
      </c>
      <c r="J149" s="42" t="s">
        <v>8</v>
      </c>
      <c r="K149" s="49">
        <v>85407.4</v>
      </c>
      <c r="L149" s="80">
        <v>0</v>
      </c>
      <c r="M149" s="45">
        <f aca="true" t="shared" si="70" ref="M149:M158">+J149+K149</f>
        <v>85407.4</v>
      </c>
      <c r="N149" s="70">
        <v>12512.4</v>
      </c>
      <c r="O149" s="53">
        <f aca="true" t="shared" si="71" ref="O149:O160">+I149+M149+N149</f>
        <v>356595.20000000007</v>
      </c>
      <c r="P149" s="47">
        <v>833.8</v>
      </c>
      <c r="Q149" s="56">
        <v>52225.749995</v>
      </c>
      <c r="R149" s="53">
        <f aca="true" t="shared" si="72" ref="R149:R160">O149+P149+Q149</f>
        <v>409654.7499950001</v>
      </c>
      <c r="S149" s="48"/>
      <c r="T149" s="48"/>
    </row>
    <row r="150" spans="1:20" ht="18.75" hidden="1">
      <c r="A150" s="60" t="s">
        <v>62</v>
      </c>
      <c r="B150" s="53">
        <v>19733.6</v>
      </c>
      <c r="C150" s="74">
        <v>0</v>
      </c>
      <c r="D150" s="74">
        <v>0</v>
      </c>
      <c r="E150" s="74">
        <v>0</v>
      </c>
      <c r="F150" s="74">
        <v>0</v>
      </c>
      <c r="G150" s="45">
        <v>94325</v>
      </c>
      <c r="H150" s="45">
        <v>140817.1</v>
      </c>
      <c r="I150" s="45">
        <f t="shared" si="69"/>
        <v>254875.7</v>
      </c>
      <c r="J150" s="42"/>
      <c r="K150" s="49">
        <v>81551.1</v>
      </c>
      <c r="L150" s="80">
        <v>0</v>
      </c>
      <c r="M150" s="45">
        <f t="shared" si="70"/>
        <v>81551.1</v>
      </c>
      <c r="N150" s="70">
        <v>12465</v>
      </c>
      <c r="O150" s="53">
        <f t="shared" si="71"/>
        <v>348891.80000000005</v>
      </c>
      <c r="P150" s="47">
        <v>833.8</v>
      </c>
      <c r="Q150" s="56">
        <v>43241.972732</v>
      </c>
      <c r="R150" s="53">
        <f t="shared" si="72"/>
        <v>392967.57273200003</v>
      </c>
      <c r="S150" s="48"/>
      <c r="T150" s="48"/>
    </row>
    <row r="151" spans="1:20" ht="18.75" hidden="1">
      <c r="A151" s="60" t="s">
        <v>63</v>
      </c>
      <c r="B151" s="53">
        <v>41361.2</v>
      </c>
      <c r="C151" s="74">
        <v>0</v>
      </c>
      <c r="D151" s="74">
        <v>0</v>
      </c>
      <c r="E151" s="74">
        <v>0</v>
      </c>
      <c r="F151" s="74">
        <v>0</v>
      </c>
      <c r="G151" s="45">
        <v>94325</v>
      </c>
      <c r="H151" s="45">
        <v>140508.9</v>
      </c>
      <c r="I151" s="45">
        <f t="shared" si="69"/>
        <v>276195.1</v>
      </c>
      <c r="J151" s="42"/>
      <c r="K151" s="49">
        <v>72751.1</v>
      </c>
      <c r="L151" s="80">
        <v>0</v>
      </c>
      <c r="M151" s="45">
        <f t="shared" si="70"/>
        <v>72751.1</v>
      </c>
      <c r="N151" s="70">
        <v>11831.5</v>
      </c>
      <c r="O151" s="53">
        <f t="shared" si="71"/>
        <v>360777.69999999995</v>
      </c>
      <c r="P151" s="47">
        <v>833.8</v>
      </c>
      <c r="Q151" s="56">
        <v>83883.210212</v>
      </c>
      <c r="R151" s="53">
        <f t="shared" si="72"/>
        <v>445494.71021199995</v>
      </c>
      <c r="S151" s="48"/>
      <c r="T151" s="48"/>
    </row>
    <row r="152" spans="1:20" ht="18.75" hidden="1">
      <c r="A152" s="60" t="s">
        <v>67</v>
      </c>
      <c r="B152" s="53">
        <v>51796.5</v>
      </c>
      <c r="C152" s="74">
        <v>0</v>
      </c>
      <c r="D152" s="74">
        <v>0</v>
      </c>
      <c r="E152" s="74">
        <v>0</v>
      </c>
      <c r="F152" s="74">
        <v>0</v>
      </c>
      <c r="G152" s="45">
        <v>94325</v>
      </c>
      <c r="H152" s="45">
        <v>140200.8</v>
      </c>
      <c r="I152" s="45">
        <f t="shared" si="69"/>
        <v>286322.3</v>
      </c>
      <c r="J152" s="42"/>
      <c r="K152" s="49">
        <v>68244.9</v>
      </c>
      <c r="L152" s="80">
        <v>0</v>
      </c>
      <c r="M152" s="45">
        <f t="shared" si="70"/>
        <v>68244.9</v>
      </c>
      <c r="N152" s="70">
        <v>14139.6</v>
      </c>
      <c r="O152" s="53">
        <f t="shared" si="71"/>
        <v>368706.79999999993</v>
      </c>
      <c r="P152" s="47">
        <v>833.8</v>
      </c>
      <c r="Q152" s="56">
        <v>68780.055723</v>
      </c>
      <c r="R152" s="53">
        <f t="shared" si="72"/>
        <v>438320.65572299995</v>
      </c>
      <c r="S152" s="48"/>
      <c r="T152" s="48"/>
    </row>
    <row r="153" spans="1:20" ht="18.75" hidden="1">
      <c r="A153" s="60" t="s">
        <v>68</v>
      </c>
      <c r="B153" s="53">
        <v>32561.9</v>
      </c>
      <c r="C153" s="74">
        <v>0</v>
      </c>
      <c r="D153" s="74">
        <v>0</v>
      </c>
      <c r="E153" s="74">
        <v>0</v>
      </c>
      <c r="F153" s="74">
        <v>0</v>
      </c>
      <c r="G153" s="45">
        <v>94325</v>
      </c>
      <c r="H153" s="45">
        <v>140200.8</v>
      </c>
      <c r="I153" s="45">
        <f t="shared" si="69"/>
        <v>267087.69999999995</v>
      </c>
      <c r="J153" s="42"/>
      <c r="K153" s="49">
        <v>66801.09999999999</v>
      </c>
      <c r="L153" s="80">
        <v>0</v>
      </c>
      <c r="M153" s="45">
        <f t="shared" si="70"/>
        <v>66801.09999999999</v>
      </c>
      <c r="N153" s="70">
        <v>12366.4</v>
      </c>
      <c r="O153" s="53">
        <f t="shared" si="71"/>
        <v>346255.19999999995</v>
      </c>
      <c r="P153" s="47">
        <v>833.8</v>
      </c>
      <c r="Q153" s="56">
        <v>107090.51746400003</v>
      </c>
      <c r="R153" s="53">
        <f t="shared" si="72"/>
        <v>454179.517464</v>
      </c>
      <c r="S153" s="48"/>
      <c r="T153" s="48"/>
    </row>
    <row r="154" spans="1:20" ht="18.75" hidden="1">
      <c r="A154" s="60" t="s">
        <v>69</v>
      </c>
      <c r="B154" s="53">
        <v>49375</v>
      </c>
      <c r="C154" s="74">
        <v>0</v>
      </c>
      <c r="D154" s="74">
        <v>0</v>
      </c>
      <c r="E154" s="74">
        <v>0</v>
      </c>
      <c r="F154" s="74">
        <v>0</v>
      </c>
      <c r="G154" s="45">
        <v>94325</v>
      </c>
      <c r="H154" s="45">
        <v>139584.5</v>
      </c>
      <c r="I154" s="45">
        <f t="shared" si="69"/>
        <v>283284.5</v>
      </c>
      <c r="J154" s="42"/>
      <c r="K154" s="49">
        <v>63101.1</v>
      </c>
      <c r="L154" s="80">
        <v>0</v>
      </c>
      <c r="M154" s="45">
        <f t="shared" si="70"/>
        <v>63101.1</v>
      </c>
      <c r="N154" s="70">
        <v>16609.1</v>
      </c>
      <c r="O154" s="53">
        <f t="shared" si="71"/>
        <v>362994.69999999995</v>
      </c>
      <c r="P154" s="47">
        <v>833.8</v>
      </c>
      <c r="Q154" s="56">
        <v>96232.42578599995</v>
      </c>
      <c r="R154" s="53">
        <f t="shared" si="72"/>
        <v>460060.92578599986</v>
      </c>
      <c r="S154" s="48"/>
      <c r="T154" s="48"/>
    </row>
    <row r="155" spans="1:20" ht="18.75" hidden="1">
      <c r="A155" s="60" t="s">
        <v>52</v>
      </c>
      <c r="B155" s="53">
        <v>53695.7</v>
      </c>
      <c r="C155" s="74">
        <v>0</v>
      </c>
      <c r="D155" s="74">
        <v>0</v>
      </c>
      <c r="E155" s="74">
        <v>0</v>
      </c>
      <c r="F155" s="74">
        <v>0</v>
      </c>
      <c r="G155" s="45">
        <v>108925</v>
      </c>
      <c r="H155" s="45">
        <v>139276.4</v>
      </c>
      <c r="I155" s="45">
        <f t="shared" si="69"/>
        <v>301897.1</v>
      </c>
      <c r="J155" s="42"/>
      <c r="K155" s="49">
        <v>52484.4</v>
      </c>
      <c r="L155" s="80">
        <v>0</v>
      </c>
      <c r="M155" s="45">
        <f t="shared" si="70"/>
        <v>52484.4</v>
      </c>
      <c r="N155" s="70">
        <v>14837.7</v>
      </c>
      <c r="O155" s="53">
        <f t="shared" si="71"/>
        <v>369219.2</v>
      </c>
      <c r="P155" s="47">
        <v>833.8</v>
      </c>
      <c r="Q155" s="56">
        <v>114773.80003700007</v>
      </c>
      <c r="R155" s="53">
        <f t="shared" si="72"/>
        <v>484826.8000370001</v>
      </c>
      <c r="S155" s="48"/>
      <c r="T155" s="48"/>
    </row>
    <row r="156" spans="1:20" ht="18.75" hidden="1">
      <c r="A156" s="60" t="s">
        <v>70</v>
      </c>
      <c r="B156" s="53">
        <v>65092</v>
      </c>
      <c r="C156" s="74">
        <v>0</v>
      </c>
      <c r="D156" s="74">
        <v>0</v>
      </c>
      <c r="E156" s="74">
        <v>0</v>
      </c>
      <c r="F156" s="74">
        <v>0</v>
      </c>
      <c r="G156" s="45">
        <v>108925</v>
      </c>
      <c r="H156" s="45">
        <v>138968.3</v>
      </c>
      <c r="I156" s="45">
        <f t="shared" si="69"/>
        <v>312985.3</v>
      </c>
      <c r="J156" s="42"/>
      <c r="K156" s="49">
        <v>44735.2</v>
      </c>
      <c r="L156" s="80">
        <v>0</v>
      </c>
      <c r="M156" s="45">
        <f t="shared" si="70"/>
        <v>44735.2</v>
      </c>
      <c r="N156" s="70">
        <v>12360.8</v>
      </c>
      <c r="O156" s="53">
        <f t="shared" si="71"/>
        <v>370081.3</v>
      </c>
      <c r="P156" s="47">
        <v>833.8</v>
      </c>
      <c r="Q156" s="56">
        <v>134076.26683700003</v>
      </c>
      <c r="R156" s="53">
        <f t="shared" si="72"/>
        <v>504991.366837</v>
      </c>
      <c r="S156" s="48"/>
      <c r="T156" s="48"/>
    </row>
    <row r="157" spans="1:20" ht="18.75" hidden="1">
      <c r="A157" s="60" t="s">
        <v>58</v>
      </c>
      <c r="B157" s="53">
        <v>51763.2</v>
      </c>
      <c r="C157" s="74">
        <v>0</v>
      </c>
      <c r="D157" s="74">
        <v>0</v>
      </c>
      <c r="E157" s="74">
        <v>0</v>
      </c>
      <c r="F157" s="74">
        <v>0</v>
      </c>
      <c r="G157" s="45">
        <v>108925</v>
      </c>
      <c r="H157" s="45">
        <v>138968.3</v>
      </c>
      <c r="I157" s="45">
        <f t="shared" si="69"/>
        <v>299656.5</v>
      </c>
      <c r="J157" s="42"/>
      <c r="K157" s="49">
        <v>38166.799999999996</v>
      </c>
      <c r="L157" s="80">
        <v>0</v>
      </c>
      <c r="M157" s="45">
        <f t="shared" si="70"/>
        <v>38166.799999999996</v>
      </c>
      <c r="N157" s="70">
        <v>12239.1</v>
      </c>
      <c r="O157" s="53">
        <f t="shared" si="71"/>
        <v>350062.39999999997</v>
      </c>
      <c r="P157" s="47">
        <v>833.8</v>
      </c>
      <c r="Q157" s="56">
        <v>163996.31256700004</v>
      </c>
      <c r="R157" s="53">
        <f t="shared" si="72"/>
        <v>514892.512567</v>
      </c>
      <c r="S157" s="48"/>
      <c r="T157" s="48"/>
    </row>
    <row r="158" spans="1:20" ht="18.75" hidden="1">
      <c r="A158" s="60" t="s">
        <v>71</v>
      </c>
      <c r="B158" s="53">
        <v>78836.5</v>
      </c>
      <c r="C158" s="74">
        <v>0</v>
      </c>
      <c r="D158" s="74">
        <v>0</v>
      </c>
      <c r="E158" s="74">
        <v>0</v>
      </c>
      <c r="F158" s="74">
        <v>0</v>
      </c>
      <c r="G158" s="45">
        <v>108925</v>
      </c>
      <c r="H158" s="45">
        <v>138352</v>
      </c>
      <c r="I158" s="45">
        <f t="shared" si="69"/>
        <v>326113.5</v>
      </c>
      <c r="J158" s="42"/>
      <c r="K158" s="49">
        <v>34235.2</v>
      </c>
      <c r="L158" s="80">
        <v>0</v>
      </c>
      <c r="M158" s="45">
        <f t="shared" si="70"/>
        <v>34235.2</v>
      </c>
      <c r="N158" s="70">
        <v>12511.2</v>
      </c>
      <c r="O158" s="53">
        <f t="shared" si="71"/>
        <v>372859.9</v>
      </c>
      <c r="P158" s="47">
        <v>833.8</v>
      </c>
      <c r="Q158" s="56">
        <v>177601.65612499992</v>
      </c>
      <c r="R158" s="53">
        <f t="shared" si="72"/>
        <v>551295.3561249999</v>
      </c>
      <c r="S158" s="48"/>
      <c r="T158" s="48"/>
    </row>
    <row r="159" spans="1:20" ht="18.75" hidden="1">
      <c r="A159" s="60" t="s">
        <v>72</v>
      </c>
      <c r="B159" s="53">
        <v>104206.5</v>
      </c>
      <c r="C159" s="74">
        <v>0</v>
      </c>
      <c r="D159" s="74">
        <v>0</v>
      </c>
      <c r="E159" s="74">
        <v>0</v>
      </c>
      <c r="F159" s="74">
        <v>0</v>
      </c>
      <c r="G159" s="45">
        <v>108925</v>
      </c>
      <c r="H159" s="45">
        <v>138043.9</v>
      </c>
      <c r="I159" s="45">
        <f t="shared" si="69"/>
        <v>351175.4</v>
      </c>
      <c r="J159" s="42"/>
      <c r="K159" s="49">
        <v>35864.9</v>
      </c>
      <c r="L159" s="80">
        <v>0</v>
      </c>
      <c r="M159" s="45">
        <f>+K159+L159</f>
        <v>35864.9</v>
      </c>
      <c r="N159" s="70">
        <v>13450.2</v>
      </c>
      <c r="O159" s="53">
        <f t="shared" si="71"/>
        <v>400490.50000000006</v>
      </c>
      <c r="P159" s="47">
        <v>833.8</v>
      </c>
      <c r="Q159" s="56">
        <v>160742.7586890001</v>
      </c>
      <c r="R159" s="53">
        <f t="shared" si="72"/>
        <v>562067.0586890001</v>
      </c>
      <c r="S159" s="48"/>
      <c r="T159" s="48"/>
    </row>
    <row r="160" spans="1:20" ht="18.75" hidden="1">
      <c r="A160" s="60" t="s">
        <v>73</v>
      </c>
      <c r="B160" s="53">
        <v>155251.9</v>
      </c>
      <c r="C160" s="74">
        <v>0</v>
      </c>
      <c r="D160" s="74">
        <v>0</v>
      </c>
      <c r="E160" s="74">
        <v>0</v>
      </c>
      <c r="F160" s="74">
        <v>0</v>
      </c>
      <c r="G160" s="45">
        <v>117037.4</v>
      </c>
      <c r="H160" s="45">
        <v>137735.7</v>
      </c>
      <c r="I160" s="45">
        <f t="shared" si="69"/>
        <v>410025</v>
      </c>
      <c r="J160" s="42"/>
      <c r="K160" s="49">
        <v>49024.299999999996</v>
      </c>
      <c r="L160" s="86">
        <v>2705.2</v>
      </c>
      <c r="M160" s="45">
        <f>+K160+L160</f>
        <v>51729.49999999999</v>
      </c>
      <c r="N160" s="70">
        <v>15264.4</v>
      </c>
      <c r="O160" s="53">
        <f t="shared" si="71"/>
        <v>477018.9</v>
      </c>
      <c r="P160" s="47">
        <v>833.8</v>
      </c>
      <c r="Q160" s="56">
        <v>61746.8</v>
      </c>
      <c r="R160" s="53">
        <f t="shared" si="72"/>
        <v>539599.5</v>
      </c>
      <c r="S160" s="48"/>
      <c r="T160" s="48"/>
    </row>
    <row r="161" spans="1:20" ht="18.75" hidden="1">
      <c r="A161" s="60"/>
      <c r="B161" s="53"/>
      <c r="C161" s="77"/>
      <c r="D161" s="74"/>
      <c r="E161" s="74"/>
      <c r="F161" s="77"/>
      <c r="G161" s="45"/>
      <c r="H161" s="45"/>
      <c r="I161" s="45"/>
      <c r="J161" s="42"/>
      <c r="K161" s="49"/>
      <c r="L161" s="49"/>
      <c r="M161" s="45"/>
      <c r="N161" s="70"/>
      <c r="O161" s="53"/>
      <c r="P161" s="47"/>
      <c r="Q161" s="56"/>
      <c r="R161" s="53"/>
      <c r="S161" s="48"/>
      <c r="T161" s="48"/>
    </row>
    <row r="162" spans="1:20" ht="18.75" hidden="1">
      <c r="A162" s="60" t="s">
        <v>51</v>
      </c>
      <c r="B162" s="74">
        <v>0</v>
      </c>
      <c r="C162" s="74">
        <v>0</v>
      </c>
      <c r="D162" s="74">
        <v>0</v>
      </c>
      <c r="E162" s="74">
        <v>0</v>
      </c>
      <c r="F162" s="74">
        <v>0</v>
      </c>
      <c r="G162" s="45">
        <v>115644.120141</v>
      </c>
      <c r="H162" s="45">
        <v>292679.499312</v>
      </c>
      <c r="I162" s="45">
        <f aca="true" t="shared" si="73" ref="I162:I168">SUM(B162:H162)</f>
        <v>408323.619453</v>
      </c>
      <c r="J162" s="42"/>
      <c r="K162" s="49">
        <v>53502.6</v>
      </c>
      <c r="L162" s="80">
        <v>2402.6</v>
      </c>
      <c r="M162" s="45">
        <f aca="true" t="shared" si="74" ref="M162:M173">+K162+L162</f>
        <v>55905.2</v>
      </c>
      <c r="N162" s="70">
        <v>12136.5</v>
      </c>
      <c r="O162" s="53">
        <f aca="true" t="shared" si="75" ref="O162:O212">+I162+M162+N162</f>
        <v>476365.31945300003</v>
      </c>
      <c r="P162" s="47">
        <v>327</v>
      </c>
      <c r="Q162" s="56">
        <v>87067.4</v>
      </c>
      <c r="R162" s="53">
        <f aca="true" t="shared" si="76" ref="R162:R210">O162+P162+Q162</f>
        <v>563759.719453</v>
      </c>
      <c r="S162" s="48"/>
      <c r="T162" s="48"/>
    </row>
    <row r="163" spans="1:20" ht="18.75" hidden="1">
      <c r="A163" s="60" t="s">
        <v>62</v>
      </c>
      <c r="B163" s="74">
        <v>0</v>
      </c>
      <c r="C163" s="74">
        <v>0</v>
      </c>
      <c r="D163" s="74">
        <v>0</v>
      </c>
      <c r="E163" s="74">
        <v>0</v>
      </c>
      <c r="F163" s="74">
        <v>0</v>
      </c>
      <c r="G163" s="45">
        <v>114250.8</v>
      </c>
      <c r="H163" s="45">
        <v>292371.3</v>
      </c>
      <c r="I163" s="45">
        <f t="shared" si="73"/>
        <v>406622.1</v>
      </c>
      <c r="J163" s="42"/>
      <c r="K163" s="49">
        <v>50864</v>
      </c>
      <c r="L163" s="80">
        <v>4047.7</v>
      </c>
      <c r="M163" s="45">
        <f t="shared" si="74"/>
        <v>54911.7</v>
      </c>
      <c r="N163" s="70">
        <v>12065.1</v>
      </c>
      <c r="O163" s="53">
        <f t="shared" si="75"/>
        <v>473598.89999999997</v>
      </c>
      <c r="P163" s="47">
        <v>327</v>
      </c>
      <c r="Q163" s="56">
        <v>55953.9</v>
      </c>
      <c r="R163" s="53">
        <f t="shared" si="76"/>
        <v>529879.7999999999</v>
      </c>
      <c r="S163" s="48"/>
      <c r="T163" s="48"/>
    </row>
    <row r="164" spans="1:20" ht="18.75" hidden="1">
      <c r="A164" s="60" t="s">
        <v>63</v>
      </c>
      <c r="B164" s="74">
        <v>0</v>
      </c>
      <c r="C164" s="74">
        <v>0</v>
      </c>
      <c r="D164" s="74">
        <v>0</v>
      </c>
      <c r="E164" s="74">
        <v>0</v>
      </c>
      <c r="F164" s="74">
        <v>0</v>
      </c>
      <c r="G164" s="45">
        <v>112857.5</v>
      </c>
      <c r="H164" s="45">
        <v>292063.1</v>
      </c>
      <c r="I164" s="45">
        <f t="shared" si="73"/>
        <v>404920.6</v>
      </c>
      <c r="J164" s="42"/>
      <c r="K164" s="49">
        <v>47334.4</v>
      </c>
      <c r="L164" s="80">
        <v>3984.4</v>
      </c>
      <c r="M164" s="45">
        <f t="shared" si="74"/>
        <v>51318.8</v>
      </c>
      <c r="N164" s="70">
        <v>14907.9</v>
      </c>
      <c r="O164" s="53">
        <f t="shared" si="75"/>
        <v>471147.3</v>
      </c>
      <c r="P164" s="47">
        <v>327</v>
      </c>
      <c r="Q164" s="56">
        <v>60353.9</v>
      </c>
      <c r="R164" s="53">
        <f t="shared" si="76"/>
        <v>531828.2</v>
      </c>
      <c r="S164" s="48"/>
      <c r="T164" s="48"/>
    </row>
    <row r="165" spans="1:20" ht="18.75" hidden="1">
      <c r="A165" s="60" t="s">
        <v>67</v>
      </c>
      <c r="B165" s="45">
        <v>11186</v>
      </c>
      <c r="C165" s="74">
        <v>0</v>
      </c>
      <c r="D165" s="74">
        <v>0</v>
      </c>
      <c r="E165" s="74">
        <v>0</v>
      </c>
      <c r="F165" s="74">
        <v>0</v>
      </c>
      <c r="G165" s="45">
        <v>111464.2</v>
      </c>
      <c r="H165" s="45">
        <v>291755.1</v>
      </c>
      <c r="I165" s="45">
        <f t="shared" si="73"/>
        <v>414405.3</v>
      </c>
      <c r="J165" s="42"/>
      <c r="K165" s="49">
        <v>42558.399999999994</v>
      </c>
      <c r="L165" s="80">
        <v>3837.3</v>
      </c>
      <c r="M165" s="45">
        <f t="shared" si="74"/>
        <v>46395.7</v>
      </c>
      <c r="N165" s="70">
        <v>16783.6</v>
      </c>
      <c r="O165" s="53">
        <f t="shared" si="75"/>
        <v>477584.6</v>
      </c>
      <c r="P165" s="47">
        <v>327</v>
      </c>
      <c r="Q165" s="56">
        <v>60714.9</v>
      </c>
      <c r="R165" s="53">
        <f t="shared" si="76"/>
        <v>538626.5</v>
      </c>
      <c r="S165" s="48"/>
      <c r="T165" s="48"/>
    </row>
    <row r="166" spans="1:20" ht="18.75" hidden="1">
      <c r="A166" s="60" t="s">
        <v>68</v>
      </c>
      <c r="B166" s="74">
        <v>0</v>
      </c>
      <c r="C166" s="74">
        <v>0</v>
      </c>
      <c r="D166" s="74">
        <v>0</v>
      </c>
      <c r="E166" s="74">
        <v>0</v>
      </c>
      <c r="F166" s="74">
        <v>0</v>
      </c>
      <c r="G166" s="45">
        <v>110070.9</v>
      </c>
      <c r="H166" s="45">
        <v>291446.9</v>
      </c>
      <c r="I166" s="45">
        <f t="shared" si="73"/>
        <v>401517.80000000005</v>
      </c>
      <c r="J166" s="42"/>
      <c r="K166" s="49">
        <v>68342</v>
      </c>
      <c r="L166" s="80">
        <v>1350.2</v>
      </c>
      <c r="M166" s="45">
        <f t="shared" si="74"/>
        <v>69692.2</v>
      </c>
      <c r="N166" s="70">
        <v>15592.6</v>
      </c>
      <c r="O166" s="53">
        <f t="shared" si="75"/>
        <v>486802.60000000003</v>
      </c>
      <c r="P166" s="47">
        <v>327</v>
      </c>
      <c r="Q166" s="56">
        <v>65011.7</v>
      </c>
      <c r="R166" s="53">
        <f t="shared" si="76"/>
        <v>552141.3</v>
      </c>
      <c r="S166" s="48"/>
      <c r="T166" s="48"/>
    </row>
    <row r="167" spans="1:20" ht="18.75" hidden="1">
      <c r="A167" s="60" t="s">
        <v>69</v>
      </c>
      <c r="B167" s="74">
        <v>0</v>
      </c>
      <c r="C167" s="74">
        <v>0</v>
      </c>
      <c r="D167" s="74">
        <v>0</v>
      </c>
      <c r="E167" s="74">
        <v>0</v>
      </c>
      <c r="F167" s="74">
        <v>0</v>
      </c>
      <c r="G167" s="45">
        <v>108677.6</v>
      </c>
      <c r="H167" s="45">
        <v>291138.8</v>
      </c>
      <c r="I167" s="45">
        <f t="shared" si="73"/>
        <v>399816.4</v>
      </c>
      <c r="J167" s="42"/>
      <c r="K167" s="49">
        <v>70934.6</v>
      </c>
      <c r="L167" s="80">
        <v>1294.8</v>
      </c>
      <c r="M167" s="45">
        <f t="shared" si="74"/>
        <v>72229.40000000001</v>
      </c>
      <c r="N167" s="70">
        <v>17430.8</v>
      </c>
      <c r="O167" s="53">
        <f t="shared" si="75"/>
        <v>489476.60000000003</v>
      </c>
      <c r="P167" s="74">
        <v>0</v>
      </c>
      <c r="Q167" s="56">
        <v>70322.8</v>
      </c>
      <c r="R167" s="53">
        <f t="shared" si="76"/>
        <v>559799.4</v>
      </c>
      <c r="S167" s="48"/>
      <c r="T167" s="48"/>
    </row>
    <row r="168" spans="1:20" ht="18.75" hidden="1">
      <c r="A168" s="60" t="s">
        <v>52</v>
      </c>
      <c r="B168" s="74">
        <v>0</v>
      </c>
      <c r="C168" s="74">
        <v>0</v>
      </c>
      <c r="D168" s="74">
        <v>0</v>
      </c>
      <c r="E168" s="74">
        <v>0</v>
      </c>
      <c r="F168" s="74">
        <v>0</v>
      </c>
      <c r="G168" s="45">
        <v>107284.3</v>
      </c>
      <c r="H168" s="45">
        <v>290830.7</v>
      </c>
      <c r="I168" s="45">
        <f t="shared" si="73"/>
        <v>398115</v>
      </c>
      <c r="J168" s="42"/>
      <c r="K168" s="49">
        <v>100965.3</v>
      </c>
      <c r="L168" s="80">
        <v>581.5</v>
      </c>
      <c r="M168" s="45">
        <f t="shared" si="74"/>
        <v>101546.8</v>
      </c>
      <c r="N168" s="70">
        <v>16818</v>
      </c>
      <c r="O168" s="53">
        <f t="shared" si="75"/>
        <v>516479.8</v>
      </c>
      <c r="P168" s="74">
        <v>0</v>
      </c>
      <c r="Q168" s="56">
        <v>72236.8</v>
      </c>
      <c r="R168" s="53">
        <f t="shared" si="76"/>
        <v>588716.6</v>
      </c>
      <c r="S168" s="48"/>
      <c r="T168" s="48"/>
    </row>
    <row r="169" spans="1:20" ht="18.75" hidden="1">
      <c r="A169" s="60" t="s">
        <v>70</v>
      </c>
      <c r="B169" s="74">
        <v>0</v>
      </c>
      <c r="C169" s="74">
        <v>0</v>
      </c>
      <c r="D169" s="74">
        <v>0</v>
      </c>
      <c r="E169" s="74">
        <v>0</v>
      </c>
      <c r="F169" s="74">
        <v>0</v>
      </c>
      <c r="G169" s="45">
        <v>107284.3</v>
      </c>
      <c r="H169" s="45">
        <v>290830.7</v>
      </c>
      <c r="I169" s="45">
        <f>SUM(B169:H169)</f>
        <v>398115</v>
      </c>
      <c r="J169" s="42"/>
      <c r="K169" s="49">
        <v>96477.7</v>
      </c>
      <c r="L169" s="80">
        <v>608.6</v>
      </c>
      <c r="M169" s="45">
        <f t="shared" si="74"/>
        <v>97086.3</v>
      </c>
      <c r="N169" s="70">
        <v>23976.4</v>
      </c>
      <c r="O169" s="53">
        <f t="shared" si="75"/>
        <v>519177.7</v>
      </c>
      <c r="P169" s="74">
        <v>0</v>
      </c>
      <c r="Q169" s="56">
        <v>71998</v>
      </c>
      <c r="R169" s="53">
        <f t="shared" si="76"/>
        <v>591175.7</v>
      </c>
      <c r="S169" s="48"/>
      <c r="T169" s="48"/>
    </row>
    <row r="170" spans="1:20" ht="18.75" hidden="1">
      <c r="A170" s="60" t="s">
        <v>58</v>
      </c>
      <c r="B170" s="74">
        <v>0</v>
      </c>
      <c r="C170" s="74">
        <v>0</v>
      </c>
      <c r="D170" s="74">
        <v>0</v>
      </c>
      <c r="E170" s="74">
        <v>0</v>
      </c>
      <c r="F170" s="74">
        <v>0</v>
      </c>
      <c r="G170" s="45">
        <v>107284.3</v>
      </c>
      <c r="H170" s="45">
        <v>290214.4</v>
      </c>
      <c r="I170" s="45">
        <f>SUM(B170:H170)</f>
        <v>397498.7</v>
      </c>
      <c r="J170" s="42"/>
      <c r="K170" s="49">
        <v>104499.4</v>
      </c>
      <c r="L170" s="80">
        <v>582.5</v>
      </c>
      <c r="M170" s="45">
        <f t="shared" si="74"/>
        <v>105081.9</v>
      </c>
      <c r="N170" s="70">
        <v>21844.2</v>
      </c>
      <c r="O170" s="53">
        <f t="shared" si="75"/>
        <v>524424.7999999999</v>
      </c>
      <c r="P170" s="74">
        <v>0</v>
      </c>
      <c r="Q170" s="56">
        <v>67898</v>
      </c>
      <c r="R170" s="53">
        <f t="shared" si="76"/>
        <v>592322.7999999999</v>
      </c>
      <c r="S170" s="48"/>
      <c r="T170" s="48"/>
    </row>
    <row r="171" spans="1:20" ht="18.75" hidden="1">
      <c r="A171" s="60" t="s">
        <v>71</v>
      </c>
      <c r="B171" s="80">
        <v>6525.5</v>
      </c>
      <c r="C171" s="74">
        <v>0</v>
      </c>
      <c r="D171" s="74">
        <v>0</v>
      </c>
      <c r="E171" s="74">
        <v>0</v>
      </c>
      <c r="F171" s="74">
        <v>0</v>
      </c>
      <c r="G171" s="45">
        <v>107284.3</v>
      </c>
      <c r="H171" s="45">
        <v>289906.3</v>
      </c>
      <c r="I171" s="45">
        <f>SUM(B171:H171)</f>
        <v>403716.1</v>
      </c>
      <c r="J171" s="42"/>
      <c r="K171" s="49">
        <v>108413.2</v>
      </c>
      <c r="L171" s="80">
        <v>620.8</v>
      </c>
      <c r="M171" s="45">
        <f t="shared" si="74"/>
        <v>109034</v>
      </c>
      <c r="N171" s="70">
        <v>16870.9</v>
      </c>
      <c r="O171" s="53">
        <f t="shared" si="75"/>
        <v>529621</v>
      </c>
      <c r="P171" s="74">
        <v>0</v>
      </c>
      <c r="Q171" s="56">
        <v>74973</v>
      </c>
      <c r="R171" s="53">
        <f t="shared" si="76"/>
        <v>604594</v>
      </c>
      <c r="S171" s="48"/>
      <c r="T171" s="48"/>
    </row>
    <row r="172" spans="1:20" ht="18.75" hidden="1">
      <c r="A172" s="60" t="s">
        <v>72</v>
      </c>
      <c r="B172" s="80">
        <v>20947.4</v>
      </c>
      <c r="C172" s="74">
        <v>0</v>
      </c>
      <c r="D172" s="74">
        <v>0</v>
      </c>
      <c r="E172" s="74">
        <v>0</v>
      </c>
      <c r="F172" s="74">
        <v>0</v>
      </c>
      <c r="G172" s="45">
        <v>107284.3</v>
      </c>
      <c r="H172" s="45">
        <v>289906.3</v>
      </c>
      <c r="I172" s="45">
        <f>SUM(B172:H172)</f>
        <v>418138</v>
      </c>
      <c r="J172" s="42"/>
      <c r="K172" s="49">
        <v>107312.8</v>
      </c>
      <c r="L172" s="80">
        <v>606.1</v>
      </c>
      <c r="M172" s="45">
        <f t="shared" si="74"/>
        <v>107918.90000000001</v>
      </c>
      <c r="N172" s="70">
        <v>21499.7</v>
      </c>
      <c r="O172" s="53">
        <f t="shared" si="75"/>
        <v>547556.6</v>
      </c>
      <c r="P172" s="74">
        <v>0</v>
      </c>
      <c r="Q172" s="56">
        <v>74730.9</v>
      </c>
      <c r="R172" s="53">
        <f t="shared" si="76"/>
        <v>622287.5</v>
      </c>
      <c r="S172" s="48"/>
      <c r="T172" s="48"/>
    </row>
    <row r="173" spans="1:20" ht="18.75" hidden="1">
      <c r="A173" s="60" t="s">
        <v>73</v>
      </c>
      <c r="B173" s="74">
        <v>0</v>
      </c>
      <c r="C173" s="74">
        <v>0</v>
      </c>
      <c r="D173" s="74">
        <v>0</v>
      </c>
      <c r="E173" s="74">
        <v>0</v>
      </c>
      <c r="F173" s="74">
        <v>0</v>
      </c>
      <c r="G173" s="45">
        <v>107284.3</v>
      </c>
      <c r="H173" s="45">
        <v>289290</v>
      </c>
      <c r="I173" s="45">
        <f>SUM(B173:H173)</f>
        <v>396574.3</v>
      </c>
      <c r="J173" s="42"/>
      <c r="K173" s="49">
        <v>109019.9</v>
      </c>
      <c r="L173" s="80">
        <v>539.1</v>
      </c>
      <c r="M173" s="45">
        <f t="shared" si="74"/>
        <v>109559</v>
      </c>
      <c r="N173" s="70">
        <v>17922.9</v>
      </c>
      <c r="O173" s="53">
        <f t="shared" si="75"/>
        <v>524056.2</v>
      </c>
      <c r="P173" s="74">
        <v>0</v>
      </c>
      <c r="Q173" s="56">
        <v>73905.6</v>
      </c>
      <c r="R173" s="53">
        <f t="shared" si="76"/>
        <v>597961.8</v>
      </c>
      <c r="S173" s="48"/>
      <c r="T173" s="48"/>
    </row>
    <row r="174" spans="1:20" ht="18.75" hidden="1">
      <c r="A174" s="60"/>
      <c r="B174" s="80"/>
      <c r="C174" s="77"/>
      <c r="D174" s="74"/>
      <c r="E174" s="74"/>
      <c r="F174" s="77"/>
      <c r="G174" s="45"/>
      <c r="H174" s="45"/>
      <c r="I174" s="45"/>
      <c r="J174" s="42"/>
      <c r="K174" s="49"/>
      <c r="L174" s="49"/>
      <c r="M174" s="45"/>
      <c r="N174" s="70"/>
      <c r="O174" s="53"/>
      <c r="P174" s="74"/>
      <c r="Q174" s="56"/>
      <c r="R174" s="53"/>
      <c r="S174" s="48"/>
      <c r="T174" s="48"/>
    </row>
    <row r="175" spans="1:20" ht="18.75" hidden="1">
      <c r="A175" s="60" t="s">
        <v>53</v>
      </c>
      <c r="B175" s="74">
        <v>0</v>
      </c>
      <c r="C175" s="77">
        <v>0</v>
      </c>
      <c r="D175" s="74">
        <v>0</v>
      </c>
      <c r="E175" s="74">
        <v>0</v>
      </c>
      <c r="F175" s="77">
        <v>0</v>
      </c>
      <c r="G175" s="45">
        <v>107284.3</v>
      </c>
      <c r="H175" s="45">
        <v>289290</v>
      </c>
      <c r="I175" s="45">
        <f aca="true" t="shared" si="77" ref="I175:I212">SUM(B175:H175)</f>
        <v>396574.3</v>
      </c>
      <c r="J175" s="42"/>
      <c r="K175" s="49">
        <v>108779.5</v>
      </c>
      <c r="L175" s="80">
        <v>541.4</v>
      </c>
      <c r="M175" s="45">
        <f aca="true" t="shared" si="78" ref="M175:M212">+K175+L175</f>
        <v>109320.9</v>
      </c>
      <c r="N175" s="70">
        <v>14755.1</v>
      </c>
      <c r="O175" s="53">
        <f t="shared" si="75"/>
        <v>520650.29999999993</v>
      </c>
      <c r="P175" s="74">
        <v>0</v>
      </c>
      <c r="Q175" s="56">
        <v>70905.6</v>
      </c>
      <c r="R175" s="53">
        <f t="shared" si="76"/>
        <v>591555.8999999999</v>
      </c>
      <c r="S175" s="48"/>
      <c r="T175" s="48"/>
    </row>
    <row r="176" spans="1:20" ht="18.75" hidden="1">
      <c r="A176" s="60" t="s">
        <v>62</v>
      </c>
      <c r="B176" s="74">
        <v>0</v>
      </c>
      <c r="C176" s="77">
        <v>0</v>
      </c>
      <c r="D176" s="74">
        <v>0</v>
      </c>
      <c r="E176" s="74">
        <v>0</v>
      </c>
      <c r="F176" s="77">
        <v>0</v>
      </c>
      <c r="G176" s="45">
        <v>107284.3</v>
      </c>
      <c r="H176" s="45">
        <v>288673.7</v>
      </c>
      <c r="I176" s="45">
        <f t="shared" si="77"/>
        <v>395958</v>
      </c>
      <c r="J176" s="42"/>
      <c r="K176" s="49">
        <v>112164</v>
      </c>
      <c r="L176" s="80">
        <v>543.2</v>
      </c>
      <c r="M176" s="45">
        <f t="shared" si="78"/>
        <v>112707.2</v>
      </c>
      <c r="N176" s="70">
        <v>16444.5</v>
      </c>
      <c r="O176" s="53">
        <f t="shared" si="75"/>
        <v>525109.7</v>
      </c>
      <c r="P176" s="74">
        <v>0</v>
      </c>
      <c r="Q176" s="56">
        <v>72967.7</v>
      </c>
      <c r="R176" s="53">
        <f t="shared" si="76"/>
        <v>598077.3999999999</v>
      </c>
      <c r="S176" s="48"/>
      <c r="T176" s="48"/>
    </row>
    <row r="177" spans="1:20" ht="18.75" hidden="1">
      <c r="A177" s="60" t="s">
        <v>63</v>
      </c>
      <c r="B177" s="80">
        <v>8513</v>
      </c>
      <c r="C177" s="77">
        <v>0</v>
      </c>
      <c r="D177" s="74">
        <v>0</v>
      </c>
      <c r="E177" s="74">
        <v>0</v>
      </c>
      <c r="F177" s="77">
        <v>0</v>
      </c>
      <c r="G177" s="45">
        <v>107284.3</v>
      </c>
      <c r="H177" s="45">
        <v>288673.7</v>
      </c>
      <c r="I177" s="45">
        <f t="shared" si="77"/>
        <v>404471</v>
      </c>
      <c r="J177" s="42"/>
      <c r="K177" s="49">
        <v>108771.9</v>
      </c>
      <c r="L177" s="80">
        <v>1314.8</v>
      </c>
      <c r="M177" s="45">
        <f t="shared" si="78"/>
        <v>110086.7</v>
      </c>
      <c r="N177" s="70">
        <v>12016.1</v>
      </c>
      <c r="O177" s="53">
        <f t="shared" si="75"/>
        <v>526573.8</v>
      </c>
      <c r="P177" s="74">
        <v>0</v>
      </c>
      <c r="Q177" s="56">
        <v>77251.6</v>
      </c>
      <c r="R177" s="53">
        <f t="shared" si="76"/>
        <v>603825.4</v>
      </c>
      <c r="S177" s="48"/>
      <c r="T177" s="48"/>
    </row>
    <row r="178" spans="1:20" ht="18.75" hidden="1">
      <c r="A178" s="60" t="s">
        <v>67</v>
      </c>
      <c r="B178" s="80">
        <v>14256.4</v>
      </c>
      <c r="C178" s="77">
        <v>0</v>
      </c>
      <c r="D178" s="74">
        <v>0</v>
      </c>
      <c r="E178" s="74">
        <v>0</v>
      </c>
      <c r="F178" s="77">
        <v>0</v>
      </c>
      <c r="G178" s="45">
        <v>107284.3</v>
      </c>
      <c r="H178" s="45">
        <v>288365.6</v>
      </c>
      <c r="I178" s="45">
        <f t="shared" si="77"/>
        <v>409906.3</v>
      </c>
      <c r="J178" s="42"/>
      <c r="K178" s="49">
        <v>137931.1</v>
      </c>
      <c r="L178" s="80">
        <v>2342.1</v>
      </c>
      <c r="M178" s="45">
        <f t="shared" si="78"/>
        <v>140273.2</v>
      </c>
      <c r="N178" s="70">
        <v>15832.1</v>
      </c>
      <c r="O178" s="53">
        <f t="shared" si="75"/>
        <v>566011.6</v>
      </c>
      <c r="P178" s="74">
        <v>0</v>
      </c>
      <c r="Q178" s="56">
        <v>77326.58</v>
      </c>
      <c r="R178" s="53">
        <f t="shared" si="76"/>
        <v>643338.1799999999</v>
      </c>
      <c r="S178" s="48"/>
      <c r="T178" s="48"/>
    </row>
    <row r="179" spans="1:20" ht="18.75" hidden="1">
      <c r="A179" s="60" t="s">
        <v>68</v>
      </c>
      <c r="B179" s="80">
        <v>16076.5</v>
      </c>
      <c r="C179" s="77">
        <v>0</v>
      </c>
      <c r="D179" s="74">
        <v>0</v>
      </c>
      <c r="E179" s="74">
        <v>0</v>
      </c>
      <c r="F179" s="77">
        <v>0</v>
      </c>
      <c r="G179" s="45">
        <v>107284.3</v>
      </c>
      <c r="H179" s="45">
        <v>287749.3</v>
      </c>
      <c r="I179" s="45">
        <f t="shared" si="77"/>
        <v>411110.1</v>
      </c>
      <c r="J179" s="42"/>
      <c r="K179" s="49">
        <v>131083.8</v>
      </c>
      <c r="L179" s="80">
        <v>1330.6</v>
      </c>
      <c r="M179" s="45">
        <f t="shared" si="78"/>
        <v>132414.4</v>
      </c>
      <c r="N179" s="70">
        <v>14486.1</v>
      </c>
      <c r="O179" s="53">
        <f t="shared" si="75"/>
        <v>558010.6</v>
      </c>
      <c r="P179" s="74">
        <v>0</v>
      </c>
      <c r="Q179" s="56">
        <v>89397.2</v>
      </c>
      <c r="R179" s="53">
        <f t="shared" si="76"/>
        <v>647407.7999999999</v>
      </c>
      <c r="S179" s="48"/>
      <c r="T179" s="48"/>
    </row>
    <row r="180" spans="1:20" ht="18.75" hidden="1">
      <c r="A180" s="60" t="s">
        <v>69</v>
      </c>
      <c r="B180" s="80">
        <v>39309.6</v>
      </c>
      <c r="C180" s="77">
        <v>0</v>
      </c>
      <c r="D180" s="74">
        <v>0</v>
      </c>
      <c r="E180" s="74">
        <v>0</v>
      </c>
      <c r="F180" s="77">
        <v>0</v>
      </c>
      <c r="G180" s="45">
        <v>107284.3</v>
      </c>
      <c r="H180" s="45">
        <v>287441.3</v>
      </c>
      <c r="I180" s="45">
        <f t="shared" si="77"/>
        <v>434035.19999999995</v>
      </c>
      <c r="J180" s="42"/>
      <c r="K180" s="49">
        <v>134209.1</v>
      </c>
      <c r="L180" s="84">
        <v>1296.6</v>
      </c>
      <c r="M180" s="45">
        <f t="shared" si="78"/>
        <v>135505.7</v>
      </c>
      <c r="N180" s="70">
        <v>17380.9</v>
      </c>
      <c r="O180" s="53">
        <f t="shared" si="75"/>
        <v>586921.7999999999</v>
      </c>
      <c r="P180" s="74">
        <v>0</v>
      </c>
      <c r="Q180" s="56">
        <v>86242.5</v>
      </c>
      <c r="R180" s="53">
        <f t="shared" si="76"/>
        <v>673164.2999999999</v>
      </c>
      <c r="S180" s="48"/>
      <c r="T180" s="48"/>
    </row>
    <row r="181" spans="1:20" ht="18.75" hidden="1">
      <c r="A181" s="60" t="s">
        <v>81</v>
      </c>
      <c r="B181" s="80">
        <v>52779.8</v>
      </c>
      <c r="C181" s="77">
        <v>0</v>
      </c>
      <c r="D181" s="74">
        <v>0</v>
      </c>
      <c r="E181" s="74">
        <v>0</v>
      </c>
      <c r="F181" s="77">
        <v>0</v>
      </c>
      <c r="G181" s="45">
        <v>107284.3</v>
      </c>
      <c r="H181" s="45">
        <v>287441.3</v>
      </c>
      <c r="I181" s="45">
        <f t="shared" si="77"/>
        <v>447505.4</v>
      </c>
      <c r="J181" s="42"/>
      <c r="K181" s="49">
        <v>136756.6</v>
      </c>
      <c r="L181" s="84">
        <v>3306.9</v>
      </c>
      <c r="M181" s="45">
        <f t="shared" si="78"/>
        <v>140063.5</v>
      </c>
      <c r="N181" s="70">
        <v>19112.1</v>
      </c>
      <c r="O181" s="53">
        <f t="shared" si="75"/>
        <v>606681</v>
      </c>
      <c r="P181" s="74">
        <v>0</v>
      </c>
      <c r="Q181" s="56">
        <v>87667.47</v>
      </c>
      <c r="R181" s="53">
        <f t="shared" si="76"/>
        <v>694348.47</v>
      </c>
      <c r="S181" s="48"/>
      <c r="T181" s="48"/>
    </row>
    <row r="182" spans="1:20" ht="18.75" hidden="1">
      <c r="A182" s="60" t="s">
        <v>82</v>
      </c>
      <c r="B182" s="80">
        <v>43358.6</v>
      </c>
      <c r="C182" s="77">
        <v>0</v>
      </c>
      <c r="D182" s="74">
        <v>0</v>
      </c>
      <c r="E182" s="74">
        <v>0</v>
      </c>
      <c r="F182" s="77">
        <v>0</v>
      </c>
      <c r="G182" s="45">
        <v>107284.3</v>
      </c>
      <c r="H182" s="45">
        <v>286825</v>
      </c>
      <c r="I182" s="45">
        <f t="shared" si="77"/>
        <v>437467.9</v>
      </c>
      <c r="J182" s="42"/>
      <c r="K182" s="49">
        <v>150171.5</v>
      </c>
      <c r="L182" s="84">
        <v>1421.8</v>
      </c>
      <c r="M182" s="45">
        <f t="shared" si="78"/>
        <v>151593.3</v>
      </c>
      <c r="N182" s="70">
        <v>21214.4</v>
      </c>
      <c r="O182" s="53">
        <f t="shared" si="75"/>
        <v>610275.6</v>
      </c>
      <c r="P182" s="74">
        <v>0</v>
      </c>
      <c r="Q182" s="56">
        <v>81286.25</v>
      </c>
      <c r="R182" s="53">
        <f t="shared" si="76"/>
        <v>691561.85</v>
      </c>
      <c r="S182" s="48"/>
      <c r="T182" s="48"/>
    </row>
    <row r="183" spans="1:20" ht="18.75" hidden="1">
      <c r="A183" s="60" t="s">
        <v>58</v>
      </c>
      <c r="B183" s="80">
        <v>27300.1</v>
      </c>
      <c r="C183" s="77">
        <v>0</v>
      </c>
      <c r="D183" s="74">
        <v>0</v>
      </c>
      <c r="E183" s="74">
        <v>0</v>
      </c>
      <c r="F183" s="77">
        <v>0</v>
      </c>
      <c r="G183" s="45">
        <v>107284.3</v>
      </c>
      <c r="H183" s="45">
        <v>286825</v>
      </c>
      <c r="I183" s="45">
        <f t="shared" si="77"/>
        <v>421409.4</v>
      </c>
      <c r="J183" s="42"/>
      <c r="K183" s="49">
        <v>151516.4</v>
      </c>
      <c r="L183" s="84">
        <v>1373.1</v>
      </c>
      <c r="M183" s="45">
        <f t="shared" si="78"/>
        <v>152889.5</v>
      </c>
      <c r="N183" s="70">
        <v>21366.1</v>
      </c>
      <c r="O183" s="53">
        <f t="shared" si="75"/>
        <v>595665</v>
      </c>
      <c r="P183" s="74">
        <v>0</v>
      </c>
      <c r="Q183" s="56">
        <v>77274.37</v>
      </c>
      <c r="R183" s="53">
        <f t="shared" si="76"/>
        <v>672939.37</v>
      </c>
      <c r="S183" s="48"/>
      <c r="T183" s="48"/>
    </row>
    <row r="184" spans="1:20" ht="18.75" hidden="1">
      <c r="A184" s="60" t="s">
        <v>71</v>
      </c>
      <c r="B184" s="80">
        <v>74347</v>
      </c>
      <c r="C184" s="77">
        <v>0</v>
      </c>
      <c r="D184" s="77">
        <v>0</v>
      </c>
      <c r="E184" s="77">
        <v>0</v>
      </c>
      <c r="F184" s="77">
        <v>0</v>
      </c>
      <c r="G184" s="45">
        <v>107284.3</v>
      </c>
      <c r="H184" s="45">
        <v>286516.8</v>
      </c>
      <c r="I184" s="45">
        <f t="shared" si="77"/>
        <v>468148.1</v>
      </c>
      <c r="J184" s="42"/>
      <c r="K184" s="49">
        <v>146788.6</v>
      </c>
      <c r="L184" s="84">
        <v>1223.7</v>
      </c>
      <c r="M184" s="45">
        <f t="shared" si="78"/>
        <v>148012.30000000002</v>
      </c>
      <c r="N184" s="70">
        <v>21075.3</v>
      </c>
      <c r="O184" s="53">
        <f t="shared" si="75"/>
        <v>637235.7000000001</v>
      </c>
      <c r="P184" s="74">
        <v>0</v>
      </c>
      <c r="Q184" s="56">
        <v>77471.24</v>
      </c>
      <c r="R184" s="53">
        <f t="shared" si="76"/>
        <v>714706.9400000001</v>
      </c>
      <c r="S184" s="48"/>
      <c r="T184" s="48"/>
    </row>
    <row r="185" spans="1:20" ht="18.75" hidden="1">
      <c r="A185" s="60" t="s">
        <v>72</v>
      </c>
      <c r="B185" s="80">
        <v>41502.5</v>
      </c>
      <c r="C185" s="77">
        <v>0</v>
      </c>
      <c r="D185" s="77">
        <v>0</v>
      </c>
      <c r="E185" s="77">
        <v>0</v>
      </c>
      <c r="F185" s="77">
        <v>0</v>
      </c>
      <c r="G185" s="45">
        <v>106976.2</v>
      </c>
      <c r="H185" s="45">
        <v>286208.6</v>
      </c>
      <c r="I185" s="45">
        <f t="shared" si="77"/>
        <v>434687.3</v>
      </c>
      <c r="J185" s="42"/>
      <c r="K185" s="49">
        <v>154082.5</v>
      </c>
      <c r="L185" s="84">
        <v>948.8</v>
      </c>
      <c r="M185" s="45">
        <f t="shared" si="78"/>
        <v>155031.3</v>
      </c>
      <c r="N185" s="70">
        <v>17552.8</v>
      </c>
      <c r="O185" s="53">
        <f t="shared" si="75"/>
        <v>607271.4</v>
      </c>
      <c r="P185" s="74">
        <v>0</v>
      </c>
      <c r="Q185" s="56">
        <v>71437.29</v>
      </c>
      <c r="R185" s="53">
        <f t="shared" si="76"/>
        <v>678708.6900000001</v>
      </c>
      <c r="S185" s="48"/>
      <c r="T185" s="48"/>
    </row>
    <row r="186" spans="1:20" ht="18.75" hidden="1">
      <c r="A186" s="60" t="s">
        <v>73</v>
      </c>
      <c r="B186" s="84">
        <v>55186.9</v>
      </c>
      <c r="C186" s="77">
        <v>0</v>
      </c>
      <c r="D186" s="77">
        <v>0</v>
      </c>
      <c r="E186" s="77">
        <v>0</v>
      </c>
      <c r="F186" s="77">
        <v>0</v>
      </c>
      <c r="G186" s="45">
        <v>106976.2</v>
      </c>
      <c r="H186" s="45">
        <v>285900.5</v>
      </c>
      <c r="I186" s="45">
        <f t="shared" si="77"/>
        <v>448063.6</v>
      </c>
      <c r="J186" s="42"/>
      <c r="K186" s="49">
        <v>147702.7</v>
      </c>
      <c r="L186" s="84">
        <v>34633.2</v>
      </c>
      <c r="M186" s="45">
        <f t="shared" si="78"/>
        <v>182335.90000000002</v>
      </c>
      <c r="N186" s="70">
        <v>14527.6</v>
      </c>
      <c r="O186" s="53">
        <f t="shared" si="75"/>
        <v>644927.1</v>
      </c>
      <c r="P186" s="74">
        <v>0</v>
      </c>
      <c r="Q186" s="56">
        <v>82337.3</v>
      </c>
      <c r="R186" s="53">
        <f t="shared" si="76"/>
        <v>727264.4</v>
      </c>
      <c r="S186" s="87"/>
      <c r="T186" s="48"/>
    </row>
    <row r="187" spans="1:20" ht="18.75" hidden="1">
      <c r="A187" s="16"/>
      <c r="B187" s="85"/>
      <c r="C187" s="77"/>
      <c r="D187" s="77"/>
      <c r="E187" s="77"/>
      <c r="F187" s="77"/>
      <c r="G187" s="45"/>
      <c r="H187" s="45"/>
      <c r="I187" s="45"/>
      <c r="J187" s="42"/>
      <c r="K187" s="49"/>
      <c r="L187" s="85"/>
      <c r="M187" s="45"/>
      <c r="N187" s="70"/>
      <c r="O187" s="53"/>
      <c r="P187" s="77"/>
      <c r="Q187" s="56"/>
      <c r="R187" s="53"/>
      <c r="S187" s="48"/>
      <c r="T187" s="48"/>
    </row>
    <row r="188" spans="1:20" ht="18.75" hidden="1">
      <c r="A188" s="16" t="s">
        <v>57</v>
      </c>
      <c r="B188" s="85">
        <v>22472.2</v>
      </c>
      <c r="C188" s="77">
        <v>0</v>
      </c>
      <c r="D188" s="77">
        <v>0</v>
      </c>
      <c r="E188" s="77">
        <v>0</v>
      </c>
      <c r="F188" s="77">
        <v>0</v>
      </c>
      <c r="G188" s="80">
        <v>106976.2</v>
      </c>
      <c r="H188" s="84">
        <v>285900.5</v>
      </c>
      <c r="I188" s="45">
        <f t="shared" si="77"/>
        <v>415348.9</v>
      </c>
      <c r="J188" s="42"/>
      <c r="K188" s="49">
        <v>157245.09999999998</v>
      </c>
      <c r="L188" s="85">
        <v>35319</v>
      </c>
      <c r="M188" s="45">
        <f>+K188+L188</f>
        <v>192564.09999999998</v>
      </c>
      <c r="N188" s="70">
        <v>15258.6</v>
      </c>
      <c r="O188" s="53">
        <f t="shared" si="75"/>
        <v>623171.6</v>
      </c>
      <c r="P188" s="74">
        <v>0</v>
      </c>
      <c r="Q188" s="56">
        <v>77631.13</v>
      </c>
      <c r="R188" s="53">
        <f t="shared" si="76"/>
        <v>700802.73</v>
      </c>
      <c r="S188" s="48"/>
      <c r="T188" s="48"/>
    </row>
    <row r="189" spans="1:20" ht="18.75" hidden="1">
      <c r="A189" s="60" t="s">
        <v>62</v>
      </c>
      <c r="B189" s="84">
        <v>72202.7</v>
      </c>
      <c r="C189" s="77">
        <v>0</v>
      </c>
      <c r="D189" s="77">
        <v>0</v>
      </c>
      <c r="E189" s="77">
        <v>0</v>
      </c>
      <c r="F189" s="77">
        <v>0</v>
      </c>
      <c r="G189" s="86">
        <v>105891</v>
      </c>
      <c r="H189" s="85">
        <v>284644.4</v>
      </c>
      <c r="I189" s="45">
        <f t="shared" si="77"/>
        <v>462738.10000000003</v>
      </c>
      <c r="J189" s="42"/>
      <c r="K189" s="49">
        <v>140827.2</v>
      </c>
      <c r="L189" s="85">
        <v>37033.8</v>
      </c>
      <c r="M189" s="45">
        <f t="shared" si="78"/>
        <v>177861</v>
      </c>
      <c r="N189" s="70">
        <v>16307.3</v>
      </c>
      <c r="O189" s="53">
        <f t="shared" si="75"/>
        <v>656906.4000000001</v>
      </c>
      <c r="P189" s="74">
        <v>0</v>
      </c>
      <c r="Q189" s="56">
        <v>85733.3</v>
      </c>
      <c r="R189" s="53">
        <f t="shared" si="76"/>
        <v>742639.7000000002</v>
      </c>
      <c r="S189" s="48"/>
      <c r="T189" s="48"/>
    </row>
    <row r="190" spans="1:20" ht="18.75" hidden="1">
      <c r="A190" s="60" t="s">
        <v>63</v>
      </c>
      <c r="B190" s="84">
        <v>23590.1</v>
      </c>
      <c r="C190" s="77"/>
      <c r="D190" s="77"/>
      <c r="E190" s="77"/>
      <c r="F190" s="77"/>
      <c r="G190" s="86">
        <v>104166</v>
      </c>
      <c r="H190" s="85">
        <v>284644.4</v>
      </c>
      <c r="I190" s="45">
        <f t="shared" si="77"/>
        <v>412400.5</v>
      </c>
      <c r="J190" s="42"/>
      <c r="K190" s="49">
        <v>156652.5</v>
      </c>
      <c r="L190" s="85">
        <v>37342.1</v>
      </c>
      <c r="M190" s="45">
        <f t="shared" si="78"/>
        <v>193994.6</v>
      </c>
      <c r="N190" s="70">
        <v>14327.6</v>
      </c>
      <c r="O190" s="53">
        <f t="shared" si="75"/>
        <v>620722.7</v>
      </c>
      <c r="P190" s="74">
        <v>0</v>
      </c>
      <c r="Q190" s="56">
        <v>79848</v>
      </c>
      <c r="R190" s="53">
        <f t="shared" si="76"/>
        <v>700570.7</v>
      </c>
      <c r="S190" s="48"/>
      <c r="T190" s="48"/>
    </row>
    <row r="191" spans="1:20" ht="18.75" hidden="1">
      <c r="A191" s="60" t="s">
        <v>67</v>
      </c>
      <c r="B191" s="84">
        <v>54107.7</v>
      </c>
      <c r="C191" s="77"/>
      <c r="D191" s="77"/>
      <c r="E191" s="77"/>
      <c r="F191" s="77"/>
      <c r="G191" s="86">
        <v>102772.7</v>
      </c>
      <c r="H191" s="85">
        <v>284004.5</v>
      </c>
      <c r="I191" s="45">
        <f t="shared" si="77"/>
        <v>440884.9</v>
      </c>
      <c r="J191" s="42"/>
      <c r="K191" s="49">
        <v>152931.6</v>
      </c>
      <c r="L191" s="85">
        <v>35613.2</v>
      </c>
      <c r="M191" s="45">
        <f t="shared" si="78"/>
        <v>188544.8</v>
      </c>
      <c r="N191" s="70">
        <v>14327.6</v>
      </c>
      <c r="O191" s="53">
        <f t="shared" si="75"/>
        <v>643757.2999999999</v>
      </c>
      <c r="P191" s="74">
        <v>0</v>
      </c>
      <c r="Q191" s="56">
        <v>92014.3</v>
      </c>
      <c r="R191" s="53">
        <f t="shared" si="76"/>
        <v>735771.6</v>
      </c>
      <c r="S191" s="48"/>
      <c r="T191" s="48"/>
    </row>
    <row r="192" spans="1:20" ht="18.75" hidden="1">
      <c r="A192" s="60" t="s">
        <v>68</v>
      </c>
      <c r="B192" s="84">
        <v>79625</v>
      </c>
      <c r="C192" s="77"/>
      <c r="D192" s="77"/>
      <c r="E192" s="77"/>
      <c r="F192" s="77"/>
      <c r="G192" s="86">
        <v>101379.3</v>
      </c>
      <c r="H192" s="85">
        <v>283364.7</v>
      </c>
      <c r="I192" s="45">
        <f t="shared" si="77"/>
        <v>464369</v>
      </c>
      <c r="J192" s="42"/>
      <c r="K192" s="49">
        <v>172465.8</v>
      </c>
      <c r="L192" s="85">
        <v>34736.2</v>
      </c>
      <c r="M192" s="45">
        <f t="shared" si="78"/>
        <v>207202</v>
      </c>
      <c r="N192" s="70">
        <v>14327.6</v>
      </c>
      <c r="O192" s="53">
        <f t="shared" si="75"/>
        <v>685898.6</v>
      </c>
      <c r="P192" s="74">
        <v>0</v>
      </c>
      <c r="Q192" s="56">
        <v>94612.5</v>
      </c>
      <c r="R192" s="53">
        <f t="shared" si="76"/>
        <v>780511.1</v>
      </c>
      <c r="S192" s="48"/>
      <c r="T192" s="48"/>
    </row>
    <row r="193" spans="1:20" ht="18.75" hidden="1">
      <c r="A193" s="60" t="s">
        <v>69</v>
      </c>
      <c r="B193" s="84">
        <v>121700.819418</v>
      </c>
      <c r="C193" s="77"/>
      <c r="D193" s="77"/>
      <c r="E193" s="77"/>
      <c r="F193" s="77"/>
      <c r="G193" s="86">
        <v>100317.8</v>
      </c>
      <c r="H193" s="85">
        <v>282393.1</v>
      </c>
      <c r="I193" s="45">
        <f t="shared" si="77"/>
        <v>504411.71941799996</v>
      </c>
      <c r="J193" s="42"/>
      <c r="K193" s="49">
        <v>166756.2</v>
      </c>
      <c r="L193" s="85">
        <v>32993.1</v>
      </c>
      <c r="M193" s="45">
        <f t="shared" si="78"/>
        <v>199749.30000000002</v>
      </c>
      <c r="N193" s="70">
        <v>15842.4</v>
      </c>
      <c r="O193" s="53">
        <f t="shared" si="75"/>
        <v>720003.419418</v>
      </c>
      <c r="P193" s="74">
        <v>0</v>
      </c>
      <c r="Q193" s="56">
        <v>103864.9</v>
      </c>
      <c r="R193" s="53">
        <f t="shared" si="76"/>
        <v>823868.319418</v>
      </c>
      <c r="S193" s="48"/>
      <c r="T193" s="48"/>
    </row>
    <row r="194" spans="1:20" ht="18.75" hidden="1">
      <c r="A194" s="60" t="s">
        <v>52</v>
      </c>
      <c r="B194" s="84">
        <v>124466.2</v>
      </c>
      <c r="C194" s="77"/>
      <c r="D194" s="77"/>
      <c r="E194" s="77"/>
      <c r="F194" s="77"/>
      <c r="G194" s="86">
        <v>98924.5</v>
      </c>
      <c r="H194" s="85">
        <v>281753.2</v>
      </c>
      <c r="I194" s="45">
        <f t="shared" si="77"/>
        <v>505143.9</v>
      </c>
      <c r="J194" s="42"/>
      <c r="K194" s="49">
        <v>170582</v>
      </c>
      <c r="L194" s="85">
        <v>34184.1</v>
      </c>
      <c r="M194" s="45">
        <f t="shared" si="78"/>
        <v>204766.1</v>
      </c>
      <c r="N194" s="70">
        <v>13954.7</v>
      </c>
      <c r="O194" s="53">
        <f t="shared" si="75"/>
        <v>723864.7</v>
      </c>
      <c r="P194" s="74">
        <v>0</v>
      </c>
      <c r="Q194" s="56">
        <v>109064.9</v>
      </c>
      <c r="R194" s="53">
        <f t="shared" si="76"/>
        <v>832929.6</v>
      </c>
      <c r="S194" s="48"/>
      <c r="T194" s="48"/>
    </row>
    <row r="195" spans="1:20" ht="18.75" hidden="1">
      <c r="A195" s="60" t="s">
        <v>70</v>
      </c>
      <c r="B195" s="84">
        <v>162684.9</v>
      </c>
      <c r="C195" s="77"/>
      <c r="D195" s="77"/>
      <c r="E195" s="77"/>
      <c r="F195" s="77"/>
      <c r="G195" s="86">
        <v>97531.2</v>
      </c>
      <c r="H195" s="85">
        <v>281113.3</v>
      </c>
      <c r="I195" s="45">
        <f t="shared" si="77"/>
        <v>541329.3999999999</v>
      </c>
      <c r="J195" s="42"/>
      <c r="K195" s="49">
        <v>170888.3</v>
      </c>
      <c r="L195" s="85">
        <v>33864.5</v>
      </c>
      <c r="M195" s="45">
        <f t="shared" si="78"/>
        <v>204752.8</v>
      </c>
      <c r="N195" s="70">
        <v>13926.800000000001</v>
      </c>
      <c r="O195" s="53">
        <f t="shared" si="75"/>
        <v>760009</v>
      </c>
      <c r="P195" s="74">
        <v>0</v>
      </c>
      <c r="Q195" s="56">
        <v>104579.7</v>
      </c>
      <c r="R195" s="53">
        <f t="shared" si="76"/>
        <v>864588.7</v>
      </c>
      <c r="S195" s="48"/>
      <c r="T195" s="48"/>
    </row>
    <row r="196" spans="1:20" ht="18.75" hidden="1">
      <c r="A196" s="60" t="s">
        <v>83</v>
      </c>
      <c r="B196" s="84">
        <v>201450.1</v>
      </c>
      <c r="C196" s="77"/>
      <c r="D196" s="77"/>
      <c r="E196" s="77"/>
      <c r="F196" s="77"/>
      <c r="G196" s="86">
        <v>96137.9</v>
      </c>
      <c r="H196" s="85">
        <v>280473.5</v>
      </c>
      <c r="I196" s="45">
        <f t="shared" si="77"/>
        <v>578061.5</v>
      </c>
      <c r="J196" s="42"/>
      <c r="K196" s="49">
        <v>177101.6</v>
      </c>
      <c r="L196" s="85">
        <v>33864.5</v>
      </c>
      <c r="M196" s="45">
        <f t="shared" si="78"/>
        <v>210966.1</v>
      </c>
      <c r="N196" s="70">
        <v>16617.4</v>
      </c>
      <c r="O196" s="53">
        <f t="shared" si="75"/>
        <v>805645</v>
      </c>
      <c r="P196" s="74">
        <v>0</v>
      </c>
      <c r="Q196" s="56">
        <v>109751.8</v>
      </c>
      <c r="R196" s="53">
        <f t="shared" si="76"/>
        <v>915396.8</v>
      </c>
      <c r="S196" s="48"/>
      <c r="T196" s="48"/>
    </row>
    <row r="197" spans="1:20" ht="18.75" hidden="1">
      <c r="A197" s="60" t="s">
        <v>84</v>
      </c>
      <c r="B197" s="84">
        <v>227827.2</v>
      </c>
      <c r="C197" s="77"/>
      <c r="D197" s="77"/>
      <c r="E197" s="77"/>
      <c r="F197" s="77"/>
      <c r="G197" s="86">
        <v>95660.7</v>
      </c>
      <c r="H197" s="85">
        <v>279193.7</v>
      </c>
      <c r="I197" s="45">
        <f t="shared" si="77"/>
        <v>602681.6000000001</v>
      </c>
      <c r="J197" s="42"/>
      <c r="K197" s="49">
        <v>194261.09999999998</v>
      </c>
      <c r="L197" s="85">
        <v>34898.8</v>
      </c>
      <c r="M197" s="45">
        <f t="shared" si="78"/>
        <v>229159.89999999997</v>
      </c>
      <c r="N197" s="70">
        <v>19836.1</v>
      </c>
      <c r="O197" s="53">
        <f t="shared" si="75"/>
        <v>851677.6</v>
      </c>
      <c r="P197" s="74">
        <v>0</v>
      </c>
      <c r="Q197" s="56">
        <v>110104.94</v>
      </c>
      <c r="R197" s="53">
        <f t="shared" si="76"/>
        <v>961782.54</v>
      </c>
      <c r="S197" s="48"/>
      <c r="T197" s="48"/>
    </row>
    <row r="198" spans="1:20" ht="18.75" hidden="1">
      <c r="A198" s="60" t="s">
        <v>90</v>
      </c>
      <c r="B198" s="84">
        <v>236897.9</v>
      </c>
      <c r="C198" s="77"/>
      <c r="D198" s="77"/>
      <c r="E198" s="77"/>
      <c r="F198" s="77"/>
      <c r="G198" s="86">
        <v>94267.4</v>
      </c>
      <c r="H198" s="85">
        <v>278553.9</v>
      </c>
      <c r="I198" s="45">
        <f t="shared" si="77"/>
        <v>609719.2</v>
      </c>
      <c r="J198" s="42"/>
      <c r="K198" s="49">
        <v>222734.2</v>
      </c>
      <c r="L198" s="85">
        <v>41431.2</v>
      </c>
      <c r="M198" s="45">
        <f t="shared" si="78"/>
        <v>264165.4</v>
      </c>
      <c r="N198" s="70">
        <v>14859.9</v>
      </c>
      <c r="O198" s="53">
        <f t="shared" si="75"/>
        <v>888744.5</v>
      </c>
      <c r="P198" s="74">
        <v>0</v>
      </c>
      <c r="Q198" s="56">
        <v>110804.94</v>
      </c>
      <c r="R198" s="53">
        <f t="shared" si="76"/>
        <v>999549.44</v>
      </c>
      <c r="S198" s="48"/>
      <c r="T198" s="48"/>
    </row>
    <row r="199" spans="1:20" ht="18.75" hidden="1">
      <c r="A199" s="60" t="s">
        <v>102</v>
      </c>
      <c r="B199" s="84">
        <v>273246.030658</v>
      </c>
      <c r="C199" s="77"/>
      <c r="D199" s="77"/>
      <c r="E199" s="77"/>
      <c r="F199" s="77"/>
      <c r="G199" s="86">
        <v>90564.7</v>
      </c>
      <c r="H199" s="85">
        <v>277913.9</v>
      </c>
      <c r="I199" s="45">
        <f t="shared" si="77"/>
        <v>641724.630658</v>
      </c>
      <c r="J199" s="42"/>
      <c r="K199" s="49">
        <v>254809.2</v>
      </c>
      <c r="L199" s="85">
        <v>35319.3</v>
      </c>
      <c r="M199" s="45">
        <f t="shared" si="78"/>
        <v>290128.5</v>
      </c>
      <c r="N199" s="70">
        <v>14621.9</v>
      </c>
      <c r="O199" s="53">
        <f t="shared" si="75"/>
        <v>946475.030658</v>
      </c>
      <c r="P199" s="74">
        <v>0</v>
      </c>
      <c r="Q199" s="56">
        <v>124097.8</v>
      </c>
      <c r="R199" s="53">
        <f t="shared" si="76"/>
        <v>1070572.830658</v>
      </c>
      <c r="S199" s="48"/>
      <c r="T199" s="48"/>
    </row>
    <row r="200" spans="1:20" ht="18.75" hidden="1">
      <c r="A200" s="60"/>
      <c r="B200" s="84"/>
      <c r="C200" s="77"/>
      <c r="D200" s="77"/>
      <c r="E200" s="77"/>
      <c r="F200" s="77"/>
      <c r="G200" s="86"/>
      <c r="H200" s="85"/>
      <c r="I200" s="45"/>
      <c r="J200" s="42"/>
      <c r="K200" s="49"/>
      <c r="L200" s="85"/>
      <c r="M200" s="45"/>
      <c r="N200" s="70"/>
      <c r="O200" s="53"/>
      <c r="P200" s="74"/>
      <c r="Q200" s="56"/>
      <c r="R200" s="53"/>
      <c r="S200" s="48"/>
      <c r="T200" s="48"/>
    </row>
    <row r="201" spans="1:20" ht="18.75" hidden="1">
      <c r="A201" s="16" t="s">
        <v>61</v>
      </c>
      <c r="B201" s="84">
        <v>0</v>
      </c>
      <c r="C201" s="77"/>
      <c r="D201" s="77"/>
      <c r="E201" s="77"/>
      <c r="F201" s="77"/>
      <c r="G201" s="86">
        <v>90564.7</v>
      </c>
      <c r="H201" s="85">
        <v>508147.4</v>
      </c>
      <c r="I201" s="45">
        <f t="shared" si="77"/>
        <v>598712.1</v>
      </c>
      <c r="J201" s="42"/>
      <c r="K201" s="49">
        <v>266534</v>
      </c>
      <c r="L201" s="85">
        <v>34968.7</v>
      </c>
      <c r="M201" s="45">
        <f t="shared" si="78"/>
        <v>301502.7</v>
      </c>
      <c r="N201" s="70">
        <v>14586.2</v>
      </c>
      <c r="O201" s="53">
        <f t="shared" si="75"/>
        <v>914801</v>
      </c>
      <c r="P201" s="74">
        <v>0</v>
      </c>
      <c r="Q201" s="56">
        <v>121831.1</v>
      </c>
      <c r="R201" s="53">
        <f t="shared" si="76"/>
        <v>1036632.1</v>
      </c>
      <c r="S201" s="48"/>
      <c r="T201" s="48"/>
    </row>
    <row r="202" spans="1:20" ht="18.75" hidden="1">
      <c r="A202" s="60" t="s">
        <v>108</v>
      </c>
      <c r="B202" s="84">
        <v>0</v>
      </c>
      <c r="C202" s="77"/>
      <c r="D202" s="77"/>
      <c r="E202" s="77"/>
      <c r="F202" s="77"/>
      <c r="G202" s="86">
        <v>89171.4</v>
      </c>
      <c r="H202" s="85">
        <v>537669</v>
      </c>
      <c r="I202" s="45">
        <f t="shared" si="77"/>
        <v>626840.4</v>
      </c>
      <c r="J202" s="42"/>
      <c r="K202" s="49">
        <v>282730.9</v>
      </c>
      <c r="L202" s="85">
        <v>33693</v>
      </c>
      <c r="M202" s="45">
        <f t="shared" si="78"/>
        <v>316423.9</v>
      </c>
      <c r="N202" s="70">
        <v>19175</v>
      </c>
      <c r="O202" s="53">
        <f t="shared" si="75"/>
        <v>962439.3</v>
      </c>
      <c r="P202" s="74">
        <v>0</v>
      </c>
      <c r="Q202" s="56">
        <v>119695.3</v>
      </c>
      <c r="R202" s="53">
        <f t="shared" si="76"/>
        <v>1082134.6</v>
      </c>
      <c r="S202" s="48"/>
      <c r="T202" s="48"/>
    </row>
    <row r="203" spans="1:20" ht="18.75" hidden="1">
      <c r="A203" s="60" t="s">
        <v>112</v>
      </c>
      <c r="B203" s="84">
        <v>0</v>
      </c>
      <c r="C203" s="77"/>
      <c r="D203" s="77"/>
      <c r="E203" s="77"/>
      <c r="F203" s="77"/>
      <c r="G203" s="86">
        <v>86384.8</v>
      </c>
      <c r="H203" s="85">
        <v>549240.3</v>
      </c>
      <c r="I203" s="45">
        <f t="shared" si="77"/>
        <v>635625.1000000001</v>
      </c>
      <c r="J203" s="42"/>
      <c r="K203" s="49">
        <v>296894.8</v>
      </c>
      <c r="L203" s="85">
        <v>34871.9</v>
      </c>
      <c r="M203" s="45">
        <f t="shared" si="78"/>
        <v>331766.7</v>
      </c>
      <c r="N203" s="70">
        <v>14402.5</v>
      </c>
      <c r="O203" s="53">
        <f t="shared" si="75"/>
        <v>981794.3</v>
      </c>
      <c r="P203" s="74">
        <v>0</v>
      </c>
      <c r="Q203" s="56">
        <v>120785.4</v>
      </c>
      <c r="R203" s="53">
        <f t="shared" si="76"/>
        <v>1102579.7</v>
      </c>
      <c r="S203" s="48"/>
      <c r="T203" s="48"/>
    </row>
    <row r="204" spans="1:20" ht="18.75" hidden="1">
      <c r="A204" s="60" t="s">
        <v>114</v>
      </c>
      <c r="B204" s="84">
        <v>4780.099999999977</v>
      </c>
      <c r="C204" s="77"/>
      <c r="D204" s="77"/>
      <c r="E204" s="77"/>
      <c r="F204" s="77"/>
      <c r="G204" s="86">
        <v>86384.8</v>
      </c>
      <c r="H204" s="85">
        <v>549240.3</v>
      </c>
      <c r="I204" s="45">
        <f t="shared" si="77"/>
        <v>640405.2000000001</v>
      </c>
      <c r="J204" s="42"/>
      <c r="K204" s="49">
        <v>319584.7</v>
      </c>
      <c r="L204" s="85">
        <v>38504</v>
      </c>
      <c r="M204" s="45">
        <f t="shared" si="78"/>
        <v>358088.7</v>
      </c>
      <c r="N204" s="70">
        <v>16326.8</v>
      </c>
      <c r="O204" s="53">
        <f t="shared" si="75"/>
        <v>1014820.7000000002</v>
      </c>
      <c r="P204" s="74">
        <v>0</v>
      </c>
      <c r="Q204" s="56">
        <v>119053.62</v>
      </c>
      <c r="R204" s="53">
        <f t="shared" si="76"/>
        <v>1133874.3200000003</v>
      </c>
      <c r="S204" s="48"/>
      <c r="T204" s="48"/>
    </row>
    <row r="205" spans="1:20" ht="18.75" hidden="1">
      <c r="A205" s="60" t="s">
        <v>116</v>
      </c>
      <c r="B205" s="84">
        <v>21652.29999999999</v>
      </c>
      <c r="C205" s="77"/>
      <c r="D205" s="77"/>
      <c r="E205" s="77"/>
      <c r="F205" s="77"/>
      <c r="G205" s="86">
        <v>84991.5</v>
      </c>
      <c r="H205" s="85">
        <v>548600.5</v>
      </c>
      <c r="I205" s="45">
        <f t="shared" si="77"/>
        <v>655244.3</v>
      </c>
      <c r="J205" s="42"/>
      <c r="K205" s="49">
        <v>322381.69999999995</v>
      </c>
      <c r="L205" s="85">
        <v>40862.7</v>
      </c>
      <c r="M205" s="45">
        <f t="shared" si="78"/>
        <v>363244.39999999997</v>
      </c>
      <c r="N205" s="70">
        <v>13361.9</v>
      </c>
      <c r="O205" s="53">
        <f t="shared" si="75"/>
        <v>1031850.6</v>
      </c>
      <c r="P205" s="74">
        <v>0</v>
      </c>
      <c r="Q205" s="56">
        <v>132967.91</v>
      </c>
      <c r="R205" s="53">
        <f t="shared" si="76"/>
        <v>1164818.51</v>
      </c>
      <c r="S205" s="48"/>
      <c r="T205" s="48"/>
    </row>
    <row r="206" spans="1:20" ht="18.75" hidden="1">
      <c r="A206" s="60" t="s">
        <v>118</v>
      </c>
      <c r="B206" s="89">
        <v>19504.70000000001</v>
      </c>
      <c r="C206" s="77"/>
      <c r="D206" s="77"/>
      <c r="E206" s="77"/>
      <c r="F206" s="77"/>
      <c r="G206" s="80">
        <v>83598.2</v>
      </c>
      <c r="H206" s="85">
        <v>547320.7</v>
      </c>
      <c r="I206" s="45">
        <f t="shared" si="77"/>
        <v>650423.6</v>
      </c>
      <c r="J206" s="42"/>
      <c r="K206" s="49">
        <v>348742.9</v>
      </c>
      <c r="L206" s="85">
        <v>36105</v>
      </c>
      <c r="M206" s="45">
        <f t="shared" si="78"/>
        <v>384847.9</v>
      </c>
      <c r="N206" s="70">
        <v>16843.8</v>
      </c>
      <c r="O206" s="53">
        <f t="shared" si="75"/>
        <v>1052115.3</v>
      </c>
      <c r="P206" s="74">
        <v>0</v>
      </c>
      <c r="Q206" s="56">
        <v>126550</v>
      </c>
      <c r="R206" s="53">
        <f t="shared" si="76"/>
        <v>1178665.3</v>
      </c>
      <c r="S206" s="48"/>
      <c r="T206" s="48"/>
    </row>
    <row r="207" spans="1:20" ht="18.75">
      <c r="A207" s="60" t="s">
        <v>120</v>
      </c>
      <c r="B207" s="89">
        <v>17403.20000000001</v>
      </c>
      <c r="C207" s="77"/>
      <c r="D207" s="77"/>
      <c r="E207" s="77"/>
      <c r="F207" s="77"/>
      <c r="G207" s="80">
        <v>82204.9</v>
      </c>
      <c r="H207" s="85">
        <v>546680.9</v>
      </c>
      <c r="I207" s="45">
        <f t="shared" si="77"/>
        <v>646289</v>
      </c>
      <c r="J207" s="42"/>
      <c r="K207" s="49">
        <v>365969.8</v>
      </c>
      <c r="L207" s="85">
        <v>36494.9</v>
      </c>
      <c r="M207" s="45">
        <f t="shared" si="78"/>
        <v>402464.7</v>
      </c>
      <c r="N207" s="70">
        <v>17586.3</v>
      </c>
      <c r="O207" s="53">
        <f t="shared" si="75"/>
        <v>1066340</v>
      </c>
      <c r="P207" s="74">
        <v>0</v>
      </c>
      <c r="Q207" s="56">
        <v>127532.2</v>
      </c>
      <c r="R207" s="53">
        <f t="shared" si="76"/>
        <v>1193872.2</v>
      </c>
      <c r="S207" s="48"/>
      <c r="T207" s="48"/>
    </row>
    <row r="208" spans="1:20" ht="18.75">
      <c r="A208" s="60" t="s">
        <v>70</v>
      </c>
      <c r="B208" s="89">
        <v>10112.979067</v>
      </c>
      <c r="C208" s="77"/>
      <c r="D208" s="77"/>
      <c r="E208" s="77"/>
      <c r="F208" s="77"/>
      <c r="G208" s="80">
        <v>80811.553841</v>
      </c>
      <c r="H208" s="85">
        <v>546041.049735</v>
      </c>
      <c r="I208" s="45">
        <f t="shared" si="77"/>
        <v>636965.582643</v>
      </c>
      <c r="J208" s="42"/>
      <c r="K208" s="49">
        <v>369600.39999999997</v>
      </c>
      <c r="L208" s="85">
        <v>31396.8</v>
      </c>
      <c r="M208" s="45">
        <f t="shared" si="78"/>
        <v>400997.19999999995</v>
      </c>
      <c r="N208" s="70">
        <v>16334.7</v>
      </c>
      <c r="O208" s="53">
        <f t="shared" si="75"/>
        <v>1054297.4826429999</v>
      </c>
      <c r="P208" s="74">
        <v>0</v>
      </c>
      <c r="Q208" s="56">
        <v>138901.1</v>
      </c>
      <c r="R208" s="53">
        <f t="shared" si="76"/>
        <v>1193198.582643</v>
      </c>
      <c r="S208" s="48"/>
      <c r="T208" s="48"/>
    </row>
    <row r="209" spans="1:20" ht="18.75">
      <c r="A209" s="60" t="s">
        <v>58</v>
      </c>
      <c r="B209" s="89">
        <v>18972.7</v>
      </c>
      <c r="C209" s="77"/>
      <c r="D209" s="77"/>
      <c r="E209" s="77"/>
      <c r="F209" s="77"/>
      <c r="G209" s="80">
        <v>79418.3</v>
      </c>
      <c r="H209" s="85">
        <v>546041</v>
      </c>
      <c r="I209" s="45">
        <f t="shared" si="77"/>
        <v>644432</v>
      </c>
      <c r="J209" s="42"/>
      <c r="K209" s="49">
        <v>390238.4</v>
      </c>
      <c r="L209" s="85">
        <v>31521.1</v>
      </c>
      <c r="M209" s="45">
        <f t="shared" si="78"/>
        <v>421759.5</v>
      </c>
      <c r="N209" s="70">
        <v>15299.3</v>
      </c>
      <c r="O209" s="53">
        <f t="shared" si="75"/>
        <v>1081490.8</v>
      </c>
      <c r="P209" s="74">
        <v>0</v>
      </c>
      <c r="Q209" s="56">
        <v>137047.9</v>
      </c>
      <c r="R209" s="53">
        <f t="shared" si="76"/>
        <v>1218538.7</v>
      </c>
      <c r="S209" s="48"/>
      <c r="T209" s="48"/>
    </row>
    <row r="210" spans="1:20" ht="18.75">
      <c r="A210" s="60" t="s">
        <v>71</v>
      </c>
      <c r="B210" s="84">
        <v>37280.9</v>
      </c>
      <c r="C210" s="77"/>
      <c r="D210" s="77"/>
      <c r="E210" s="77"/>
      <c r="F210" s="77"/>
      <c r="G210" s="86">
        <v>78024.9</v>
      </c>
      <c r="H210" s="85">
        <v>545401.2</v>
      </c>
      <c r="I210" s="45">
        <f t="shared" si="77"/>
        <v>660707</v>
      </c>
      <c r="J210" s="42"/>
      <c r="K210" s="49">
        <v>391147.4</v>
      </c>
      <c r="L210" s="85">
        <v>31803.6</v>
      </c>
      <c r="M210" s="45">
        <f t="shared" si="78"/>
        <v>422951</v>
      </c>
      <c r="N210" s="70">
        <v>19448.6</v>
      </c>
      <c r="O210" s="53">
        <f t="shared" si="75"/>
        <v>1103106.6</v>
      </c>
      <c r="P210" s="74">
        <v>0</v>
      </c>
      <c r="Q210" s="56">
        <v>145273.44</v>
      </c>
      <c r="R210" s="53">
        <f t="shared" si="76"/>
        <v>1248380.04</v>
      </c>
      <c r="S210" s="48"/>
      <c r="T210" s="48"/>
    </row>
    <row r="211" spans="1:20" ht="18.75">
      <c r="A211" s="60" t="s">
        <v>72</v>
      </c>
      <c r="B211" s="84">
        <v>69788.2</v>
      </c>
      <c r="C211" s="77"/>
      <c r="D211" s="77"/>
      <c r="E211" s="77"/>
      <c r="F211" s="77"/>
      <c r="G211" s="86">
        <v>75238.3</v>
      </c>
      <c r="H211" s="85">
        <v>544121.5</v>
      </c>
      <c r="I211" s="45">
        <f t="shared" si="77"/>
        <v>689148</v>
      </c>
      <c r="J211" s="42"/>
      <c r="K211" s="49">
        <v>404324</v>
      </c>
      <c r="L211" s="85">
        <v>32075.6</v>
      </c>
      <c r="M211" s="45">
        <f t="shared" si="78"/>
        <v>436399.6</v>
      </c>
      <c r="N211" s="70">
        <v>21010</v>
      </c>
      <c r="O211" s="53">
        <f t="shared" si="75"/>
        <v>1146557.6</v>
      </c>
      <c r="P211" s="74">
        <v>0</v>
      </c>
      <c r="Q211" s="56">
        <v>147466.11</v>
      </c>
      <c r="R211" s="53">
        <f>O211+P211+Q211</f>
        <v>1294023.71</v>
      </c>
      <c r="S211" s="48"/>
      <c r="T211" s="48"/>
    </row>
    <row r="212" spans="1:20" ht="18.75">
      <c r="A212" s="60" t="s">
        <v>73</v>
      </c>
      <c r="B212" s="84">
        <v>134973.1</v>
      </c>
      <c r="C212" s="77"/>
      <c r="D212" s="77"/>
      <c r="E212" s="77"/>
      <c r="F212" s="77"/>
      <c r="G212" s="86">
        <v>73845.1</v>
      </c>
      <c r="H212" s="85">
        <v>543481.6</v>
      </c>
      <c r="I212" s="45">
        <f t="shared" si="77"/>
        <v>752299.8</v>
      </c>
      <c r="J212" s="42"/>
      <c r="K212" s="49">
        <v>438079.6</v>
      </c>
      <c r="L212" s="85">
        <v>22418.9</v>
      </c>
      <c r="M212" s="45">
        <f t="shared" si="78"/>
        <v>460498.5</v>
      </c>
      <c r="N212" s="70">
        <v>14680.6</v>
      </c>
      <c r="O212" s="53">
        <f t="shared" si="75"/>
        <v>1227478.9000000001</v>
      </c>
      <c r="P212" s="74">
        <v>0</v>
      </c>
      <c r="Q212" s="56">
        <v>146665.74</v>
      </c>
      <c r="R212" s="53">
        <f>O212+P212+Q212</f>
        <v>1374144.6400000001</v>
      </c>
      <c r="S212" s="48"/>
      <c r="T212" s="48"/>
    </row>
    <row r="213" spans="1:20" ht="18.75">
      <c r="A213" s="60"/>
      <c r="B213" s="84"/>
      <c r="C213" s="77"/>
      <c r="D213" s="77"/>
      <c r="E213" s="77"/>
      <c r="F213" s="77"/>
      <c r="G213" s="86"/>
      <c r="H213" s="85"/>
      <c r="I213" s="45"/>
      <c r="J213" s="42"/>
      <c r="K213" s="49"/>
      <c r="L213" s="85"/>
      <c r="M213" s="45"/>
      <c r="N213" s="70"/>
      <c r="O213" s="53"/>
      <c r="P213" s="77"/>
      <c r="Q213" s="56"/>
      <c r="R213" s="53"/>
      <c r="S213" s="48"/>
      <c r="T213" s="48"/>
    </row>
    <row r="214" spans="1:20" ht="18.75">
      <c r="A214" s="60" t="s">
        <v>89</v>
      </c>
      <c r="B214" s="84">
        <v>91642.3</v>
      </c>
      <c r="C214" s="77"/>
      <c r="D214" s="77"/>
      <c r="E214" s="77"/>
      <c r="F214" s="77"/>
      <c r="G214" s="86">
        <v>73845</v>
      </c>
      <c r="H214" s="85">
        <v>543481.6</v>
      </c>
      <c r="I214" s="45">
        <f aca="true" t="shared" si="79" ref="I214:I233">SUM(B214:H214)</f>
        <v>708968.8999999999</v>
      </c>
      <c r="J214" s="42"/>
      <c r="K214" s="49">
        <v>434827</v>
      </c>
      <c r="L214" s="85">
        <v>22950.100000000002</v>
      </c>
      <c r="M214" s="45">
        <f aca="true" t="shared" si="80" ref="M214:M233">+K214+L214</f>
        <v>457777.1</v>
      </c>
      <c r="N214" s="70">
        <v>13990.4</v>
      </c>
      <c r="O214" s="53">
        <f aca="true" t="shared" si="81" ref="O214:O233">+I214+M214+N214</f>
        <v>1180736.4</v>
      </c>
      <c r="P214" s="77">
        <v>0</v>
      </c>
      <c r="Q214" s="56">
        <v>149143.91999999998</v>
      </c>
      <c r="R214" s="53">
        <f aca="true" t="shared" si="82" ref="R214:R233">O214+P214+Q214</f>
        <v>1329880.3199999998</v>
      </c>
      <c r="S214" s="48"/>
      <c r="T214" s="48"/>
    </row>
    <row r="215" spans="1:20" ht="18.75">
      <c r="A215" s="60" t="s">
        <v>88</v>
      </c>
      <c r="B215" s="84">
        <v>107598.6</v>
      </c>
      <c r="C215" s="77"/>
      <c r="D215" s="77"/>
      <c r="E215" s="77"/>
      <c r="F215" s="77"/>
      <c r="G215" s="86">
        <v>71058.4</v>
      </c>
      <c r="H215" s="85">
        <v>542201.9</v>
      </c>
      <c r="I215" s="45">
        <f t="shared" si="79"/>
        <v>720858.9</v>
      </c>
      <c r="J215" s="42"/>
      <c r="K215" s="49">
        <v>463337.10000000003</v>
      </c>
      <c r="L215" s="85">
        <v>22831.7</v>
      </c>
      <c r="M215" s="45">
        <f t="shared" si="80"/>
        <v>486168.80000000005</v>
      </c>
      <c r="N215" s="70">
        <v>15696.4</v>
      </c>
      <c r="O215" s="53">
        <f t="shared" si="81"/>
        <v>1222724.1</v>
      </c>
      <c r="P215" s="77">
        <v>0</v>
      </c>
      <c r="Q215" s="56">
        <v>150593.91999999998</v>
      </c>
      <c r="R215" s="53">
        <f t="shared" si="82"/>
        <v>1373318.02</v>
      </c>
      <c r="S215" s="48"/>
      <c r="T215" s="48"/>
    </row>
    <row r="216" spans="1:20" ht="18.75">
      <c r="A216" s="60" t="s">
        <v>63</v>
      </c>
      <c r="B216" s="84">
        <v>130042.5</v>
      </c>
      <c r="C216" s="77"/>
      <c r="D216" s="77"/>
      <c r="E216" s="77"/>
      <c r="F216" s="77"/>
      <c r="G216" s="86">
        <v>69665.1</v>
      </c>
      <c r="H216" s="85">
        <v>541562</v>
      </c>
      <c r="I216" s="45">
        <f t="shared" si="79"/>
        <v>741269.6</v>
      </c>
      <c r="J216" s="42"/>
      <c r="K216" s="49">
        <v>474831.30000000005</v>
      </c>
      <c r="L216" s="85">
        <v>27491.7</v>
      </c>
      <c r="M216" s="45">
        <f t="shared" si="80"/>
        <v>502323.00000000006</v>
      </c>
      <c r="N216" s="70">
        <v>21041.6</v>
      </c>
      <c r="O216" s="53">
        <f t="shared" si="81"/>
        <v>1264634.2000000002</v>
      </c>
      <c r="P216" s="77">
        <v>0</v>
      </c>
      <c r="Q216" s="56">
        <v>152990.16999999998</v>
      </c>
      <c r="R216" s="53">
        <f t="shared" si="82"/>
        <v>1417624.37</v>
      </c>
      <c r="S216" s="48"/>
      <c r="T216" s="48"/>
    </row>
    <row r="217" spans="1:20" ht="18.75">
      <c r="A217" s="60" t="s">
        <v>87</v>
      </c>
      <c r="B217" s="84">
        <v>122074.2</v>
      </c>
      <c r="C217" s="77"/>
      <c r="D217" s="77"/>
      <c r="E217" s="77"/>
      <c r="F217" s="77"/>
      <c r="G217" s="86">
        <v>69665.1</v>
      </c>
      <c r="H217" s="85">
        <v>541659.6</v>
      </c>
      <c r="I217" s="45">
        <f t="shared" si="79"/>
        <v>733398.8999999999</v>
      </c>
      <c r="J217" s="42"/>
      <c r="K217" s="49">
        <v>493038.8</v>
      </c>
      <c r="L217" s="100">
        <v>27570.4</v>
      </c>
      <c r="M217" s="53">
        <f t="shared" si="80"/>
        <v>520609.2</v>
      </c>
      <c r="N217" s="70">
        <v>17082.2</v>
      </c>
      <c r="O217" s="53">
        <f t="shared" si="81"/>
        <v>1271090.2999999998</v>
      </c>
      <c r="P217" s="92">
        <v>0</v>
      </c>
      <c r="Q217" s="42">
        <v>150268.25</v>
      </c>
      <c r="R217" s="45">
        <f t="shared" si="82"/>
        <v>1421358.5499999998</v>
      </c>
      <c r="S217" s="48"/>
      <c r="T217" s="48"/>
    </row>
    <row r="218" spans="1:18" ht="18.75">
      <c r="A218" s="60" t="s">
        <v>86</v>
      </c>
      <c r="B218" s="84">
        <v>139502.5</v>
      </c>
      <c r="C218" s="63"/>
      <c r="D218" s="42"/>
      <c r="E218" s="74"/>
      <c r="F218" s="93"/>
      <c r="G218" s="86">
        <v>68271.8</v>
      </c>
      <c r="H218" s="86">
        <v>540922.1</v>
      </c>
      <c r="I218" s="45">
        <f t="shared" si="79"/>
        <v>748696.3999999999</v>
      </c>
      <c r="J218" s="96"/>
      <c r="K218" s="52">
        <v>511695.8</v>
      </c>
      <c r="L218" s="100">
        <v>27651.600000000002</v>
      </c>
      <c r="M218" s="53">
        <f t="shared" si="80"/>
        <v>539347.4</v>
      </c>
      <c r="N218" s="70">
        <v>18365.8</v>
      </c>
      <c r="O218" s="53">
        <f t="shared" si="81"/>
        <v>1306409.5999999999</v>
      </c>
      <c r="P218" s="92">
        <v>0</v>
      </c>
      <c r="Q218" s="42">
        <v>148367.88</v>
      </c>
      <c r="R218" s="45">
        <f t="shared" si="82"/>
        <v>1454777.48</v>
      </c>
    </row>
    <row r="219" spans="1:18" ht="18.75">
      <c r="A219" s="60" t="s">
        <v>85</v>
      </c>
      <c r="B219" s="84">
        <v>141652.8</v>
      </c>
      <c r="C219" s="91"/>
      <c r="D219" s="56"/>
      <c r="E219" s="92"/>
      <c r="F219" s="93"/>
      <c r="G219" s="86">
        <v>66878.5</v>
      </c>
      <c r="H219" s="86">
        <v>540282.3</v>
      </c>
      <c r="I219" s="45">
        <f t="shared" si="79"/>
        <v>748813.6000000001</v>
      </c>
      <c r="J219" s="91"/>
      <c r="K219" s="52">
        <v>520961.5</v>
      </c>
      <c r="L219" s="100">
        <v>23740.2</v>
      </c>
      <c r="M219" s="53">
        <f t="shared" si="80"/>
        <v>544701.7</v>
      </c>
      <c r="N219" s="70">
        <v>17196.5</v>
      </c>
      <c r="O219" s="53">
        <f t="shared" si="81"/>
        <v>1310711.8</v>
      </c>
      <c r="P219" s="92">
        <v>0</v>
      </c>
      <c r="Q219" s="42">
        <v>155927.5</v>
      </c>
      <c r="R219" s="45">
        <f t="shared" si="82"/>
        <v>1466639.3</v>
      </c>
    </row>
    <row r="220" spans="1:18" ht="18.75">
      <c r="A220" s="60" t="s">
        <v>106</v>
      </c>
      <c r="B220" s="84">
        <v>126976.7</v>
      </c>
      <c r="C220" s="91"/>
      <c r="D220" s="56"/>
      <c r="E220" s="92"/>
      <c r="F220" s="93"/>
      <c r="G220" s="86">
        <v>65485.2</v>
      </c>
      <c r="H220" s="86">
        <v>539642.4</v>
      </c>
      <c r="I220" s="45">
        <f t="shared" si="79"/>
        <v>732104.3</v>
      </c>
      <c r="J220" s="91"/>
      <c r="K220" s="52">
        <v>517101.1</v>
      </c>
      <c r="L220" s="100">
        <v>23391.199999999997</v>
      </c>
      <c r="M220" s="53">
        <f t="shared" si="80"/>
        <v>540492.2999999999</v>
      </c>
      <c r="N220" s="70">
        <v>17470.399999999998</v>
      </c>
      <c r="O220" s="53">
        <f t="shared" si="81"/>
        <v>1290067</v>
      </c>
      <c r="P220" s="92">
        <v>0</v>
      </c>
      <c r="Q220" s="42">
        <v>159819.8</v>
      </c>
      <c r="R220" s="45">
        <f t="shared" si="82"/>
        <v>1449886.8</v>
      </c>
    </row>
    <row r="221" spans="1:18" ht="18.75">
      <c r="A221" s="60" t="s">
        <v>105</v>
      </c>
      <c r="B221" s="84">
        <v>129280.9</v>
      </c>
      <c r="C221" s="91"/>
      <c r="D221" s="56"/>
      <c r="E221" s="92"/>
      <c r="F221" s="93"/>
      <c r="G221" s="86">
        <v>62698.6</v>
      </c>
      <c r="H221" s="86">
        <v>538362.6</v>
      </c>
      <c r="I221" s="45">
        <f t="shared" si="79"/>
        <v>730342.1</v>
      </c>
      <c r="J221" s="91"/>
      <c r="K221" s="52">
        <v>534156.8</v>
      </c>
      <c r="L221" s="100">
        <v>23622.699999999997</v>
      </c>
      <c r="M221" s="53">
        <f t="shared" si="80"/>
        <v>557779.5</v>
      </c>
      <c r="N221" s="70">
        <v>20693.5</v>
      </c>
      <c r="O221" s="53">
        <f t="shared" si="81"/>
        <v>1308815.1</v>
      </c>
      <c r="P221" s="92">
        <v>0</v>
      </c>
      <c r="Q221" s="42">
        <v>175470.2</v>
      </c>
      <c r="R221" s="45">
        <f t="shared" si="82"/>
        <v>1484285.3</v>
      </c>
    </row>
    <row r="222" spans="1:18" ht="18.75">
      <c r="A222" s="16" t="s">
        <v>58</v>
      </c>
      <c r="B222" s="85">
        <v>112382.3</v>
      </c>
      <c r="C222" s="91"/>
      <c r="D222" s="56"/>
      <c r="E222" s="92"/>
      <c r="F222" s="93"/>
      <c r="G222" s="86">
        <v>62698.6</v>
      </c>
      <c r="H222" s="86">
        <v>538362.6</v>
      </c>
      <c r="I222" s="45">
        <f t="shared" si="79"/>
        <v>713443.5</v>
      </c>
      <c r="J222" s="91"/>
      <c r="K222" s="52">
        <v>550738.8</v>
      </c>
      <c r="L222" s="70">
        <v>23937.2</v>
      </c>
      <c r="M222" s="53">
        <f t="shared" si="80"/>
        <v>574676</v>
      </c>
      <c r="N222" s="70">
        <v>20003.899999999998</v>
      </c>
      <c r="O222" s="53">
        <f t="shared" si="81"/>
        <v>1308123.4</v>
      </c>
      <c r="P222" s="92">
        <v>0</v>
      </c>
      <c r="Q222" s="42">
        <v>180540.673716</v>
      </c>
      <c r="R222" s="45">
        <f t="shared" si="82"/>
        <v>1488664.073716</v>
      </c>
    </row>
    <row r="223" spans="1:18" ht="18.75">
      <c r="A223" s="16" t="s">
        <v>71</v>
      </c>
      <c r="B223" s="85">
        <v>144881.7</v>
      </c>
      <c r="C223" s="91"/>
      <c r="D223" s="56"/>
      <c r="E223" s="92"/>
      <c r="F223" s="93"/>
      <c r="G223" s="86">
        <v>59912</v>
      </c>
      <c r="H223" s="86">
        <v>537082.9</v>
      </c>
      <c r="I223" s="45">
        <f t="shared" si="79"/>
        <v>741876.6000000001</v>
      </c>
      <c r="J223" s="91"/>
      <c r="K223" s="52">
        <v>550691.5</v>
      </c>
      <c r="L223" s="70">
        <v>23856.199999999997</v>
      </c>
      <c r="M223" s="53">
        <f t="shared" si="80"/>
        <v>574547.7</v>
      </c>
      <c r="N223" s="70">
        <v>15875.199999999999</v>
      </c>
      <c r="O223" s="53">
        <f t="shared" si="81"/>
        <v>1332299.5</v>
      </c>
      <c r="P223" s="92">
        <v>0</v>
      </c>
      <c r="Q223" s="42">
        <v>184863.86386600003</v>
      </c>
      <c r="R223" s="45">
        <f t="shared" si="82"/>
        <v>1517163.363866</v>
      </c>
    </row>
    <row r="224" spans="1:18" ht="18.75">
      <c r="A224" s="60" t="s">
        <v>72</v>
      </c>
      <c r="B224" s="84">
        <v>150659</v>
      </c>
      <c r="C224" s="91"/>
      <c r="D224" s="56"/>
      <c r="E224" s="92"/>
      <c r="F224" s="93"/>
      <c r="G224" s="86">
        <v>59912</v>
      </c>
      <c r="H224" s="86">
        <v>536443</v>
      </c>
      <c r="I224" s="45">
        <f t="shared" si="79"/>
        <v>747014</v>
      </c>
      <c r="J224" s="91"/>
      <c r="K224" s="52">
        <v>572181.1</v>
      </c>
      <c r="L224" s="70">
        <v>18562.9</v>
      </c>
      <c r="M224" s="53">
        <f t="shared" si="80"/>
        <v>590744</v>
      </c>
      <c r="N224" s="70">
        <v>13963.599999999999</v>
      </c>
      <c r="O224" s="53">
        <f t="shared" si="81"/>
        <v>1351721.6</v>
      </c>
      <c r="P224" s="92">
        <v>0</v>
      </c>
      <c r="Q224" s="42">
        <v>178062.06</v>
      </c>
      <c r="R224" s="45">
        <f t="shared" si="82"/>
        <v>1529783.6600000001</v>
      </c>
    </row>
    <row r="225" spans="1:18" ht="18.75">
      <c r="A225" s="60" t="s">
        <v>73</v>
      </c>
      <c r="B225" s="84">
        <v>194279.5</v>
      </c>
      <c r="C225" s="91"/>
      <c r="D225" s="56"/>
      <c r="E225" s="92"/>
      <c r="F225" s="93"/>
      <c r="G225" s="86">
        <v>57125.4</v>
      </c>
      <c r="H225" s="86">
        <v>535803.2</v>
      </c>
      <c r="I225" s="45">
        <f t="shared" si="79"/>
        <v>787208.1</v>
      </c>
      <c r="J225" s="91"/>
      <c r="K225" s="52">
        <v>643490.6</v>
      </c>
      <c r="L225" s="70">
        <v>15118.1</v>
      </c>
      <c r="M225" s="53">
        <f t="shared" si="80"/>
        <v>658608.7</v>
      </c>
      <c r="N225" s="70">
        <v>15743.4</v>
      </c>
      <c r="O225" s="53">
        <f t="shared" si="81"/>
        <v>1461560.1999999997</v>
      </c>
      <c r="P225" s="92">
        <v>0</v>
      </c>
      <c r="Q225" s="42">
        <v>186273.3</v>
      </c>
      <c r="R225" s="45">
        <f t="shared" si="82"/>
        <v>1647833.4999999998</v>
      </c>
    </row>
    <row r="226" spans="1:18" ht="18.75">
      <c r="A226" s="60"/>
      <c r="B226" s="84"/>
      <c r="C226" s="91"/>
      <c r="D226" s="56"/>
      <c r="E226" s="92"/>
      <c r="F226" s="93"/>
      <c r="G226" s="86"/>
      <c r="H226" s="86"/>
      <c r="I226" s="45"/>
      <c r="J226" s="91"/>
      <c r="K226" s="52"/>
      <c r="L226" s="70"/>
      <c r="M226" s="53"/>
      <c r="N226" s="70"/>
      <c r="O226" s="53"/>
      <c r="P226" s="92"/>
      <c r="Q226" s="42"/>
      <c r="R226" s="45"/>
    </row>
    <row r="227" spans="1:18" ht="18.75">
      <c r="A227" s="60" t="s">
        <v>104</v>
      </c>
      <c r="B227" s="84">
        <v>154611.4</v>
      </c>
      <c r="C227" s="91"/>
      <c r="D227" s="56"/>
      <c r="E227" s="92"/>
      <c r="F227" s="93"/>
      <c r="G227" s="86">
        <v>55732.1</v>
      </c>
      <c r="H227" s="86">
        <v>535163.3</v>
      </c>
      <c r="I227" s="45">
        <f t="shared" si="79"/>
        <v>745506.8</v>
      </c>
      <c r="J227" s="91"/>
      <c r="K227" s="52">
        <v>662177.9</v>
      </c>
      <c r="L227" s="70">
        <v>15117.9</v>
      </c>
      <c r="M227" s="53">
        <f t="shared" si="80"/>
        <v>677295.8</v>
      </c>
      <c r="N227" s="70">
        <v>15743.4</v>
      </c>
      <c r="O227" s="53">
        <f t="shared" si="81"/>
        <v>1438546</v>
      </c>
      <c r="P227" s="92">
        <v>0</v>
      </c>
      <c r="Q227" s="42">
        <v>177809.321979</v>
      </c>
      <c r="R227" s="45">
        <f t="shared" si="82"/>
        <v>1616355.321979</v>
      </c>
    </row>
    <row r="228" spans="1:18" ht="18.75">
      <c r="A228" s="60" t="s">
        <v>109</v>
      </c>
      <c r="B228" s="84">
        <v>156799.4</v>
      </c>
      <c r="C228" s="91"/>
      <c r="D228" s="56"/>
      <c r="E228" s="92"/>
      <c r="F228" s="93"/>
      <c r="G228" s="86">
        <v>54338.8</v>
      </c>
      <c r="H228" s="86">
        <v>534523.4</v>
      </c>
      <c r="I228" s="45">
        <f t="shared" si="79"/>
        <v>745661.6000000001</v>
      </c>
      <c r="J228" s="91"/>
      <c r="K228" s="52">
        <v>689269.8</v>
      </c>
      <c r="L228" s="70">
        <v>13644.6</v>
      </c>
      <c r="M228" s="53">
        <f t="shared" si="80"/>
        <v>702914.4</v>
      </c>
      <c r="N228" s="70">
        <v>15743.4</v>
      </c>
      <c r="O228" s="53">
        <f t="shared" si="81"/>
        <v>1464319.4</v>
      </c>
      <c r="P228" s="92">
        <v>0</v>
      </c>
      <c r="Q228" s="42">
        <v>171131.991057</v>
      </c>
      <c r="R228" s="45">
        <f t="shared" si="82"/>
        <v>1635451.391057</v>
      </c>
    </row>
    <row r="229" spans="1:18" ht="18.75">
      <c r="A229" s="60" t="s">
        <v>110</v>
      </c>
      <c r="B229" s="84">
        <v>151279.3</v>
      </c>
      <c r="C229" s="91"/>
      <c r="D229" s="56"/>
      <c r="E229" s="92"/>
      <c r="F229" s="93"/>
      <c r="G229" s="86">
        <v>52945.5</v>
      </c>
      <c r="H229" s="86">
        <v>533314.3</v>
      </c>
      <c r="I229" s="45">
        <f t="shared" si="79"/>
        <v>737539.1000000001</v>
      </c>
      <c r="J229" s="91"/>
      <c r="K229" s="52">
        <v>716057.3999999999</v>
      </c>
      <c r="L229" s="70">
        <v>13580.500000000002</v>
      </c>
      <c r="M229" s="53">
        <f t="shared" si="80"/>
        <v>729637.8999999999</v>
      </c>
      <c r="N229" s="70">
        <v>15743.4</v>
      </c>
      <c r="O229" s="53">
        <f t="shared" si="81"/>
        <v>1482920.4</v>
      </c>
      <c r="P229" s="92">
        <v>0</v>
      </c>
      <c r="Q229" s="42">
        <v>174269.86593700002</v>
      </c>
      <c r="R229" s="45">
        <f t="shared" si="82"/>
        <v>1657190.265937</v>
      </c>
    </row>
    <row r="230" spans="1:18" ht="18.75">
      <c r="A230" s="60" t="s">
        <v>113</v>
      </c>
      <c r="B230" s="84">
        <v>130576.4</v>
      </c>
      <c r="C230" s="91"/>
      <c r="D230" s="56"/>
      <c r="E230" s="92"/>
      <c r="F230" s="93"/>
      <c r="G230" s="86">
        <v>52945.5</v>
      </c>
      <c r="H230" s="86">
        <v>532175.7</v>
      </c>
      <c r="I230" s="45">
        <f t="shared" si="79"/>
        <v>715697.6</v>
      </c>
      <c r="J230" s="91"/>
      <c r="K230" s="52">
        <v>744753.1</v>
      </c>
      <c r="L230" s="70">
        <v>14179.300000000001</v>
      </c>
      <c r="M230" s="53">
        <f t="shared" si="80"/>
        <v>758932.4</v>
      </c>
      <c r="N230" s="70">
        <v>15743.4</v>
      </c>
      <c r="O230" s="53">
        <f t="shared" si="81"/>
        <v>1490373.4</v>
      </c>
      <c r="P230" s="92">
        <v>0</v>
      </c>
      <c r="Q230" s="42">
        <v>172153.925112</v>
      </c>
      <c r="R230" s="45">
        <f t="shared" si="82"/>
        <v>1662527.3251119999</v>
      </c>
    </row>
    <row r="231" spans="1:18" ht="18.75">
      <c r="A231" s="60" t="s">
        <v>115</v>
      </c>
      <c r="B231" s="84">
        <v>134896.7</v>
      </c>
      <c r="C231" s="91"/>
      <c r="D231" s="56"/>
      <c r="E231" s="92"/>
      <c r="F231" s="93"/>
      <c r="G231" s="86">
        <v>50158.9</v>
      </c>
      <c r="H231" s="86">
        <v>529757.5</v>
      </c>
      <c r="I231" s="45">
        <f t="shared" si="79"/>
        <v>714813.1</v>
      </c>
      <c r="J231" s="91"/>
      <c r="K231" s="52">
        <v>772226.1</v>
      </c>
      <c r="L231" s="70">
        <v>15486.099999999999</v>
      </c>
      <c r="M231" s="53">
        <f t="shared" si="80"/>
        <v>787712.2</v>
      </c>
      <c r="N231" s="70">
        <v>15743.4</v>
      </c>
      <c r="O231" s="53">
        <f t="shared" si="81"/>
        <v>1518268.6999999997</v>
      </c>
      <c r="P231" s="92">
        <v>0</v>
      </c>
      <c r="Q231" s="42">
        <v>172492.949617</v>
      </c>
      <c r="R231" s="45">
        <f t="shared" si="82"/>
        <v>1690761.6496169998</v>
      </c>
    </row>
    <row r="232" spans="1:18" ht="18.75">
      <c r="A232" s="60" t="s">
        <v>117</v>
      </c>
      <c r="B232" s="84">
        <v>201181.6</v>
      </c>
      <c r="C232" s="91"/>
      <c r="D232" s="56"/>
      <c r="E232" s="92"/>
      <c r="F232" s="93"/>
      <c r="G232" s="86">
        <v>50158.9</v>
      </c>
      <c r="H232" s="86">
        <v>529117.6</v>
      </c>
      <c r="I232" s="45">
        <f t="shared" si="79"/>
        <v>780458.1</v>
      </c>
      <c r="J232" s="91"/>
      <c r="K232" s="52">
        <v>799117.9</v>
      </c>
      <c r="L232" s="70">
        <v>46166.700000000004</v>
      </c>
      <c r="M232" s="53">
        <f t="shared" si="80"/>
        <v>845284.6</v>
      </c>
      <c r="N232" s="70">
        <v>15743.4</v>
      </c>
      <c r="O232" s="53">
        <f t="shared" si="81"/>
        <v>1641486.0999999999</v>
      </c>
      <c r="P232" s="92">
        <v>0</v>
      </c>
      <c r="Q232" s="42">
        <v>187334.431588</v>
      </c>
      <c r="R232" s="45">
        <f t="shared" si="82"/>
        <v>1828820.5315879998</v>
      </c>
    </row>
    <row r="233" spans="1:18" ht="18.75">
      <c r="A233" s="60" t="s">
        <v>119</v>
      </c>
      <c r="B233" s="84">
        <v>162239</v>
      </c>
      <c r="C233" s="91"/>
      <c r="D233" s="56"/>
      <c r="E233" s="92"/>
      <c r="F233" s="93"/>
      <c r="G233" s="86">
        <v>48765.6</v>
      </c>
      <c r="H233" s="86">
        <v>528548.4</v>
      </c>
      <c r="I233" s="45">
        <f t="shared" si="79"/>
        <v>739553</v>
      </c>
      <c r="J233" s="91"/>
      <c r="K233" s="52">
        <v>802635.2</v>
      </c>
      <c r="L233" s="70">
        <v>46383.8</v>
      </c>
      <c r="M233" s="53">
        <f t="shared" si="80"/>
        <v>849019</v>
      </c>
      <c r="N233" s="70">
        <v>15743.4</v>
      </c>
      <c r="O233" s="53">
        <f t="shared" si="81"/>
        <v>1604315.4</v>
      </c>
      <c r="P233" s="92">
        <v>0</v>
      </c>
      <c r="Q233" s="42">
        <v>190023.098705</v>
      </c>
      <c r="R233" s="45">
        <f t="shared" si="82"/>
        <v>1794338.498705</v>
      </c>
    </row>
    <row r="234" spans="1:18" ht="18">
      <c r="A234" s="60"/>
      <c r="B234" s="62"/>
      <c r="C234" s="91"/>
      <c r="D234" s="56"/>
      <c r="E234" s="92"/>
      <c r="F234" s="93"/>
      <c r="G234" s="95"/>
      <c r="H234" s="102"/>
      <c r="I234" s="93"/>
      <c r="J234" s="91"/>
      <c r="K234" s="97"/>
      <c r="L234" s="94"/>
      <c r="M234" s="62"/>
      <c r="N234" s="99"/>
      <c r="O234" s="76"/>
      <c r="P234" s="98"/>
      <c r="Q234" s="101"/>
      <c r="R234" s="64"/>
    </row>
    <row r="235" spans="1:18" ht="15.75">
      <c r="A235" s="90" t="s">
        <v>36</v>
      </c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75"/>
      <c r="N235" s="75"/>
      <c r="O235" s="75"/>
      <c r="P235" s="7"/>
      <c r="Q235" s="4"/>
      <c r="R235" s="5"/>
    </row>
    <row r="236" spans="1:18" ht="15.75">
      <c r="A236" s="104" t="s">
        <v>91</v>
      </c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"/>
      <c r="Q236" s="7"/>
      <c r="R236" s="14"/>
    </row>
    <row r="237" spans="1:18" ht="15.75">
      <c r="A237" s="66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18"/>
      <c r="Q237" s="18"/>
      <c r="R237" s="19"/>
    </row>
    <row r="238" spans="1:15" ht="15.75">
      <c r="A238" s="68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</row>
    <row r="239" spans="1:15" ht="17.25">
      <c r="A239" s="68"/>
      <c r="B239" s="57"/>
      <c r="C239" s="57"/>
      <c r="D239" s="57"/>
      <c r="E239" s="57"/>
      <c r="F239" s="57"/>
      <c r="G239" s="57"/>
      <c r="H239" s="57"/>
      <c r="I239" s="57"/>
      <c r="K239" s="69"/>
      <c r="L239" s="69"/>
      <c r="M239" s="57"/>
      <c r="N239" s="57"/>
      <c r="O239" s="57"/>
    </row>
    <row r="240" spans="1:15" ht="17.25">
      <c r="A240" s="68"/>
      <c r="B240" s="70"/>
      <c r="C240" s="57"/>
      <c r="D240" s="57"/>
      <c r="E240" s="57"/>
      <c r="F240" s="57"/>
      <c r="G240" s="57"/>
      <c r="H240" s="57"/>
      <c r="I240" s="57"/>
      <c r="K240" s="69"/>
      <c r="L240" s="69"/>
      <c r="M240" s="57"/>
      <c r="N240" s="57"/>
      <c r="O240" s="57"/>
    </row>
    <row r="241" spans="1:14" ht="17.25">
      <c r="A241" s="68"/>
      <c r="B241" s="70"/>
      <c r="C241" s="57"/>
      <c r="D241" s="57"/>
      <c r="E241" s="57"/>
      <c r="F241" s="57"/>
      <c r="G241" s="57"/>
      <c r="H241" s="57"/>
      <c r="I241" s="57"/>
      <c r="J241" s="57"/>
      <c r="K241" s="69"/>
      <c r="L241" s="69"/>
      <c r="M241" s="57"/>
      <c r="N241" s="57"/>
    </row>
    <row r="242" spans="1:14" ht="17.25">
      <c r="A242" s="68"/>
      <c r="B242" s="70"/>
      <c r="C242" s="57"/>
      <c r="D242" s="57"/>
      <c r="E242" s="57"/>
      <c r="F242" s="70"/>
      <c r="G242" s="57"/>
      <c r="H242" s="57"/>
      <c r="I242" s="57"/>
      <c r="J242" s="57"/>
      <c r="K242" s="57"/>
      <c r="L242" s="57"/>
      <c r="M242" s="57"/>
      <c r="N242" s="57"/>
    </row>
    <row r="243" spans="1:14" ht="17.25">
      <c r="A243" s="68"/>
      <c r="B243" s="70"/>
      <c r="C243" s="57"/>
      <c r="D243" s="57"/>
      <c r="E243" s="57"/>
      <c r="F243" s="70"/>
      <c r="G243" s="57"/>
      <c r="H243" s="57"/>
      <c r="I243" s="57"/>
      <c r="J243" s="57"/>
      <c r="K243" s="57"/>
      <c r="L243" s="57"/>
      <c r="M243" s="57"/>
      <c r="N243" s="70"/>
    </row>
    <row r="244" spans="1:14" ht="17.25">
      <c r="A244" s="68"/>
      <c r="B244" s="70"/>
      <c r="C244" s="57"/>
      <c r="D244" s="57"/>
      <c r="E244" s="57"/>
      <c r="F244" s="70"/>
      <c r="G244" s="57"/>
      <c r="H244" s="57"/>
      <c r="I244" s="57"/>
      <c r="J244" s="57"/>
      <c r="K244" s="57"/>
      <c r="L244" s="57"/>
      <c r="M244" s="57"/>
      <c r="N244" s="70"/>
    </row>
    <row r="245" spans="1:15" ht="15.75">
      <c r="A245" s="68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</row>
    <row r="246" spans="1:15" ht="15.75">
      <c r="A246" s="68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</row>
    <row r="247" spans="1:15" ht="15.75">
      <c r="A247" s="68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</row>
    <row r="248" spans="1:15" ht="15.75">
      <c r="A248" s="68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</row>
    <row r="249" spans="1:15" ht="15.75">
      <c r="A249" s="68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</row>
    <row r="250" spans="1:15" ht="15.75">
      <c r="A250" s="68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</row>
    <row r="251" spans="1:15" ht="15.75">
      <c r="A251" s="68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</row>
    <row r="252" spans="1:15" ht="15.75">
      <c r="A252" s="68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</row>
    <row r="253" spans="1:15" ht="15.75">
      <c r="A253" s="68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</row>
    <row r="254" spans="1:15" ht="15.75">
      <c r="A254" s="71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</row>
    <row r="255" spans="1:15" ht="15.75">
      <c r="A255" s="71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</row>
    <row r="256" spans="2:15" ht="15.75"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</row>
    <row r="257" spans="1:15" ht="15.75">
      <c r="A257" s="68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</row>
    <row r="258" spans="1:15" ht="15.75">
      <c r="A258" s="68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</row>
    <row r="259" spans="1:15" ht="15.75">
      <c r="A259" s="71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</row>
    <row r="260" spans="1:15" ht="15.75">
      <c r="A260" s="71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</row>
    <row r="261" spans="2:15" ht="15.75"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</row>
    <row r="262" spans="2:15" ht="15.75"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2018-09-26T13:25:09Z</cp:lastPrinted>
  <dcterms:created xsi:type="dcterms:W3CDTF">2010-12-29T06:03:35Z</dcterms:created>
  <dcterms:modified xsi:type="dcterms:W3CDTF">2018-09-26T15:06:47Z</dcterms:modified>
  <cp:category/>
  <cp:version/>
  <cp:contentType/>
  <cp:contentStatus/>
</cp:coreProperties>
</file>