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80" windowHeight="5880" activeTab="1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externalReferences>
    <externalReference r:id="rId7"/>
  </externalReferences>
  <definedNames>
    <definedName name="__123Graph_C" hidden="1">#REF!</definedName>
    <definedName name="__123Graph_D" hidden="1">#REF!</definedName>
    <definedName name="__123Graph_E" hidden="1">#REF!</definedName>
    <definedName name="__123Graph_F" hidden="1">#REF!</definedName>
  </definedNames>
  <calcPr fullCalcOnLoad="1"/>
</workbook>
</file>

<file path=xl/sharedStrings.xml><?xml version="1.0" encoding="utf-8"?>
<sst xmlns="http://schemas.openxmlformats.org/spreadsheetml/2006/main" count="309" uniqueCount="131">
  <si>
    <t xml:space="preserve"> </t>
  </si>
  <si>
    <t>C.C.P.</t>
  </si>
  <si>
    <t>TOTAL</t>
  </si>
  <si>
    <t xml:space="preserve">   Total</t>
  </si>
  <si>
    <t xml:space="preserve">  Total</t>
  </si>
  <si>
    <t>-</t>
  </si>
  <si>
    <t>2000</t>
  </si>
  <si>
    <t>2001</t>
  </si>
  <si>
    <t>2002</t>
  </si>
  <si>
    <t>2003</t>
  </si>
  <si>
    <t>III.4</t>
  </si>
  <si>
    <t>SECTEUR BANCAIRE</t>
  </si>
  <si>
    <t>B R B</t>
  </si>
  <si>
    <t xml:space="preserve">Source: BRB </t>
  </si>
  <si>
    <t>Crédit spécial</t>
  </si>
  <si>
    <t>BANQUES COMMERCIALES</t>
  </si>
  <si>
    <t xml:space="preserve">Autres </t>
  </si>
  <si>
    <t>Avances   ordinaires</t>
  </si>
  <si>
    <t>Avances       BEI</t>
  </si>
  <si>
    <t>obligations,et bons duTrésor</t>
  </si>
  <si>
    <t>Créancesrééchelonneés</t>
  </si>
  <si>
    <t>Avoirs aux C C P</t>
  </si>
  <si>
    <t>obligationset bons duTrésor</t>
  </si>
  <si>
    <t xml:space="preserve">    bons et obligations  du Trésor</t>
  </si>
  <si>
    <t>bons du Trésoret autres créances</t>
  </si>
  <si>
    <t>Avances ordinaires consolidées</t>
  </si>
  <si>
    <t xml:space="preserve">   ETABLISSEMENTS FINANCIERS</t>
  </si>
  <si>
    <t xml:space="preserve"> TOTAL GENERAL</t>
  </si>
  <si>
    <t>ENCOURS DE LA DETTE PUBLIQUE INTERIEURE (en millions de BIF)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</si>
  <si>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</si>
  <si>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</si>
  <si>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</si>
  <si>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</si>
  <si>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</si>
  <si>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</si>
  <si>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</si>
  <si>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</si>
  <si>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</si>
  <si>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</si>
  <si>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</si>
  <si>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</si>
  <si>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</si>
  <si>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Dette publique intérieure</t>
  </si>
  <si>
    <t>Dette publique intérieure données mensuelles</t>
  </si>
  <si>
    <t>Dette publique données trimestrielles</t>
  </si>
  <si>
    <t>Dette publique données annuelles</t>
  </si>
  <si>
    <t>Dette publique intérieure.xls</t>
  </si>
  <si>
    <t>Créances rééchelonneés</t>
  </si>
  <si>
    <t>BRB</t>
  </si>
  <si>
    <t>Banques Commerciales</t>
  </si>
  <si>
    <t xml:space="preserve">Etablissements financiers </t>
  </si>
  <si>
    <t>Autres organismes</t>
  </si>
  <si>
    <t>Secteur Bancaire</t>
  </si>
  <si>
    <t>Retour à la Table de Matière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</si>
  <si>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</si>
  <si>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</si>
  <si>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</si>
  <si>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</si>
  <si>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</si>
  <si>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Autres  créances</t>
  </si>
  <si>
    <t>Période         Rubliques</t>
  </si>
  <si>
    <t>Avances  BEI</t>
  </si>
  <si>
    <t xml:space="preserve">      Autres créances</t>
  </si>
  <si>
    <t>Période              Rubliques</t>
  </si>
  <si>
    <t xml:space="preserve">   AUTRES ORGANISMES ET PARTICULIERS</t>
  </si>
  <si>
    <t>Obligations sur titrisation</t>
  </si>
  <si>
    <t>obligations et bons duTrésor</t>
  </si>
  <si>
    <t>MICROFINANCES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</si>
  <si>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</si>
  <si>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</si>
  <si>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</si>
  <si>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</si>
  <si>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</si>
  <si>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</si>
  <si>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</si>
  <si>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</si>
  <si>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</si>
  <si>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</si>
  <si>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</si>
  <si>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</si>
  <si>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</si>
  <si>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</si>
  <si>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</si>
  <si>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</si>
  <si>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</si>
  <si>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</si>
  <si>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</si>
  <si>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</si>
  <si>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</si>
  <si>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</si>
  <si>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</si>
  <si>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</si>
  <si>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</si>
  <si>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</si>
  <si>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</si>
  <si>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</si>
  <si>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</si>
  <si>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</si>
  <si>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</si>
  <si>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</si>
  <si>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</si>
  <si>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</si>
  <si>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</si>
  <si>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</si>
  <si>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</si>
  <si>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</si>
  <si>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</si>
  <si>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</si>
  <si>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</si>
  <si>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</si>
  <si>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</si>
  <si>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</si>
  <si>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</si>
  <si>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</si>
  <si>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</si>
  <si>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</si>
  <si>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</si>
  <si>
    <t>Créances Compagne café</t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</si>
  <si>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</si>
  <si>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</si>
  <si>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t>Subventions Engrais</t>
  </si>
  <si>
    <t xml:space="preserve">programme d' </t>
  </si>
  <si>
    <t>insertion des jeunes</t>
  </si>
  <si>
    <t xml:space="preserve">Financement programme d'insertion des jeunes  </t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</si>
  <si>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</si>
  <si>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t>AUTRES ORGANISMES ET PARTICULIERS</t>
  </si>
  <si>
    <t>Crèdits de construction Batiment OBR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</si>
  <si>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trimestre-2021</t>
    </r>
  </si>
  <si>
    <t>Crèdits de Construction Batiments OBR</t>
  </si>
  <si>
    <t>Q1-2021</t>
  </si>
  <si>
    <t>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</si>
</sst>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_)"/>
    <numFmt numFmtId="169" formatCode="0.0_)"/>
    <numFmt numFmtId="170" formatCode="#,##0.0_);\(#,##0.0\)"/>
    <numFmt numFmtId="171" formatCode="General_)"/>
    <numFmt numFmtId="172" formatCode="#,##0.0"/>
    <numFmt numFmtId="173" formatCode="_-* #,##0.0\ _€_-;\-* #,##0.0\ _€_-;_-* &quot;-&quot;??\ _€_-;_-@_-"/>
    <numFmt numFmtId="174" formatCode="_ * #,##0.0_ ;_ * \-#,##0.0_ ;_ * &quot;-&quot;??_ ;_ @_ "/>
    <numFmt numFmtId="175" formatCode="[$-409]mmm\-yy;@"/>
    <numFmt numFmtId="176" formatCode="[$-409]dd\-mmm\-yy;@"/>
    <numFmt numFmtId="177" formatCode="[$-40C]mmmm\-yy;@"/>
    <numFmt numFmtId="178" formatCode="_-* #,##0.0\ _F_-;\-* #,##0.0\ _F_-;_-* &quot;-&quot;??\ _F_-;_-@_-"/>
    <numFmt numFmtId="179" formatCode="mmm\-yyyy"/>
  </numFmts>
  <fonts count="6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169" fontId="48" fillId="0" borderId="0" applyNumberFormat="0" applyFill="0" applyBorder="0" applyAlignment="0" applyProtection="0"/>
    <xf numFmtId="169" fontId="49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0" fillId="30" borderId="0" applyNumberFormat="0" applyBorder="0" applyAlignment="0" applyProtection="0"/>
    <xf numFmtId="9" fontId="4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05">
    <xf numFmtId="169" fontId="0" fillId="0" borderId="0" xfId="0" applyAlignment="1">
      <alignment/>
    </xf>
    <xf numFmtId="168" fontId="8" fillId="0" borderId="0" xfId="0" applyNumberFormat="1" applyFont="1" applyBorder="1" applyAlignment="1" applyProtection="1">
      <alignment horizontal="fill"/>
      <protection/>
    </xf>
    <xf numFmtId="169" fontId="8" fillId="0" borderId="0" xfId="0" applyFont="1" applyAlignment="1">
      <alignment/>
    </xf>
    <xf numFmtId="169" fontId="8" fillId="0" borderId="10" xfId="0" applyFont="1" applyBorder="1" applyAlignment="1">
      <alignment/>
    </xf>
    <xf numFmtId="169" fontId="8" fillId="0" borderId="11" xfId="0" applyFont="1" applyBorder="1" applyAlignment="1">
      <alignment/>
    </xf>
    <xf numFmtId="168" fontId="8" fillId="0" borderId="12" xfId="0" applyNumberFormat="1" applyFont="1" applyBorder="1" applyAlignment="1" applyProtection="1">
      <alignment horizontal="left"/>
      <protection/>
    </xf>
    <xf numFmtId="169" fontId="8" fillId="0" borderId="0" xfId="0" applyFont="1" applyBorder="1" applyAlignment="1">
      <alignment/>
    </xf>
    <xf numFmtId="169" fontId="8" fillId="0" borderId="0" xfId="0" applyNumberFormat="1" applyFont="1" applyBorder="1" applyAlignment="1" applyProtection="1">
      <alignment horizontal="right"/>
      <protection/>
    </xf>
    <xf numFmtId="168" fontId="8" fillId="0" borderId="13" xfId="0" applyNumberFormat="1" applyFont="1" applyBorder="1" applyAlignment="1" applyProtection="1">
      <alignment horizontal="fill"/>
      <protection/>
    </xf>
    <xf numFmtId="168" fontId="8" fillId="0" borderId="14" xfId="0" applyNumberFormat="1" applyFont="1" applyBorder="1" applyAlignment="1" applyProtection="1">
      <alignment horizontal="fill"/>
      <protection/>
    </xf>
    <xf numFmtId="168" fontId="8" fillId="0" borderId="15" xfId="0" applyNumberFormat="1" applyFont="1" applyBorder="1" applyAlignment="1" applyProtection="1">
      <alignment horizontal="fill"/>
      <protection/>
    </xf>
    <xf numFmtId="169" fontId="8" fillId="0" borderId="16" xfId="0" applyFont="1" applyBorder="1" applyAlignment="1">
      <alignment/>
    </xf>
    <xf numFmtId="169" fontId="8" fillId="0" borderId="14" xfId="0" applyFont="1" applyBorder="1" applyAlignment="1">
      <alignment/>
    </xf>
    <xf numFmtId="169" fontId="8" fillId="0" borderId="15" xfId="0" applyFont="1" applyBorder="1" applyAlignment="1">
      <alignment/>
    </xf>
    <xf numFmtId="172" fontId="8" fillId="0" borderId="0" xfId="0" applyNumberFormat="1" applyFont="1" applyAlignment="1">
      <alignment/>
    </xf>
    <xf numFmtId="169" fontId="8" fillId="0" borderId="0" xfId="0" applyNumberFormat="1" applyFont="1" applyAlignment="1" applyProtection="1">
      <alignment/>
      <protection/>
    </xf>
    <xf numFmtId="169" fontId="8" fillId="0" borderId="10" xfId="0" applyNumberFormat="1" applyFont="1" applyBorder="1" applyAlignment="1" applyProtection="1">
      <alignment/>
      <protection/>
    </xf>
    <xf numFmtId="168" fontId="8" fillId="0" borderId="13" xfId="0" applyNumberFormat="1" applyFont="1" applyBorder="1" applyAlignment="1" applyProtection="1">
      <alignment/>
      <protection/>
    </xf>
    <xf numFmtId="169" fontId="8" fillId="0" borderId="14" xfId="0" applyNumberFormat="1" applyFont="1" applyBorder="1" applyAlignment="1" applyProtection="1">
      <alignment/>
      <protection/>
    </xf>
    <xf numFmtId="168" fontId="8" fillId="0" borderId="0" xfId="0" applyNumberFormat="1" applyFont="1" applyAlignment="1" applyProtection="1">
      <alignment/>
      <protection/>
    </xf>
    <xf numFmtId="173" fontId="28" fillId="0" borderId="0" xfId="47" applyNumberFormat="1" applyFont="1" applyAlignment="1">
      <alignment horizontal="right"/>
    </xf>
    <xf numFmtId="173" fontId="29" fillId="0" borderId="0" xfId="47" applyNumberFormat="1" applyFont="1" applyAlignment="1">
      <alignment/>
    </xf>
    <xf numFmtId="171" fontId="8" fillId="0" borderId="0" xfId="0" applyNumberFormat="1" applyFont="1" applyAlignment="1" applyProtection="1">
      <alignment/>
      <protection/>
    </xf>
    <xf numFmtId="169" fontId="8" fillId="0" borderId="0" xfId="0" applyNumberFormat="1" applyFont="1" applyBorder="1" applyAlignment="1" applyProtection="1">
      <alignment/>
      <protection/>
    </xf>
    <xf numFmtId="168" fontId="30" fillId="0" borderId="17" xfId="0" applyNumberFormat="1" applyFont="1" applyBorder="1" applyAlignment="1" applyProtection="1">
      <alignment/>
      <protection/>
    </xf>
    <xf numFmtId="172" fontId="8" fillId="0" borderId="18" xfId="47" applyNumberFormat="1" applyFont="1" applyBorder="1" applyAlignment="1" applyProtection="1">
      <alignment horizontal="right"/>
      <protection/>
    </xf>
    <xf numFmtId="169" fontId="30" fillId="0" borderId="0" xfId="0" applyFont="1" applyBorder="1" applyAlignment="1">
      <alignment horizontal="center"/>
    </xf>
    <xf numFmtId="169" fontId="30" fillId="0" borderId="16" xfId="0" applyFont="1" applyBorder="1" applyAlignment="1">
      <alignment horizontal="center"/>
    </xf>
    <xf numFmtId="169" fontId="8" fillId="0" borderId="16" xfId="0" applyFont="1" applyBorder="1" applyAlignment="1">
      <alignment horizontal="center"/>
    </xf>
    <xf numFmtId="169" fontId="8" fillId="0" borderId="12" xfId="0" applyFont="1" applyBorder="1" applyAlignment="1">
      <alignment/>
    </xf>
    <xf numFmtId="172" fontId="8" fillId="0" borderId="19" xfId="47" applyNumberFormat="1" applyFont="1" applyBorder="1" applyAlignment="1">
      <alignment horizontal="right"/>
    </xf>
    <xf numFmtId="174" fontId="5" fillId="0" borderId="19" xfId="47" applyNumberFormat="1" applyFont="1" applyBorder="1" applyAlignment="1">
      <alignment/>
    </xf>
    <xf numFmtId="172" fontId="8" fillId="0" borderId="19" xfId="47" applyNumberFormat="1" applyFont="1" applyBorder="1" applyAlignment="1" applyProtection="1">
      <alignment/>
      <protection/>
    </xf>
    <xf numFmtId="173" fontId="29" fillId="0" borderId="19" xfId="47" applyNumberFormat="1" applyFont="1" applyBorder="1" applyAlignment="1">
      <alignment/>
    </xf>
    <xf numFmtId="173" fontId="29" fillId="0" borderId="19" xfId="47" applyNumberFormat="1" applyFont="1" applyBorder="1" applyAlignment="1">
      <alignment horizontal="right"/>
    </xf>
    <xf numFmtId="169" fontId="30" fillId="0" borderId="19" xfId="0" applyFont="1" applyBorder="1" applyAlignment="1">
      <alignment horizontal="center"/>
    </xf>
    <xf numFmtId="172" fontId="8" fillId="0" borderId="19" xfId="47" applyNumberFormat="1" applyFont="1" applyBorder="1" applyAlignment="1" applyProtection="1">
      <alignment horizontal="right"/>
      <protection/>
    </xf>
    <xf numFmtId="172" fontId="8" fillId="0" borderId="19" xfId="47" applyNumberFormat="1" applyFont="1" applyBorder="1" applyAlignment="1">
      <alignment/>
    </xf>
    <xf numFmtId="172" fontId="8" fillId="33" borderId="19" xfId="47" applyNumberFormat="1" applyFont="1" applyFill="1" applyBorder="1" applyAlignment="1">
      <alignment/>
    </xf>
    <xf numFmtId="172" fontId="8" fillId="0" borderId="19" xfId="47" applyNumberFormat="1" applyFont="1" applyFill="1" applyBorder="1" applyAlignment="1">
      <alignment/>
    </xf>
    <xf numFmtId="1" fontId="8" fillId="0" borderId="19" xfId="0" applyNumberFormat="1" applyFont="1" applyBorder="1" applyAlignment="1">
      <alignment horizontal="left"/>
    </xf>
    <xf numFmtId="169" fontId="60" fillId="0" borderId="0" xfId="0" applyFont="1" applyAlignment="1">
      <alignment/>
    </xf>
    <xf numFmtId="169" fontId="61" fillId="0" borderId="0" xfId="0" applyFont="1" applyAlignment="1">
      <alignment/>
    </xf>
    <xf numFmtId="169" fontId="62" fillId="0" borderId="0" xfId="0" applyFont="1" applyAlignment="1">
      <alignment/>
    </xf>
    <xf numFmtId="169" fontId="63" fillId="34" borderId="20" xfId="0" applyFont="1" applyFill="1" applyBorder="1" applyAlignment="1">
      <alignment/>
    </xf>
    <xf numFmtId="169" fontId="60" fillId="6" borderId="0" xfId="0" applyFont="1" applyFill="1" applyAlignment="1">
      <alignment/>
    </xf>
    <xf numFmtId="169" fontId="64" fillId="6" borderId="21" xfId="0" applyFont="1" applyFill="1" applyBorder="1" applyAlignment="1">
      <alignment/>
    </xf>
    <xf numFmtId="169" fontId="60" fillId="6" borderId="21" xfId="0" applyFont="1" applyFill="1" applyBorder="1" applyAlignment="1">
      <alignment/>
    </xf>
    <xf numFmtId="176" fontId="60" fillId="0" borderId="0" xfId="0" applyNumberFormat="1" applyFont="1" applyAlignment="1">
      <alignment horizontal="left"/>
    </xf>
    <xf numFmtId="170" fontId="48" fillId="0" borderId="0" xfId="45" applyNumberFormat="1" applyAlignment="1" applyProtection="1">
      <alignment/>
      <protection/>
    </xf>
    <xf numFmtId="169" fontId="65" fillId="0" borderId="0" xfId="0" applyFont="1" applyBorder="1" applyAlignment="1">
      <alignment horizontal="center"/>
    </xf>
    <xf numFmtId="169" fontId="37" fillId="0" borderId="19" xfId="0" applyFont="1" applyBorder="1" applyAlignment="1">
      <alignment vertical="center"/>
    </xf>
    <xf numFmtId="169" fontId="48" fillId="0" borderId="19" xfId="45" applyBorder="1" applyAlignment="1">
      <alignment/>
    </xf>
    <xf numFmtId="169" fontId="48" fillId="0" borderId="12" xfId="45" applyBorder="1" applyAlignment="1">
      <alignment horizontal="center"/>
    </xf>
    <xf numFmtId="169" fontId="48" fillId="6" borderId="0" xfId="45" applyFill="1" applyAlignment="1" applyProtection="1">
      <alignment/>
      <protection/>
    </xf>
    <xf numFmtId="169" fontId="48" fillId="0" borderId="0" xfId="45" applyAlignment="1">
      <alignment/>
    </xf>
    <xf numFmtId="169" fontId="66" fillId="35" borderId="19" xfId="0" applyFont="1" applyFill="1" applyBorder="1" applyAlignment="1">
      <alignment vertical="center"/>
    </xf>
    <xf numFmtId="169" fontId="63" fillId="34" borderId="22" xfId="0" applyFont="1" applyFill="1" applyBorder="1" applyAlignment="1">
      <alignment/>
    </xf>
    <xf numFmtId="49" fontId="60" fillId="6" borderId="16" xfId="0" applyNumberFormat="1" applyFont="1" applyFill="1" applyBorder="1" applyAlignment="1">
      <alignment horizontal="right"/>
    </xf>
    <xf numFmtId="49" fontId="60" fillId="6" borderId="16" xfId="0" applyNumberFormat="1" applyFont="1" applyFill="1" applyBorder="1" applyAlignment="1" quotePrefix="1">
      <alignment horizontal="right"/>
    </xf>
    <xf numFmtId="169" fontId="60" fillId="6" borderId="23" xfId="0" applyFont="1" applyFill="1" applyBorder="1" applyAlignment="1">
      <alignment/>
    </xf>
    <xf numFmtId="169" fontId="6" fillId="0" borderId="0" xfId="0" applyFont="1" applyAlignment="1">
      <alignment horizontal="justify" vertical="center"/>
    </xf>
    <xf numFmtId="175" fontId="60" fillId="6" borderId="16" xfId="0" applyNumberFormat="1" applyFont="1" applyFill="1" applyBorder="1" applyAlignment="1">
      <alignment horizontal="right"/>
    </xf>
    <xf numFmtId="169" fontId="39" fillId="0" borderId="0" xfId="0" applyFont="1" applyAlignment="1">
      <alignment/>
    </xf>
    <xf numFmtId="168" fontId="39" fillId="0" borderId="13" xfId="0" applyNumberFormat="1" applyFont="1" applyBorder="1" applyAlignment="1" applyProtection="1">
      <alignment horizontal="fill"/>
      <protection/>
    </xf>
    <xf numFmtId="168" fontId="39" fillId="0" borderId="14" xfId="0" applyNumberFormat="1" applyFont="1" applyBorder="1" applyAlignment="1" applyProtection="1">
      <alignment horizontal="fill"/>
      <protection/>
    </xf>
    <xf numFmtId="169" fontId="8" fillId="0" borderId="0" xfId="0" applyFont="1" applyBorder="1" applyAlignment="1">
      <alignment horizontal="center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72" fontId="8" fillId="0" borderId="14" xfId="47" applyNumberFormat="1" applyFont="1" applyBorder="1" applyAlignment="1" applyProtection="1">
      <alignment/>
      <protection/>
    </xf>
    <xf numFmtId="174" fontId="5" fillId="0" borderId="19" xfId="47" applyNumberFormat="1" applyFont="1" applyBorder="1" applyAlignment="1">
      <alignment/>
    </xf>
    <xf numFmtId="168" fontId="30" fillId="0" borderId="12" xfId="0" applyNumberFormat="1" applyFont="1" applyBorder="1" applyAlignment="1" applyProtection="1">
      <alignment/>
      <protection/>
    </xf>
    <xf numFmtId="169" fontId="37" fillId="36" borderId="19" xfId="0" applyFont="1" applyFill="1" applyBorder="1" applyAlignment="1">
      <alignment horizontal="center" vertical="center" wrapText="1"/>
    </xf>
    <xf numFmtId="168" fontId="8" fillId="0" borderId="24" xfId="0" applyNumberFormat="1" applyFont="1" applyBorder="1" applyAlignment="1">
      <alignment horizontal="left"/>
    </xf>
    <xf numFmtId="177" fontId="8" fillId="0" borderId="18" xfId="0" applyNumberFormat="1" applyFont="1" applyBorder="1" applyAlignment="1" quotePrefix="1">
      <alignment horizontal="left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72" fontId="8" fillId="0" borderId="19" xfId="47" applyNumberFormat="1" applyFont="1" applyBorder="1" applyAlignment="1">
      <alignment horizontal="right" vertical="center"/>
    </xf>
    <xf numFmtId="168" fontId="8" fillId="0" borderId="24" xfId="0" applyNumberFormat="1" applyFont="1" applyBorder="1" applyAlignment="1">
      <alignment horizontal="left" vertical="center"/>
    </xf>
    <xf numFmtId="174" fontId="5" fillId="0" borderId="19" xfId="47" applyNumberFormat="1" applyFont="1" applyBorder="1" applyAlignment="1">
      <alignment vertical="center"/>
    </xf>
    <xf numFmtId="169" fontId="8" fillId="0" borderId="0" xfId="0" applyFont="1" applyAlignment="1">
      <alignment vertical="center"/>
    </xf>
    <xf numFmtId="169" fontId="66" fillId="35" borderId="25" xfId="0" applyFont="1" applyFill="1" applyBorder="1" applyAlignment="1">
      <alignment horizontal="center" vertical="center"/>
    </xf>
    <xf numFmtId="169" fontId="66" fillId="35" borderId="26" xfId="0" applyFont="1" applyFill="1" applyBorder="1" applyAlignment="1">
      <alignment horizontal="center" vertical="center"/>
    </xf>
    <xf numFmtId="169" fontId="66" fillId="35" borderId="18" xfId="0" applyFont="1" applyFill="1" applyBorder="1" applyAlignment="1">
      <alignment horizontal="center" vertical="center"/>
    </xf>
    <xf numFmtId="169" fontId="67" fillId="0" borderId="19" xfId="0" applyFont="1" applyBorder="1" applyAlignment="1">
      <alignment horizontal="center" vertical="center" wrapText="1"/>
    </xf>
    <xf numFmtId="169" fontId="66" fillId="35" borderId="19" xfId="0" applyFont="1" applyFill="1" applyBorder="1" applyAlignment="1">
      <alignment horizontal="center" vertical="center"/>
    </xf>
    <xf numFmtId="169" fontId="37" fillId="36" borderId="25" xfId="0" applyFont="1" applyFill="1" applyBorder="1" applyAlignment="1">
      <alignment horizontal="center" vertical="center" wrapText="1"/>
    </xf>
    <xf numFmtId="169" fontId="37" fillId="36" borderId="26" xfId="0" applyFont="1" applyFill="1" applyBorder="1" applyAlignment="1">
      <alignment horizontal="center" vertical="center" wrapText="1"/>
    </xf>
    <xf numFmtId="169" fontId="37" fillId="36" borderId="18" xfId="0" applyFont="1" applyFill="1" applyBorder="1" applyAlignment="1">
      <alignment horizontal="center" vertical="center" wrapText="1"/>
    </xf>
    <xf numFmtId="168" fontId="37" fillId="36" borderId="27" xfId="0" applyNumberFormat="1" applyFont="1" applyFill="1" applyBorder="1" applyAlignment="1" applyProtection="1">
      <alignment horizontal="center" vertical="center" wrapText="1"/>
      <protection/>
    </xf>
    <xf numFmtId="168" fontId="37" fillId="36" borderId="28" xfId="0" applyNumberFormat="1" applyFont="1" applyFill="1" applyBorder="1" applyAlignment="1" applyProtection="1">
      <alignment horizontal="center" vertical="center" wrapText="1"/>
      <protection/>
    </xf>
    <xf numFmtId="168" fontId="37" fillId="36" borderId="29" xfId="0" applyNumberFormat="1" applyFont="1" applyFill="1" applyBorder="1" applyAlignment="1" applyProtection="1">
      <alignment horizontal="center" vertical="center" wrapText="1"/>
      <protection/>
    </xf>
    <xf numFmtId="169" fontId="37" fillId="0" borderId="12" xfId="0" applyFont="1" applyBorder="1" applyAlignment="1">
      <alignment horizontal="center"/>
    </xf>
    <xf numFmtId="169" fontId="37" fillId="0" borderId="0" xfId="0" applyFont="1" applyBorder="1" applyAlignment="1">
      <alignment horizontal="center"/>
    </xf>
    <xf numFmtId="169" fontId="37" fillId="36" borderId="12" xfId="0" applyFont="1" applyFill="1" applyBorder="1" applyAlignment="1">
      <alignment horizontal="center" vertical="center" wrapText="1"/>
    </xf>
    <xf numFmtId="169" fontId="37" fillId="36" borderId="0" xfId="0" applyFont="1" applyFill="1" applyBorder="1" applyAlignment="1">
      <alignment horizontal="center" vertical="center" wrapText="1"/>
    </xf>
    <xf numFmtId="169" fontId="37" fillId="36" borderId="16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0" borderId="1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2"/>
  <sheetViews>
    <sheetView zoomScalePageLayoutView="0" workbookViewId="0" topLeftCell="A4">
      <selection activeCell="E14" sqref="E14"/>
    </sheetView>
  </sheetViews>
  <sheetFormatPr defaultColWidth="8.88671875" defaultRowHeight="15.75"/>
  <cols>
    <col min="1" max="1" width="10.10546875" style="41" customWidth="1"/>
    <col min="2" max="2" width="68.6640625" style="41" bestFit="1" customWidth="1"/>
    <col min="3" max="3" width="46.10546875" style="41" bestFit="1" customWidth="1"/>
    <col min="4" max="4" width="17.10546875" style="41" customWidth="1"/>
    <col min="5" max="5" width="24.88671875" style="41" customWidth="1"/>
    <col min="6" max="16384" width="8.88671875" style="41" customWidth="1"/>
  </cols>
  <sheetData>
    <row r="2" ht="15.75">
      <c r="B2" s="61" t="s">
        <v>55</v>
      </c>
    </row>
    <row r="3" spans="2:3" ht="15.75">
      <c r="B3" s="61" t="s">
        <v>56</v>
      </c>
      <c r="C3"/>
    </row>
    <row r="4" ht="15.75">
      <c r="B4" s="61" t="s">
        <v>57</v>
      </c>
    </row>
    <row r="5" ht="15.75">
      <c r="B5" s="61" t="s">
        <v>58</v>
      </c>
    </row>
    <row r="6" ht="15.75">
      <c r="B6" s="61"/>
    </row>
    <row r="8" ht="18.75">
      <c r="B8" s="42" t="s">
        <v>29</v>
      </c>
    </row>
    <row r="9" ht="18.75">
      <c r="B9" s="43" t="s">
        <v>42</v>
      </c>
    </row>
    <row r="11" ht="15.75">
      <c r="B11" s="41" t="s">
        <v>30</v>
      </c>
    </row>
    <row r="12" spans="2:5" ht="16.5" thickBot="1">
      <c r="B12" s="44" t="s">
        <v>31</v>
      </c>
      <c r="C12" s="44" t="s">
        <v>32</v>
      </c>
      <c r="D12" s="44" t="s">
        <v>33</v>
      </c>
      <c r="E12" s="57" t="s">
        <v>54</v>
      </c>
    </row>
    <row r="13" spans="2:5" ht="15.75">
      <c r="B13" s="54" t="s">
        <v>34</v>
      </c>
      <c r="C13" s="45" t="s">
        <v>43</v>
      </c>
      <c r="D13" s="45" t="s">
        <v>34</v>
      </c>
      <c r="E13" s="62">
        <v>44256</v>
      </c>
    </row>
    <row r="14" spans="2:5" ht="15.75">
      <c r="B14" s="54" t="s">
        <v>35</v>
      </c>
      <c r="C14" s="45" t="s">
        <v>44</v>
      </c>
      <c r="D14" s="45" t="s">
        <v>35</v>
      </c>
      <c r="E14" s="59" t="s">
        <v>129</v>
      </c>
    </row>
    <row r="15" spans="2:5" ht="15.75">
      <c r="B15" s="54" t="s">
        <v>36</v>
      </c>
      <c r="C15" s="45" t="s">
        <v>45</v>
      </c>
      <c r="D15" s="45" t="s">
        <v>36</v>
      </c>
      <c r="E15" s="58" t="s">
        <v>130</v>
      </c>
    </row>
    <row r="16" spans="2:5" ht="16.5" thickBot="1">
      <c r="B16" s="46"/>
      <c r="C16" s="47"/>
      <c r="D16" s="47"/>
      <c r="E16" s="60"/>
    </row>
    <row r="18" spans="2:3" ht="15.75">
      <c r="B18" s="41" t="s">
        <v>37</v>
      </c>
      <c r="C18" s="48"/>
    </row>
    <row r="19" spans="2:3" ht="15.75">
      <c r="B19" s="41" t="s">
        <v>38</v>
      </c>
      <c r="C19" s="48"/>
    </row>
    <row r="21" spans="2:3" ht="15.75">
      <c r="B21" s="41" t="s">
        <v>39</v>
      </c>
      <c r="C21" s="41" t="s">
        <v>46</v>
      </c>
    </row>
    <row r="22" spans="2:3" ht="15.75">
      <c r="B22" s="41" t="s">
        <v>40</v>
      </c>
      <c r="C22" s="49" t="s">
        <v>41</v>
      </c>
    </row>
    <row r="25" ht="15.75">
      <c r="B25" s="50" t="s">
        <v>42</v>
      </c>
    </row>
    <row r="26" spans="2:3" ht="15.75">
      <c r="B26"/>
      <c r="C26"/>
    </row>
    <row r="27" spans="2:3" ht="15.75">
      <c r="B27"/>
      <c r="C27"/>
    </row>
    <row r="28" spans="1:3" ht="15.75" customHeight="1">
      <c r="A28" s="90" t="s">
        <v>52</v>
      </c>
      <c r="B28" s="91" t="s">
        <v>48</v>
      </c>
      <c r="C28" s="35" t="s">
        <v>17</v>
      </c>
    </row>
    <row r="29" spans="1:3" ht="15.75" customHeight="1">
      <c r="A29" s="90"/>
      <c r="B29" s="91"/>
      <c r="C29" s="35" t="s">
        <v>25</v>
      </c>
    </row>
    <row r="30" spans="1:3" ht="15.75" customHeight="1">
      <c r="A30" s="90"/>
      <c r="B30" s="91"/>
      <c r="C30" s="35" t="s">
        <v>61</v>
      </c>
    </row>
    <row r="31" spans="1:3" ht="15.75" customHeight="1">
      <c r="A31" s="90"/>
      <c r="B31" s="91"/>
      <c r="C31" s="35" t="s">
        <v>62</v>
      </c>
    </row>
    <row r="32" spans="1:3" ht="15.75" customHeight="1">
      <c r="A32" s="90"/>
      <c r="B32" s="91"/>
      <c r="C32" s="35" t="s">
        <v>19</v>
      </c>
    </row>
    <row r="33" spans="1:3" ht="15.75" customHeight="1">
      <c r="A33" s="90"/>
      <c r="B33" s="91"/>
      <c r="C33" s="35" t="s">
        <v>14</v>
      </c>
    </row>
    <row r="34" spans="1:3" ht="15.75" customHeight="1">
      <c r="A34" s="90"/>
      <c r="B34" s="91"/>
      <c r="C34" s="35" t="s">
        <v>20</v>
      </c>
    </row>
    <row r="35" spans="1:3" ht="15.75" customHeight="1">
      <c r="A35" s="90"/>
      <c r="B35" s="91"/>
      <c r="C35" s="35" t="s">
        <v>3</v>
      </c>
    </row>
    <row r="36" spans="1:3" ht="15.75" customHeight="1">
      <c r="A36" s="90"/>
      <c r="B36" s="87" t="s">
        <v>49</v>
      </c>
      <c r="C36" s="35" t="s">
        <v>21</v>
      </c>
    </row>
    <row r="37" spans="1:3" ht="15.75" customHeight="1">
      <c r="A37" s="90"/>
      <c r="B37" s="88"/>
      <c r="C37" s="35" t="s">
        <v>22</v>
      </c>
    </row>
    <row r="38" spans="1:3" ht="15.75" customHeight="1">
      <c r="A38" s="90"/>
      <c r="B38" s="88"/>
      <c r="C38" s="35" t="s">
        <v>16</v>
      </c>
    </row>
    <row r="39" spans="1:3" ht="15.75" customHeight="1">
      <c r="A39" s="90"/>
      <c r="B39" s="89"/>
      <c r="C39" s="35" t="s">
        <v>4</v>
      </c>
    </row>
    <row r="40" spans="1:3" ht="15.75" customHeight="1">
      <c r="A40" s="90"/>
      <c r="B40" s="56"/>
      <c r="C40" s="35" t="s">
        <v>1</v>
      </c>
    </row>
    <row r="41" spans="1:3" ht="15.75" customHeight="1">
      <c r="A41" s="90"/>
      <c r="B41" s="56"/>
      <c r="C41" s="35" t="s">
        <v>2</v>
      </c>
    </row>
    <row r="42" spans="1:3" ht="18.75">
      <c r="A42" s="51" t="s">
        <v>50</v>
      </c>
      <c r="B42" s="56"/>
      <c r="C42" s="35" t="s">
        <v>23</v>
      </c>
    </row>
    <row r="43" spans="1:3" ht="18.75">
      <c r="A43" s="51" t="s">
        <v>51</v>
      </c>
      <c r="B43" s="56"/>
      <c r="C43" s="35" t="s">
        <v>24</v>
      </c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</sheetData>
  <sheetProtection/>
  <mergeCells count="3">
    <mergeCell ref="B36:B39"/>
    <mergeCell ref="A28:A41"/>
    <mergeCell ref="B28:B35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X194"/>
  <sheetViews>
    <sheetView tabSelected="1" zoomScalePageLayoutView="0" workbookViewId="0" topLeftCell="A1">
      <pane xSplit="1" ySplit="8" topLeftCell="P15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X167" sqref="X167"/>
    </sheetView>
  </sheetViews>
  <sheetFormatPr defaultColWidth="9.77734375" defaultRowHeight="15.75"/>
  <cols>
    <col min="1" max="1" width="22.6640625" style="2" customWidth="1"/>
    <col min="2" max="2" width="11.6640625" style="2" customWidth="1"/>
    <col min="3" max="3" width="17.88671875" style="2" bestFit="1" customWidth="1"/>
    <col min="4" max="4" width="8.3359375" style="2" bestFit="1" customWidth="1"/>
    <col min="5" max="5" width="9.3359375" style="2" customWidth="1"/>
    <col min="6" max="6" width="14.10546875" style="2" customWidth="1"/>
    <col min="7" max="7" width="11.4453125" style="2" bestFit="1" customWidth="1"/>
    <col min="8" max="12" width="15.21484375" style="2" customWidth="1"/>
    <col min="13" max="13" width="11.4453125" style="2" bestFit="1" customWidth="1"/>
    <col min="14" max="14" width="15.4453125" style="2" customWidth="1"/>
    <col min="15" max="15" width="19.21484375" style="2" customWidth="1"/>
    <col min="16" max="16" width="14.3359375" style="2" bestFit="1" customWidth="1"/>
    <col min="17" max="17" width="11.4453125" style="2" bestFit="1" customWidth="1"/>
    <col min="18" max="18" width="12.88671875" style="2" bestFit="1" customWidth="1"/>
    <col min="19" max="19" width="16.21484375" style="2" bestFit="1" customWidth="1"/>
    <col min="20" max="20" width="10.4453125" style="2" bestFit="1" customWidth="1"/>
    <col min="21" max="21" width="9.21484375" style="2" bestFit="1" customWidth="1"/>
    <col min="22" max="22" width="22.6640625" style="2" customWidth="1"/>
    <col min="23" max="23" width="24.21484375" style="2" customWidth="1"/>
    <col min="24" max="24" width="11.4453125" style="2" customWidth="1"/>
    <col min="25" max="16384" width="9.77734375" style="2" customWidth="1"/>
  </cols>
  <sheetData>
    <row r="1" spans="1:24" s="6" customFormat="1" ht="15.75">
      <c r="A1" s="55" t="s">
        <v>53</v>
      </c>
      <c r="B1" s="1"/>
      <c r="C1" s="1"/>
      <c r="D1" s="1"/>
      <c r="E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A2" s="2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66" t="s">
        <v>10</v>
      </c>
    </row>
    <row r="4" spans="1:24" s="63" customFormat="1" ht="18.75">
      <c r="A4" s="98" t="s">
        <v>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</row>
    <row r="5" spans="1:24" s="63" customFormat="1" ht="18.7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1:24" s="63" customFormat="1" ht="18.75">
      <c r="A6" s="95" t="s">
        <v>63</v>
      </c>
      <c r="B6" s="100" t="s">
        <v>11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V6" s="103" t="s">
        <v>26</v>
      </c>
      <c r="W6" s="103" t="s">
        <v>64</v>
      </c>
      <c r="X6" s="92" t="s">
        <v>27</v>
      </c>
    </row>
    <row r="7" spans="1:24" s="63" customFormat="1" ht="18.75">
      <c r="A7" s="96"/>
      <c r="B7" s="103" t="s">
        <v>12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 t="s">
        <v>15</v>
      </c>
      <c r="O7" s="103"/>
      <c r="P7" s="103"/>
      <c r="Q7" s="103"/>
      <c r="R7" s="103"/>
      <c r="S7" s="92" t="s">
        <v>67</v>
      </c>
      <c r="T7" s="92" t="s">
        <v>1</v>
      </c>
      <c r="U7" s="92" t="s">
        <v>2</v>
      </c>
      <c r="V7" s="103"/>
      <c r="W7" s="103"/>
      <c r="X7" s="93"/>
    </row>
    <row r="8" spans="1:24" s="63" customFormat="1" ht="75">
      <c r="A8" s="97"/>
      <c r="B8" s="67" t="s">
        <v>17</v>
      </c>
      <c r="C8" s="67" t="s">
        <v>25</v>
      </c>
      <c r="D8" s="67" t="s">
        <v>18</v>
      </c>
      <c r="E8" s="67" t="s">
        <v>59</v>
      </c>
      <c r="F8" s="67" t="s">
        <v>19</v>
      </c>
      <c r="G8" s="67" t="s">
        <v>14</v>
      </c>
      <c r="H8" s="67" t="s">
        <v>47</v>
      </c>
      <c r="I8" s="75" t="s">
        <v>117</v>
      </c>
      <c r="J8" s="78" t="s">
        <v>120</v>
      </c>
      <c r="K8" s="79" t="s">
        <v>123</v>
      </c>
      <c r="L8" s="81" t="s">
        <v>126</v>
      </c>
      <c r="M8" s="67" t="s">
        <v>3</v>
      </c>
      <c r="N8" s="67" t="s">
        <v>21</v>
      </c>
      <c r="O8" s="67" t="s">
        <v>66</v>
      </c>
      <c r="P8" s="68" t="s">
        <v>65</v>
      </c>
      <c r="Q8" s="67" t="s">
        <v>16</v>
      </c>
      <c r="R8" s="67" t="s">
        <v>4</v>
      </c>
      <c r="S8" s="94"/>
      <c r="T8" s="94"/>
      <c r="U8" s="94"/>
      <c r="V8" s="67" t="s">
        <v>23</v>
      </c>
      <c r="W8" s="67" t="s">
        <v>23</v>
      </c>
      <c r="X8" s="94"/>
    </row>
    <row r="9" spans="1:24" ht="18">
      <c r="A9" s="74">
        <v>39448</v>
      </c>
      <c r="B9" s="30">
        <v>5542.2</v>
      </c>
      <c r="C9" s="31">
        <v>0</v>
      </c>
      <c r="D9" s="31">
        <v>0</v>
      </c>
      <c r="E9" s="31">
        <v>0</v>
      </c>
      <c r="F9" s="31">
        <v>0</v>
      </c>
      <c r="G9" s="30" t="s">
        <v>5</v>
      </c>
      <c r="H9" s="30" t="s">
        <v>5</v>
      </c>
      <c r="I9" s="31">
        <v>0</v>
      </c>
      <c r="J9" s="31"/>
      <c r="K9" s="31" t="s">
        <v>121</v>
      </c>
      <c r="L9" s="31"/>
      <c r="M9" s="32">
        <f aca="true" t="shared" si="0" ref="M9:M20">SUM(B9:F9)</f>
        <v>5542.2</v>
      </c>
      <c r="N9" s="31">
        <v>0</v>
      </c>
      <c r="O9" s="36">
        <v>44531.3</v>
      </c>
      <c r="P9" s="31">
        <v>0</v>
      </c>
      <c r="Q9" s="31">
        <v>0</v>
      </c>
      <c r="R9" s="32">
        <f>+N9+O9</f>
        <v>44531.3</v>
      </c>
      <c r="S9" s="31">
        <v>0</v>
      </c>
      <c r="T9" s="37">
        <v>4004.3</v>
      </c>
      <c r="U9" s="32">
        <f>+M9+R9+S9+T9</f>
        <v>54077.8</v>
      </c>
      <c r="V9" s="30">
        <v>506.8</v>
      </c>
      <c r="W9" s="39">
        <f>21411+20272.8</f>
        <v>41683.8</v>
      </c>
      <c r="X9" s="32">
        <f>U9+V9+W9</f>
        <v>96268.40000000001</v>
      </c>
    </row>
    <row r="10" spans="1:24" ht="18">
      <c r="A10" s="74">
        <v>39479</v>
      </c>
      <c r="B10" s="30">
        <v>11906.1</v>
      </c>
      <c r="C10" s="31">
        <v>0</v>
      </c>
      <c r="D10" s="31">
        <v>0</v>
      </c>
      <c r="E10" s="31">
        <v>0</v>
      </c>
      <c r="F10" s="31">
        <v>0</v>
      </c>
      <c r="G10" s="30" t="s">
        <v>5</v>
      </c>
      <c r="H10" s="30" t="s">
        <v>5</v>
      </c>
      <c r="I10" s="31">
        <v>0</v>
      </c>
      <c r="J10" s="31"/>
      <c r="K10" s="31" t="s">
        <v>122</v>
      </c>
      <c r="L10" s="31"/>
      <c r="M10" s="32">
        <f t="shared" si="0"/>
        <v>11906.1</v>
      </c>
      <c r="N10" s="31">
        <v>0</v>
      </c>
      <c r="O10" s="36">
        <v>46331.3</v>
      </c>
      <c r="P10" s="31">
        <v>0</v>
      </c>
      <c r="Q10" s="31">
        <v>0</v>
      </c>
      <c r="R10" s="32">
        <f aca="true" t="shared" si="1" ref="R10:R20">+N10+O10</f>
        <v>46331.3</v>
      </c>
      <c r="S10" s="31">
        <v>0</v>
      </c>
      <c r="T10" s="37">
        <v>3689.3</v>
      </c>
      <c r="U10" s="32">
        <f aca="true" t="shared" si="2" ref="U10:U73">+M10+R10+S10+T10</f>
        <v>61926.700000000004</v>
      </c>
      <c r="V10" s="30">
        <v>506.8</v>
      </c>
      <c r="W10" s="39">
        <f>23511+18235.6</f>
        <v>41746.6</v>
      </c>
      <c r="X10" s="32">
        <f aca="true" t="shared" si="3" ref="X10:X73">U10+V10+W10</f>
        <v>104180.1</v>
      </c>
    </row>
    <row r="11" spans="1:24" ht="18">
      <c r="A11" s="74">
        <v>39508</v>
      </c>
      <c r="B11" s="30">
        <v>23202.6</v>
      </c>
      <c r="C11" s="31">
        <v>0</v>
      </c>
      <c r="D11" s="31">
        <v>0</v>
      </c>
      <c r="E11" s="31">
        <v>0</v>
      </c>
      <c r="F11" s="31">
        <v>0</v>
      </c>
      <c r="G11" s="30" t="s">
        <v>5</v>
      </c>
      <c r="H11" s="30" t="s">
        <v>5</v>
      </c>
      <c r="I11" s="31">
        <v>0</v>
      </c>
      <c r="J11" s="31"/>
      <c r="K11" s="31"/>
      <c r="L11" s="31"/>
      <c r="M11" s="32">
        <f t="shared" si="0"/>
        <v>23202.6</v>
      </c>
      <c r="N11" s="31">
        <v>0</v>
      </c>
      <c r="O11" s="36">
        <v>45831.3</v>
      </c>
      <c r="P11" s="31">
        <v>0</v>
      </c>
      <c r="Q11" s="31">
        <v>0</v>
      </c>
      <c r="R11" s="32">
        <f t="shared" si="1"/>
        <v>45831.3</v>
      </c>
      <c r="S11" s="31">
        <v>0</v>
      </c>
      <c r="T11" s="37">
        <v>3735.7</v>
      </c>
      <c r="U11" s="32">
        <f t="shared" si="2"/>
        <v>72769.59999999999</v>
      </c>
      <c r="V11" s="30">
        <v>506.8</v>
      </c>
      <c r="W11" s="39">
        <f>23311+24601.6</f>
        <v>47912.6</v>
      </c>
      <c r="X11" s="32">
        <f t="shared" si="3"/>
        <v>121189</v>
      </c>
    </row>
    <row r="12" spans="1:24" ht="18">
      <c r="A12" s="74">
        <v>39539</v>
      </c>
      <c r="B12" s="30">
        <v>30407.6</v>
      </c>
      <c r="C12" s="31">
        <v>0</v>
      </c>
      <c r="D12" s="31">
        <v>0</v>
      </c>
      <c r="E12" s="31">
        <v>0</v>
      </c>
      <c r="F12" s="31">
        <v>0</v>
      </c>
      <c r="G12" s="30" t="s">
        <v>5</v>
      </c>
      <c r="H12" s="30" t="s">
        <v>5</v>
      </c>
      <c r="I12" s="31">
        <v>0</v>
      </c>
      <c r="J12" s="31"/>
      <c r="K12" s="31"/>
      <c r="L12" s="31"/>
      <c r="M12" s="32">
        <f t="shared" si="0"/>
        <v>30407.6</v>
      </c>
      <c r="N12" s="31">
        <v>0</v>
      </c>
      <c r="O12" s="36">
        <v>46131.3</v>
      </c>
      <c r="P12" s="31">
        <v>0</v>
      </c>
      <c r="Q12" s="31">
        <v>0</v>
      </c>
      <c r="R12" s="32">
        <f t="shared" si="1"/>
        <v>46131.3</v>
      </c>
      <c r="S12" s="31">
        <v>0</v>
      </c>
      <c r="T12" s="37">
        <v>6164</v>
      </c>
      <c r="U12" s="32">
        <f t="shared" si="2"/>
        <v>82702.9</v>
      </c>
      <c r="V12" s="30">
        <v>506.8</v>
      </c>
      <c r="W12" s="39">
        <f>23211+27346.6</f>
        <v>50557.6</v>
      </c>
      <c r="X12" s="32">
        <f t="shared" si="3"/>
        <v>133767.3</v>
      </c>
    </row>
    <row r="13" spans="1:24" ht="18">
      <c r="A13" s="74">
        <v>39569</v>
      </c>
      <c r="B13" s="30">
        <v>34467.6</v>
      </c>
      <c r="C13" s="31">
        <v>0</v>
      </c>
      <c r="D13" s="31">
        <v>0</v>
      </c>
      <c r="E13" s="31">
        <v>0</v>
      </c>
      <c r="F13" s="31">
        <v>0</v>
      </c>
      <c r="G13" s="30" t="s">
        <v>5</v>
      </c>
      <c r="H13" s="30" t="s">
        <v>5</v>
      </c>
      <c r="I13" s="31">
        <v>0</v>
      </c>
      <c r="J13" s="31"/>
      <c r="K13" s="31"/>
      <c r="L13" s="31"/>
      <c r="M13" s="32">
        <f t="shared" si="0"/>
        <v>34467.6</v>
      </c>
      <c r="N13" s="31">
        <v>0</v>
      </c>
      <c r="O13" s="36">
        <v>41331.3</v>
      </c>
      <c r="P13" s="31">
        <v>0</v>
      </c>
      <c r="Q13" s="31">
        <v>0</v>
      </c>
      <c r="R13" s="32">
        <f t="shared" si="1"/>
        <v>41331.3</v>
      </c>
      <c r="S13" s="31">
        <v>0</v>
      </c>
      <c r="T13" s="37">
        <v>3120.3</v>
      </c>
      <c r="U13" s="32">
        <f t="shared" si="2"/>
        <v>78919.2</v>
      </c>
      <c r="V13" s="30">
        <v>506.8</v>
      </c>
      <c r="W13" s="39">
        <f>25911+21669.2</f>
        <v>47580.2</v>
      </c>
      <c r="X13" s="32">
        <f t="shared" si="3"/>
        <v>127006.2</v>
      </c>
    </row>
    <row r="14" spans="1:24" ht="18">
      <c r="A14" s="74">
        <v>39600</v>
      </c>
      <c r="B14" s="30">
        <v>38928.8</v>
      </c>
      <c r="C14" s="31">
        <v>0</v>
      </c>
      <c r="D14" s="31">
        <v>0</v>
      </c>
      <c r="E14" s="31">
        <v>0</v>
      </c>
      <c r="F14" s="31">
        <v>0</v>
      </c>
      <c r="G14" s="30" t="s">
        <v>5</v>
      </c>
      <c r="H14" s="30" t="s">
        <v>5</v>
      </c>
      <c r="I14" s="31">
        <v>0</v>
      </c>
      <c r="J14" s="31"/>
      <c r="K14" s="31"/>
      <c r="L14" s="31"/>
      <c r="M14" s="32">
        <f t="shared" si="0"/>
        <v>38928.8</v>
      </c>
      <c r="N14" s="31">
        <v>0</v>
      </c>
      <c r="O14" s="36">
        <v>42131.3</v>
      </c>
      <c r="P14" s="31">
        <v>0</v>
      </c>
      <c r="Q14" s="31">
        <v>0</v>
      </c>
      <c r="R14" s="32">
        <f t="shared" si="1"/>
        <v>42131.3</v>
      </c>
      <c r="S14" s="31">
        <v>0</v>
      </c>
      <c r="T14" s="37">
        <v>5775.2</v>
      </c>
      <c r="U14" s="32">
        <f t="shared" si="2"/>
        <v>86835.3</v>
      </c>
      <c r="V14" s="30">
        <v>506.8</v>
      </c>
      <c r="W14" s="39">
        <f>26111+36462.7</f>
        <v>62573.7</v>
      </c>
      <c r="X14" s="32">
        <f t="shared" si="3"/>
        <v>149915.8</v>
      </c>
    </row>
    <row r="15" spans="1:24" ht="18">
      <c r="A15" s="74">
        <v>39630</v>
      </c>
      <c r="B15" s="30">
        <v>32957.9</v>
      </c>
      <c r="C15" s="31">
        <v>0</v>
      </c>
      <c r="D15" s="31">
        <v>0</v>
      </c>
      <c r="E15" s="31">
        <v>0</v>
      </c>
      <c r="F15" s="31">
        <v>0</v>
      </c>
      <c r="G15" s="30" t="s">
        <v>5</v>
      </c>
      <c r="H15" s="30" t="s">
        <v>5</v>
      </c>
      <c r="I15" s="31">
        <v>0</v>
      </c>
      <c r="J15" s="31"/>
      <c r="K15" s="31"/>
      <c r="L15" s="31"/>
      <c r="M15" s="32">
        <f t="shared" si="0"/>
        <v>32957.9</v>
      </c>
      <c r="N15" s="31">
        <v>0</v>
      </c>
      <c r="O15" s="36">
        <v>37861</v>
      </c>
      <c r="P15" s="31">
        <v>0</v>
      </c>
      <c r="Q15" s="31">
        <v>0</v>
      </c>
      <c r="R15" s="32">
        <f t="shared" si="1"/>
        <v>37861</v>
      </c>
      <c r="S15" s="31">
        <v>0</v>
      </c>
      <c r="T15" s="37">
        <v>4887.2</v>
      </c>
      <c r="U15" s="32">
        <f t="shared" si="2"/>
        <v>75706.09999999999</v>
      </c>
      <c r="V15" s="30">
        <v>833.8</v>
      </c>
      <c r="W15" s="39">
        <f>26611+65118.4</f>
        <v>91729.4</v>
      </c>
      <c r="X15" s="32">
        <f t="shared" si="3"/>
        <v>168269.3</v>
      </c>
    </row>
    <row r="16" spans="1:24" ht="18">
      <c r="A16" s="74">
        <v>39661</v>
      </c>
      <c r="B16" s="30">
        <v>37677.9</v>
      </c>
      <c r="C16" s="31">
        <v>0</v>
      </c>
      <c r="D16" s="31">
        <v>0</v>
      </c>
      <c r="E16" s="31">
        <v>0</v>
      </c>
      <c r="F16" s="31">
        <v>0</v>
      </c>
      <c r="G16" s="30" t="s">
        <v>5</v>
      </c>
      <c r="H16" s="30" t="s">
        <v>5</v>
      </c>
      <c r="I16" s="31">
        <v>0</v>
      </c>
      <c r="J16" s="31"/>
      <c r="K16" s="31"/>
      <c r="L16" s="31"/>
      <c r="M16" s="32">
        <f t="shared" si="0"/>
        <v>37677.9</v>
      </c>
      <c r="N16" s="31">
        <v>0</v>
      </c>
      <c r="O16" s="36">
        <v>37361</v>
      </c>
      <c r="P16" s="31">
        <v>0</v>
      </c>
      <c r="Q16" s="31">
        <v>0</v>
      </c>
      <c r="R16" s="32">
        <f t="shared" si="1"/>
        <v>37361</v>
      </c>
      <c r="S16" s="31">
        <v>0</v>
      </c>
      <c r="T16" s="37">
        <v>4634.2</v>
      </c>
      <c r="U16" s="32">
        <f t="shared" si="2"/>
        <v>79673.09999999999</v>
      </c>
      <c r="V16" s="30">
        <v>833.8</v>
      </c>
      <c r="W16" s="39">
        <f>27411+70451.2</f>
        <v>97862.2</v>
      </c>
      <c r="X16" s="32">
        <f t="shared" si="3"/>
        <v>178369.09999999998</v>
      </c>
    </row>
    <row r="17" spans="1:24" ht="18">
      <c r="A17" s="74">
        <v>39692</v>
      </c>
      <c r="B17" s="30">
        <v>23869.8</v>
      </c>
      <c r="C17" s="31">
        <v>0</v>
      </c>
      <c r="D17" s="31">
        <v>0</v>
      </c>
      <c r="E17" s="31">
        <v>0</v>
      </c>
      <c r="F17" s="31">
        <v>0</v>
      </c>
      <c r="G17" s="30" t="s">
        <v>5</v>
      </c>
      <c r="H17" s="30" t="s">
        <v>5</v>
      </c>
      <c r="I17" s="31">
        <v>0</v>
      </c>
      <c r="J17" s="31"/>
      <c r="K17" s="31"/>
      <c r="L17" s="31"/>
      <c r="M17" s="32">
        <f t="shared" si="0"/>
        <v>23869.8</v>
      </c>
      <c r="N17" s="31">
        <v>0</v>
      </c>
      <c r="O17" s="36">
        <v>44061</v>
      </c>
      <c r="P17" s="31">
        <v>0</v>
      </c>
      <c r="Q17" s="31">
        <v>0</v>
      </c>
      <c r="R17" s="32">
        <f t="shared" si="1"/>
        <v>44061</v>
      </c>
      <c r="S17" s="31">
        <v>0</v>
      </c>
      <c r="T17" s="37">
        <v>5945.3</v>
      </c>
      <c r="U17" s="32">
        <f t="shared" si="2"/>
        <v>73876.1</v>
      </c>
      <c r="V17" s="30">
        <v>833.8</v>
      </c>
      <c r="W17" s="39">
        <f>26071+59945.1</f>
        <v>86016.1</v>
      </c>
      <c r="X17" s="32">
        <f t="shared" si="3"/>
        <v>160726</v>
      </c>
    </row>
    <row r="18" spans="1:24" ht="18">
      <c r="A18" s="74">
        <v>39722</v>
      </c>
      <c r="B18" s="30">
        <v>20909.3</v>
      </c>
      <c r="C18" s="31">
        <v>0</v>
      </c>
      <c r="D18" s="31">
        <v>0</v>
      </c>
      <c r="E18" s="31">
        <v>0</v>
      </c>
      <c r="F18" s="31">
        <v>0</v>
      </c>
      <c r="G18" s="30" t="s">
        <v>5</v>
      </c>
      <c r="H18" s="30" t="s">
        <v>5</v>
      </c>
      <c r="I18" s="31">
        <v>0</v>
      </c>
      <c r="J18" s="31"/>
      <c r="K18" s="31"/>
      <c r="L18" s="31"/>
      <c r="M18" s="32">
        <f t="shared" si="0"/>
        <v>20909.3</v>
      </c>
      <c r="N18" s="31">
        <v>0</v>
      </c>
      <c r="O18" s="36">
        <v>43061</v>
      </c>
      <c r="P18" s="31">
        <v>0</v>
      </c>
      <c r="Q18" s="31">
        <v>0</v>
      </c>
      <c r="R18" s="32">
        <f t="shared" si="1"/>
        <v>43061</v>
      </c>
      <c r="S18" s="31">
        <v>0</v>
      </c>
      <c r="T18" s="37">
        <v>5683.1</v>
      </c>
      <c r="U18" s="32">
        <f t="shared" si="2"/>
        <v>69653.40000000001</v>
      </c>
      <c r="V18" s="30">
        <v>833.8</v>
      </c>
      <c r="W18" s="39">
        <f>24771+49578</f>
        <v>74349</v>
      </c>
      <c r="X18" s="32">
        <f t="shared" si="3"/>
        <v>144836.2</v>
      </c>
    </row>
    <row r="19" spans="1:24" ht="18">
      <c r="A19" s="74">
        <v>39753</v>
      </c>
      <c r="B19" s="30">
        <v>7252.5</v>
      </c>
      <c r="C19" s="31">
        <v>0</v>
      </c>
      <c r="D19" s="31">
        <v>0</v>
      </c>
      <c r="E19" s="31">
        <v>0</v>
      </c>
      <c r="F19" s="31">
        <v>0</v>
      </c>
      <c r="G19" s="30" t="s">
        <v>5</v>
      </c>
      <c r="H19" s="30" t="s">
        <v>5</v>
      </c>
      <c r="I19" s="31">
        <v>0</v>
      </c>
      <c r="J19" s="31"/>
      <c r="K19" s="31"/>
      <c r="L19" s="31"/>
      <c r="M19" s="32">
        <f t="shared" si="0"/>
        <v>7252.5</v>
      </c>
      <c r="N19" s="31">
        <v>0</v>
      </c>
      <c r="O19" s="36">
        <v>49561</v>
      </c>
      <c r="P19" s="31">
        <v>0</v>
      </c>
      <c r="Q19" s="31">
        <v>0</v>
      </c>
      <c r="R19" s="32">
        <f t="shared" si="1"/>
        <v>49561</v>
      </c>
      <c r="S19" s="31">
        <v>0</v>
      </c>
      <c r="T19" s="37">
        <v>5601.3</v>
      </c>
      <c r="U19" s="32">
        <f t="shared" si="2"/>
        <v>62414.8</v>
      </c>
      <c r="V19" s="30">
        <v>833.8</v>
      </c>
      <c r="W19" s="39">
        <v>72169.7</v>
      </c>
      <c r="X19" s="32">
        <f t="shared" si="3"/>
        <v>135418.3</v>
      </c>
    </row>
    <row r="20" spans="1:24" ht="18">
      <c r="A20" s="74">
        <v>39783</v>
      </c>
      <c r="B20" s="30">
        <v>32841.3</v>
      </c>
      <c r="C20" s="31">
        <v>0</v>
      </c>
      <c r="D20" s="31">
        <v>0</v>
      </c>
      <c r="E20" s="31">
        <v>0</v>
      </c>
      <c r="F20" s="31">
        <v>0</v>
      </c>
      <c r="G20" s="30" t="s">
        <v>5</v>
      </c>
      <c r="H20" s="30" t="s">
        <v>5</v>
      </c>
      <c r="I20" s="31">
        <v>0</v>
      </c>
      <c r="J20" s="31"/>
      <c r="K20" s="31"/>
      <c r="L20" s="31"/>
      <c r="M20" s="32">
        <f t="shared" si="0"/>
        <v>32841.3</v>
      </c>
      <c r="N20" s="31">
        <v>0</v>
      </c>
      <c r="O20" s="36">
        <v>58561</v>
      </c>
      <c r="P20" s="31">
        <v>0</v>
      </c>
      <c r="Q20" s="31">
        <v>0</v>
      </c>
      <c r="R20" s="32">
        <f t="shared" si="1"/>
        <v>58561</v>
      </c>
      <c r="S20" s="31">
        <v>0</v>
      </c>
      <c r="T20" s="38">
        <v>7837.2</v>
      </c>
      <c r="U20" s="32">
        <f t="shared" si="2"/>
        <v>99239.5</v>
      </c>
      <c r="V20" s="30">
        <v>833.8</v>
      </c>
      <c r="W20" s="39">
        <f>25311+9095.7</f>
        <v>34406.7</v>
      </c>
      <c r="X20" s="32">
        <f t="shared" si="3"/>
        <v>134480</v>
      </c>
    </row>
    <row r="21" spans="1:24" ht="18">
      <c r="A21" s="74">
        <v>39814</v>
      </c>
      <c r="B21" s="30">
        <v>11563.1</v>
      </c>
      <c r="C21" s="31">
        <v>0</v>
      </c>
      <c r="D21" s="31">
        <v>0</v>
      </c>
      <c r="E21" s="31">
        <v>0</v>
      </c>
      <c r="F21" s="31">
        <v>0</v>
      </c>
      <c r="G21" s="30" t="s">
        <v>5</v>
      </c>
      <c r="H21" s="30" t="s">
        <v>5</v>
      </c>
      <c r="I21" s="31">
        <v>0</v>
      </c>
      <c r="J21" s="31"/>
      <c r="K21" s="31"/>
      <c r="L21" s="31"/>
      <c r="M21" s="32">
        <f aca="true" t="shared" si="4" ref="M21:M32">SUM(B21:F21)</f>
        <v>11563.1</v>
      </c>
      <c r="N21" s="31">
        <v>0</v>
      </c>
      <c r="O21" s="36">
        <v>55061</v>
      </c>
      <c r="P21" s="31">
        <v>0</v>
      </c>
      <c r="Q21" s="31">
        <v>0</v>
      </c>
      <c r="R21" s="32">
        <f aca="true" t="shared" si="5" ref="R21:R32">+N21+O21</f>
        <v>55061</v>
      </c>
      <c r="S21" s="31">
        <v>0</v>
      </c>
      <c r="T21" s="37">
        <v>5833.3</v>
      </c>
      <c r="U21" s="32">
        <f t="shared" si="2"/>
        <v>72457.40000000001</v>
      </c>
      <c r="V21" s="30">
        <v>833.8</v>
      </c>
      <c r="W21" s="39">
        <f>24011+15273.1</f>
        <v>39284.1</v>
      </c>
      <c r="X21" s="32">
        <f t="shared" si="3"/>
        <v>112575.30000000002</v>
      </c>
    </row>
    <row r="22" spans="1:24" ht="18">
      <c r="A22" s="74">
        <v>39845</v>
      </c>
      <c r="B22" s="30">
        <v>18760.6</v>
      </c>
      <c r="C22" s="31">
        <v>0</v>
      </c>
      <c r="D22" s="31">
        <v>0</v>
      </c>
      <c r="E22" s="31">
        <v>0</v>
      </c>
      <c r="F22" s="31">
        <v>0</v>
      </c>
      <c r="G22" s="30" t="s">
        <v>5</v>
      </c>
      <c r="H22" s="30" t="s">
        <v>5</v>
      </c>
      <c r="I22" s="31">
        <v>0</v>
      </c>
      <c r="J22" s="31"/>
      <c r="K22" s="31"/>
      <c r="L22" s="31"/>
      <c r="M22" s="32">
        <f t="shared" si="4"/>
        <v>18760.6</v>
      </c>
      <c r="N22" s="31">
        <v>0</v>
      </c>
      <c r="O22" s="36">
        <v>62061</v>
      </c>
      <c r="P22" s="31">
        <v>0</v>
      </c>
      <c r="Q22" s="31">
        <v>0</v>
      </c>
      <c r="R22" s="32">
        <f t="shared" si="5"/>
        <v>62061</v>
      </c>
      <c r="S22" s="31">
        <v>0</v>
      </c>
      <c r="T22" s="37">
        <v>5651.4</v>
      </c>
      <c r="U22" s="32">
        <f t="shared" si="2"/>
        <v>86473</v>
      </c>
      <c r="V22" s="30">
        <v>833.8</v>
      </c>
      <c r="W22" s="39">
        <f>19711+13416.9</f>
        <v>33127.9</v>
      </c>
      <c r="X22" s="32">
        <f t="shared" si="3"/>
        <v>120434.70000000001</v>
      </c>
    </row>
    <row r="23" spans="1:24" ht="18">
      <c r="A23" s="74">
        <v>39873</v>
      </c>
      <c r="B23" s="30">
        <v>22137.8</v>
      </c>
      <c r="C23" s="31">
        <v>0</v>
      </c>
      <c r="D23" s="31">
        <v>0</v>
      </c>
      <c r="E23" s="31">
        <v>0</v>
      </c>
      <c r="F23" s="31">
        <v>0</v>
      </c>
      <c r="G23" s="30" t="s">
        <v>5</v>
      </c>
      <c r="H23" s="30" t="s">
        <v>5</v>
      </c>
      <c r="I23" s="31">
        <v>0</v>
      </c>
      <c r="J23" s="31"/>
      <c r="K23" s="31"/>
      <c r="L23" s="31"/>
      <c r="M23" s="32">
        <f t="shared" si="4"/>
        <v>22137.8</v>
      </c>
      <c r="N23" s="31">
        <v>0</v>
      </c>
      <c r="O23" s="36">
        <v>65801</v>
      </c>
      <c r="P23" s="31">
        <v>0</v>
      </c>
      <c r="Q23" s="31">
        <v>0</v>
      </c>
      <c r="R23" s="32">
        <f t="shared" si="5"/>
        <v>65801</v>
      </c>
      <c r="S23" s="31">
        <v>0</v>
      </c>
      <c r="T23" s="37">
        <v>5525.8</v>
      </c>
      <c r="U23" s="32">
        <f t="shared" si="2"/>
        <v>93464.6</v>
      </c>
      <c r="V23" s="30">
        <v>833.8</v>
      </c>
      <c r="W23" s="39">
        <f>22111+18892</f>
        <v>41003</v>
      </c>
      <c r="X23" s="32">
        <f t="shared" si="3"/>
        <v>135301.40000000002</v>
      </c>
    </row>
    <row r="24" spans="1:24" ht="18">
      <c r="A24" s="74">
        <v>39904</v>
      </c>
      <c r="B24" s="30">
        <v>31416.4</v>
      </c>
      <c r="C24" s="31">
        <v>0</v>
      </c>
      <c r="D24" s="31">
        <v>0</v>
      </c>
      <c r="E24" s="31">
        <v>0</v>
      </c>
      <c r="F24" s="31">
        <v>0</v>
      </c>
      <c r="G24" s="30" t="s">
        <v>5</v>
      </c>
      <c r="H24" s="30" t="s">
        <v>5</v>
      </c>
      <c r="I24" s="31">
        <v>0</v>
      </c>
      <c r="J24" s="31"/>
      <c r="K24" s="31"/>
      <c r="L24" s="31"/>
      <c r="M24" s="32">
        <f t="shared" si="4"/>
        <v>31416.4</v>
      </c>
      <c r="N24" s="31">
        <v>0</v>
      </c>
      <c r="O24" s="36">
        <v>68861</v>
      </c>
      <c r="P24" s="31">
        <v>0</v>
      </c>
      <c r="Q24" s="31">
        <v>0</v>
      </c>
      <c r="R24" s="32">
        <f t="shared" si="5"/>
        <v>68861</v>
      </c>
      <c r="S24" s="31">
        <v>0</v>
      </c>
      <c r="T24" s="37">
        <v>7670.2</v>
      </c>
      <c r="U24" s="32">
        <f t="shared" si="2"/>
        <v>107947.59999999999</v>
      </c>
      <c r="V24" s="30">
        <v>833.8</v>
      </c>
      <c r="W24" s="39">
        <f>21311+19535.5</f>
        <v>40846.5</v>
      </c>
      <c r="X24" s="32">
        <f t="shared" si="3"/>
        <v>149627.9</v>
      </c>
    </row>
    <row r="25" spans="1:24" ht="18">
      <c r="A25" s="74">
        <v>39934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0" t="s">
        <v>5</v>
      </c>
      <c r="H25" s="30" t="s">
        <v>5</v>
      </c>
      <c r="I25" s="31">
        <v>0</v>
      </c>
      <c r="J25" s="31"/>
      <c r="K25" s="31"/>
      <c r="L25" s="31"/>
      <c r="M25" s="32">
        <f t="shared" si="4"/>
        <v>0</v>
      </c>
      <c r="N25" s="31">
        <v>0</v>
      </c>
      <c r="O25" s="36">
        <v>70361</v>
      </c>
      <c r="P25" s="31">
        <v>0</v>
      </c>
      <c r="Q25" s="31">
        <v>0</v>
      </c>
      <c r="R25" s="32">
        <f t="shared" si="5"/>
        <v>70361</v>
      </c>
      <c r="S25" s="31">
        <v>0</v>
      </c>
      <c r="T25" s="37">
        <v>5358.2</v>
      </c>
      <c r="U25" s="32">
        <f t="shared" si="2"/>
        <v>75719.2</v>
      </c>
      <c r="V25" s="30">
        <v>833.8</v>
      </c>
      <c r="W25" s="39">
        <f>20892.6+20611</f>
        <v>41503.6</v>
      </c>
      <c r="X25" s="32">
        <f t="shared" si="3"/>
        <v>118056.6</v>
      </c>
    </row>
    <row r="26" spans="1:24" ht="18">
      <c r="A26" s="74">
        <v>39965</v>
      </c>
      <c r="B26" s="30">
        <f>'[1]Feuil1'!$B$53</f>
        <v>23978.1</v>
      </c>
      <c r="C26" s="31">
        <v>0</v>
      </c>
      <c r="D26" s="31">
        <v>0</v>
      </c>
      <c r="E26" s="31">
        <v>0</v>
      </c>
      <c r="F26" s="31">
        <v>0</v>
      </c>
      <c r="G26" s="30" t="s">
        <v>5</v>
      </c>
      <c r="H26" s="30" t="s">
        <v>5</v>
      </c>
      <c r="I26" s="31">
        <v>0</v>
      </c>
      <c r="J26" s="31"/>
      <c r="K26" s="31"/>
      <c r="L26" s="31"/>
      <c r="M26" s="32">
        <f t="shared" si="4"/>
        <v>23978.1</v>
      </c>
      <c r="N26" s="31">
        <v>0</v>
      </c>
      <c r="O26" s="36">
        <v>67861</v>
      </c>
      <c r="P26" s="31">
        <v>0</v>
      </c>
      <c r="Q26" s="31">
        <v>0</v>
      </c>
      <c r="R26" s="32">
        <f t="shared" si="5"/>
        <v>67861</v>
      </c>
      <c r="S26" s="31">
        <v>0</v>
      </c>
      <c r="T26" s="37">
        <v>7586.1</v>
      </c>
      <c r="U26" s="32">
        <f t="shared" si="2"/>
        <v>99425.20000000001</v>
      </c>
      <c r="V26" s="30">
        <v>833.8</v>
      </c>
      <c r="W26" s="39">
        <v>34475.2</v>
      </c>
      <c r="X26" s="32">
        <f t="shared" si="3"/>
        <v>134734.2</v>
      </c>
    </row>
    <row r="27" spans="1:24" ht="18">
      <c r="A27" s="74">
        <v>39995</v>
      </c>
      <c r="B27" s="30">
        <f>'[1]Feuil1'!$B$54</f>
        <v>19199.6</v>
      </c>
      <c r="C27" s="31">
        <v>0</v>
      </c>
      <c r="D27" s="31">
        <v>0</v>
      </c>
      <c r="E27" s="31">
        <v>0</v>
      </c>
      <c r="F27" s="31">
        <v>0</v>
      </c>
      <c r="G27" s="30" t="s">
        <v>5</v>
      </c>
      <c r="H27" s="30" t="s">
        <v>5</v>
      </c>
      <c r="I27" s="31">
        <v>0</v>
      </c>
      <c r="J27" s="31"/>
      <c r="K27" s="31"/>
      <c r="L27" s="31"/>
      <c r="M27" s="32">
        <f t="shared" si="4"/>
        <v>19199.6</v>
      </c>
      <c r="N27" s="31">
        <v>0</v>
      </c>
      <c r="O27" s="36">
        <v>72861</v>
      </c>
      <c r="P27" s="31">
        <v>0</v>
      </c>
      <c r="Q27" s="31">
        <v>0</v>
      </c>
      <c r="R27" s="32">
        <f t="shared" si="5"/>
        <v>72861</v>
      </c>
      <c r="S27" s="31">
        <v>0</v>
      </c>
      <c r="T27" s="37">
        <v>5578.7</v>
      </c>
      <c r="U27" s="32">
        <f t="shared" si="2"/>
        <v>97639.3</v>
      </c>
      <c r="V27" s="30">
        <v>833.8</v>
      </c>
      <c r="W27" s="39">
        <v>43742.5</v>
      </c>
      <c r="X27" s="32">
        <f t="shared" si="3"/>
        <v>142215.6</v>
      </c>
    </row>
    <row r="28" spans="1:24" ht="18">
      <c r="A28" s="74">
        <v>40026</v>
      </c>
      <c r="B28" s="30">
        <v>29723.3</v>
      </c>
      <c r="C28" s="31">
        <v>0</v>
      </c>
      <c r="D28" s="31">
        <v>0</v>
      </c>
      <c r="E28" s="31">
        <v>0</v>
      </c>
      <c r="F28" s="31">
        <v>0</v>
      </c>
      <c r="G28" s="30" t="s">
        <v>5</v>
      </c>
      <c r="H28" s="30" t="s">
        <v>5</v>
      </c>
      <c r="I28" s="31">
        <v>0</v>
      </c>
      <c r="J28" s="31"/>
      <c r="K28" s="31"/>
      <c r="L28" s="31"/>
      <c r="M28" s="32">
        <f t="shared" si="4"/>
        <v>29723.3</v>
      </c>
      <c r="N28" s="31">
        <v>0</v>
      </c>
      <c r="O28" s="36">
        <v>70861</v>
      </c>
      <c r="P28" s="31">
        <v>0</v>
      </c>
      <c r="Q28" s="31">
        <v>0</v>
      </c>
      <c r="R28" s="32">
        <f t="shared" si="5"/>
        <v>70861</v>
      </c>
      <c r="S28" s="31">
        <v>0</v>
      </c>
      <c r="T28" s="37">
        <v>5347</v>
      </c>
      <c r="U28" s="32">
        <f t="shared" si="2"/>
        <v>105931.3</v>
      </c>
      <c r="V28" s="30">
        <v>833.8</v>
      </c>
      <c r="W28" s="39">
        <v>40995</v>
      </c>
      <c r="X28" s="32">
        <f t="shared" si="3"/>
        <v>147760.1</v>
      </c>
    </row>
    <row r="29" spans="1:24" ht="18">
      <c r="A29" s="74">
        <v>40057</v>
      </c>
      <c r="B29" s="30">
        <v>13325.8</v>
      </c>
      <c r="C29" s="31">
        <v>0</v>
      </c>
      <c r="D29" s="31">
        <v>0</v>
      </c>
      <c r="E29" s="31">
        <v>0</v>
      </c>
      <c r="F29" s="31">
        <v>0</v>
      </c>
      <c r="G29" s="30" t="s">
        <v>5</v>
      </c>
      <c r="H29" s="30" t="s">
        <v>5</v>
      </c>
      <c r="I29" s="31">
        <v>0</v>
      </c>
      <c r="J29" s="31"/>
      <c r="K29" s="31"/>
      <c r="L29" s="31"/>
      <c r="M29" s="32">
        <f t="shared" si="4"/>
        <v>13325.8</v>
      </c>
      <c r="N29" s="31">
        <v>0</v>
      </c>
      <c r="O29" s="36">
        <v>77901</v>
      </c>
      <c r="P29" s="31">
        <v>0</v>
      </c>
      <c r="Q29" s="31">
        <v>0</v>
      </c>
      <c r="R29" s="32">
        <f t="shared" si="5"/>
        <v>77901</v>
      </c>
      <c r="S29" s="31">
        <v>0</v>
      </c>
      <c r="T29" s="37">
        <v>5344.7</v>
      </c>
      <c r="U29" s="32">
        <f t="shared" si="2"/>
        <v>96571.5</v>
      </c>
      <c r="V29" s="30">
        <v>833.8</v>
      </c>
      <c r="W29" s="39">
        <f>22911+17603.8</f>
        <v>40514.8</v>
      </c>
      <c r="X29" s="32">
        <f t="shared" si="3"/>
        <v>137920.1</v>
      </c>
    </row>
    <row r="30" spans="1:24" ht="18">
      <c r="A30" s="74">
        <v>40087</v>
      </c>
      <c r="B30" s="30">
        <f>'[1]Feuil1'!$B$57</f>
        <v>25022.7</v>
      </c>
      <c r="C30" s="31">
        <v>0</v>
      </c>
      <c r="D30" s="31">
        <v>0</v>
      </c>
      <c r="E30" s="31">
        <v>0</v>
      </c>
      <c r="F30" s="31">
        <v>0</v>
      </c>
      <c r="G30" s="30" t="s">
        <v>5</v>
      </c>
      <c r="H30" s="30" t="s">
        <v>5</v>
      </c>
      <c r="I30" s="31">
        <v>0</v>
      </c>
      <c r="J30" s="31"/>
      <c r="K30" s="31"/>
      <c r="L30" s="31"/>
      <c r="M30" s="32">
        <f t="shared" si="4"/>
        <v>25022.7</v>
      </c>
      <c r="N30" s="31">
        <v>0</v>
      </c>
      <c r="O30" s="36">
        <v>79301</v>
      </c>
      <c r="P30" s="31">
        <v>0</v>
      </c>
      <c r="Q30" s="31">
        <v>0</v>
      </c>
      <c r="R30" s="32">
        <f t="shared" si="5"/>
        <v>79301</v>
      </c>
      <c r="S30" s="31">
        <v>0</v>
      </c>
      <c r="T30" s="37">
        <v>5650</v>
      </c>
      <c r="U30" s="32">
        <f t="shared" si="2"/>
        <v>109973.7</v>
      </c>
      <c r="V30" s="30">
        <v>833.8</v>
      </c>
      <c r="W30" s="39">
        <v>49888.4</v>
      </c>
      <c r="X30" s="32">
        <f t="shared" si="3"/>
        <v>160695.9</v>
      </c>
    </row>
    <row r="31" spans="1:24" ht="18">
      <c r="A31" s="74">
        <v>40118</v>
      </c>
      <c r="B31" s="30">
        <f>'[1]Feuil1'!$B$58</f>
        <v>52307.5</v>
      </c>
      <c r="C31" s="31">
        <v>0</v>
      </c>
      <c r="D31" s="31">
        <v>0</v>
      </c>
      <c r="E31" s="31">
        <v>0</v>
      </c>
      <c r="F31" s="31">
        <v>0</v>
      </c>
      <c r="G31" s="30" t="s">
        <v>5</v>
      </c>
      <c r="H31" s="30" t="s">
        <v>5</v>
      </c>
      <c r="I31" s="31">
        <v>0</v>
      </c>
      <c r="J31" s="31"/>
      <c r="K31" s="31"/>
      <c r="L31" s="31"/>
      <c r="M31" s="32">
        <f t="shared" si="4"/>
        <v>52307.5</v>
      </c>
      <c r="N31" s="31">
        <v>0</v>
      </c>
      <c r="O31" s="36">
        <v>67301</v>
      </c>
      <c r="P31" s="31">
        <v>0</v>
      </c>
      <c r="Q31" s="31">
        <v>0</v>
      </c>
      <c r="R31" s="32">
        <f t="shared" si="5"/>
        <v>67301</v>
      </c>
      <c r="S31" s="31">
        <v>0</v>
      </c>
      <c r="T31" s="37">
        <v>5619.5</v>
      </c>
      <c r="U31" s="32">
        <f t="shared" si="2"/>
        <v>125228</v>
      </c>
      <c r="V31" s="30">
        <v>833.8</v>
      </c>
      <c r="W31" s="39">
        <v>45236.7</v>
      </c>
      <c r="X31" s="32">
        <f t="shared" si="3"/>
        <v>171298.5</v>
      </c>
    </row>
    <row r="32" spans="1:24" ht="18">
      <c r="A32" s="74">
        <v>40148</v>
      </c>
      <c r="B32" s="30">
        <v>95224</v>
      </c>
      <c r="C32" s="31">
        <v>0</v>
      </c>
      <c r="D32" s="31">
        <v>0</v>
      </c>
      <c r="E32" s="31">
        <v>0</v>
      </c>
      <c r="F32" s="31">
        <v>0</v>
      </c>
      <c r="G32" s="30" t="s">
        <v>5</v>
      </c>
      <c r="H32" s="30" t="s">
        <v>5</v>
      </c>
      <c r="I32" s="31">
        <v>0</v>
      </c>
      <c r="J32" s="31"/>
      <c r="K32" s="31"/>
      <c r="L32" s="31"/>
      <c r="M32" s="32">
        <f t="shared" si="4"/>
        <v>95224</v>
      </c>
      <c r="N32" s="31">
        <v>0</v>
      </c>
      <c r="O32" s="36">
        <v>65361</v>
      </c>
      <c r="P32" s="31">
        <v>0</v>
      </c>
      <c r="Q32" s="31">
        <v>0</v>
      </c>
      <c r="R32" s="32">
        <f t="shared" si="5"/>
        <v>65361</v>
      </c>
      <c r="S32" s="31">
        <v>0</v>
      </c>
      <c r="T32" s="37">
        <v>10497.9</v>
      </c>
      <c r="U32" s="32">
        <f t="shared" si="2"/>
        <v>171082.9</v>
      </c>
      <c r="V32" s="30">
        <v>833.8</v>
      </c>
      <c r="W32" s="39">
        <f>18111+20908.3</f>
        <v>39019.3</v>
      </c>
      <c r="X32" s="32">
        <f t="shared" si="3"/>
        <v>210936</v>
      </c>
    </row>
    <row r="33" spans="1:24" ht="18">
      <c r="A33" s="74">
        <v>40179</v>
      </c>
      <c r="B33" s="30">
        <v>42756.1</v>
      </c>
      <c r="C33" s="31">
        <v>0</v>
      </c>
      <c r="D33" s="30">
        <v>4452.5</v>
      </c>
      <c r="E33" s="32">
        <f>46451.1+2726.3</f>
        <v>49177.4</v>
      </c>
      <c r="F33" s="32">
        <v>34962.8</v>
      </c>
      <c r="G33" s="32">
        <v>6525</v>
      </c>
      <c r="H33" s="30" t="s">
        <v>5</v>
      </c>
      <c r="I33" s="31">
        <v>0</v>
      </c>
      <c r="J33" s="31"/>
      <c r="K33" s="31"/>
      <c r="L33" s="31"/>
      <c r="M33" s="32">
        <f aca="true" t="shared" si="6" ref="M33:M44">SUM(B33:H33)</f>
        <v>137873.8</v>
      </c>
      <c r="N33" s="31">
        <v>0</v>
      </c>
      <c r="O33" s="36">
        <v>66175.7</v>
      </c>
      <c r="P33" s="31">
        <v>0</v>
      </c>
      <c r="Q33" s="31">
        <v>0</v>
      </c>
      <c r="R33" s="32">
        <f aca="true" t="shared" si="7" ref="R33:R44">+N33+O33</f>
        <v>66175.7</v>
      </c>
      <c r="S33" s="31">
        <v>0</v>
      </c>
      <c r="T33" s="37">
        <v>8561.9</v>
      </c>
      <c r="U33" s="32">
        <f t="shared" si="2"/>
        <v>212611.4</v>
      </c>
      <c r="V33" s="30">
        <v>833.8</v>
      </c>
      <c r="W33" s="39">
        <f>18111+16199.3</f>
        <v>34310.3</v>
      </c>
      <c r="X33" s="32">
        <f t="shared" si="3"/>
        <v>247755.5</v>
      </c>
    </row>
    <row r="34" spans="1:24" ht="18">
      <c r="A34" s="74">
        <v>40210</v>
      </c>
      <c r="B34" s="30">
        <v>53606.7</v>
      </c>
      <c r="C34" s="31">
        <v>0</v>
      </c>
      <c r="D34" s="30">
        <v>4253.3</v>
      </c>
      <c r="E34" s="32">
        <f>45869.7+2726.3</f>
        <v>48596</v>
      </c>
      <c r="F34" s="32">
        <v>35189.6</v>
      </c>
      <c r="G34" s="32">
        <v>6525</v>
      </c>
      <c r="H34" s="30" t="s">
        <v>5</v>
      </c>
      <c r="I34" s="31">
        <v>0</v>
      </c>
      <c r="J34" s="31"/>
      <c r="K34" s="31"/>
      <c r="L34" s="31"/>
      <c r="M34" s="32">
        <f t="shared" si="6"/>
        <v>148170.6</v>
      </c>
      <c r="N34" s="31">
        <v>0</v>
      </c>
      <c r="O34" s="36">
        <v>64161</v>
      </c>
      <c r="P34" s="31">
        <v>0</v>
      </c>
      <c r="Q34" s="31">
        <v>0</v>
      </c>
      <c r="R34" s="32">
        <f t="shared" si="7"/>
        <v>64161</v>
      </c>
      <c r="S34" s="31">
        <v>0</v>
      </c>
      <c r="T34" s="37">
        <v>8384.9</v>
      </c>
      <c r="U34" s="32">
        <f t="shared" si="2"/>
        <v>220716.5</v>
      </c>
      <c r="V34" s="30">
        <v>833.8</v>
      </c>
      <c r="W34" s="39">
        <v>36206.6</v>
      </c>
      <c r="X34" s="32">
        <f t="shared" si="3"/>
        <v>257756.9</v>
      </c>
    </row>
    <row r="35" spans="1:24" ht="18">
      <c r="A35" s="74">
        <v>40238</v>
      </c>
      <c r="B35" s="30">
        <v>38983.6</v>
      </c>
      <c r="C35" s="31">
        <v>0</v>
      </c>
      <c r="D35" s="30">
        <v>3424.2</v>
      </c>
      <c r="E35" s="32">
        <f>45288.2+2726.3</f>
        <v>48014.5</v>
      </c>
      <c r="F35" s="32">
        <v>35476.7</v>
      </c>
      <c r="G35" s="32">
        <v>18525</v>
      </c>
      <c r="H35" s="30" t="s">
        <v>5</v>
      </c>
      <c r="I35" s="31">
        <v>0</v>
      </c>
      <c r="J35" s="31"/>
      <c r="K35" s="31"/>
      <c r="L35" s="31"/>
      <c r="M35" s="32">
        <f t="shared" si="6"/>
        <v>144424</v>
      </c>
      <c r="N35" s="31">
        <v>0</v>
      </c>
      <c r="O35" s="36">
        <v>79344.7</v>
      </c>
      <c r="P35" s="31">
        <v>0</v>
      </c>
      <c r="Q35" s="31">
        <v>0</v>
      </c>
      <c r="R35" s="32">
        <f t="shared" si="7"/>
        <v>79344.7</v>
      </c>
      <c r="S35" s="31">
        <v>0</v>
      </c>
      <c r="T35" s="37">
        <v>7981.6</v>
      </c>
      <c r="U35" s="32">
        <f t="shared" si="2"/>
        <v>231750.30000000002</v>
      </c>
      <c r="V35" s="30">
        <v>833.8</v>
      </c>
      <c r="W35" s="39">
        <v>26308.3</v>
      </c>
      <c r="X35" s="32">
        <f t="shared" si="3"/>
        <v>258892.4</v>
      </c>
    </row>
    <row r="36" spans="1:24" ht="18">
      <c r="A36" s="74">
        <v>40269</v>
      </c>
      <c r="B36" s="30">
        <v>44626.4</v>
      </c>
      <c r="C36" s="31">
        <v>0</v>
      </c>
      <c r="D36" s="30">
        <v>895</v>
      </c>
      <c r="E36" s="30" t="s">
        <v>5</v>
      </c>
      <c r="F36" s="30" t="s">
        <v>5</v>
      </c>
      <c r="G36" s="32">
        <v>18525</v>
      </c>
      <c r="H36" s="32">
        <v>147596</v>
      </c>
      <c r="I36" s="31">
        <v>0</v>
      </c>
      <c r="J36" s="31"/>
      <c r="K36" s="31"/>
      <c r="L36" s="31"/>
      <c r="M36" s="32">
        <f t="shared" si="6"/>
        <v>211642.4</v>
      </c>
      <c r="N36" s="31">
        <v>0</v>
      </c>
      <c r="O36" s="36">
        <v>73152.9</v>
      </c>
      <c r="P36" s="31">
        <v>0</v>
      </c>
      <c r="Q36" s="31">
        <v>0</v>
      </c>
      <c r="R36" s="32">
        <f t="shared" si="7"/>
        <v>73152.9</v>
      </c>
      <c r="S36" s="31">
        <v>0</v>
      </c>
      <c r="T36" s="37">
        <v>8185.6</v>
      </c>
      <c r="U36" s="32">
        <f t="shared" si="2"/>
        <v>292980.89999999997</v>
      </c>
      <c r="V36" s="30">
        <v>833.8</v>
      </c>
      <c r="W36" s="39">
        <v>32014.8</v>
      </c>
      <c r="X36" s="32">
        <f t="shared" si="3"/>
        <v>325829.49999999994</v>
      </c>
    </row>
    <row r="37" spans="1:24" ht="18">
      <c r="A37" s="74">
        <v>40299</v>
      </c>
      <c r="B37" s="30">
        <v>23770.8</v>
      </c>
      <c r="C37" s="31">
        <v>0</v>
      </c>
      <c r="D37" s="30">
        <v>895</v>
      </c>
      <c r="E37" s="30" t="s">
        <v>5</v>
      </c>
      <c r="F37" s="30" t="s">
        <v>5</v>
      </c>
      <c r="G37" s="32">
        <v>18525</v>
      </c>
      <c r="H37" s="32">
        <v>147287.9</v>
      </c>
      <c r="I37" s="31">
        <v>0</v>
      </c>
      <c r="J37" s="31"/>
      <c r="K37" s="31"/>
      <c r="L37" s="31"/>
      <c r="M37" s="32">
        <f t="shared" si="6"/>
        <v>190478.7</v>
      </c>
      <c r="N37" s="31">
        <v>0</v>
      </c>
      <c r="O37" s="36">
        <v>86658.5</v>
      </c>
      <c r="P37" s="31">
        <v>0</v>
      </c>
      <c r="Q37" s="31">
        <v>0</v>
      </c>
      <c r="R37" s="32">
        <f t="shared" si="7"/>
        <v>86658.5</v>
      </c>
      <c r="S37" s="31">
        <v>0</v>
      </c>
      <c r="T37" s="37">
        <v>7448.7</v>
      </c>
      <c r="U37" s="32">
        <f t="shared" si="2"/>
        <v>284585.9</v>
      </c>
      <c r="V37" s="30">
        <v>833.8</v>
      </c>
      <c r="W37" s="39">
        <v>37452.7</v>
      </c>
      <c r="X37" s="32">
        <f t="shared" si="3"/>
        <v>322872.4</v>
      </c>
    </row>
    <row r="38" spans="1:24" ht="18">
      <c r="A38" s="74">
        <v>40330</v>
      </c>
      <c r="B38" s="30">
        <v>33066.2</v>
      </c>
      <c r="C38" s="31">
        <v>0</v>
      </c>
      <c r="D38" s="30">
        <v>265</v>
      </c>
      <c r="E38" s="31">
        <v>0</v>
      </c>
      <c r="F38" s="31">
        <v>0</v>
      </c>
      <c r="G38" s="32">
        <v>40525</v>
      </c>
      <c r="H38" s="32">
        <v>146979.7</v>
      </c>
      <c r="I38" s="31">
        <v>0</v>
      </c>
      <c r="J38" s="31"/>
      <c r="K38" s="31"/>
      <c r="L38" s="31"/>
      <c r="M38" s="32">
        <f t="shared" si="6"/>
        <v>220835.90000000002</v>
      </c>
      <c r="N38" s="31">
        <v>0</v>
      </c>
      <c r="O38" s="36">
        <v>79001.5</v>
      </c>
      <c r="P38" s="31">
        <v>0</v>
      </c>
      <c r="Q38" s="31">
        <v>0</v>
      </c>
      <c r="R38" s="32">
        <f t="shared" si="7"/>
        <v>79001.5</v>
      </c>
      <c r="S38" s="31">
        <v>0</v>
      </c>
      <c r="T38" s="37">
        <v>9335.8</v>
      </c>
      <c r="U38" s="32">
        <f t="shared" si="2"/>
        <v>309173.2</v>
      </c>
      <c r="V38" s="30">
        <v>833.8</v>
      </c>
      <c r="W38" s="39">
        <v>58978</v>
      </c>
      <c r="X38" s="32">
        <f t="shared" si="3"/>
        <v>368985</v>
      </c>
    </row>
    <row r="39" spans="1:24" ht="18">
      <c r="A39" s="74">
        <v>40360</v>
      </c>
      <c r="B39" s="30">
        <v>29996.7</v>
      </c>
      <c r="C39" s="31">
        <v>0</v>
      </c>
      <c r="D39" s="30">
        <v>265</v>
      </c>
      <c r="E39" s="31">
        <v>0</v>
      </c>
      <c r="F39" s="31">
        <v>0</v>
      </c>
      <c r="G39" s="32">
        <v>50525</v>
      </c>
      <c r="H39" s="32">
        <v>146671.6</v>
      </c>
      <c r="I39" s="31">
        <v>0</v>
      </c>
      <c r="J39" s="31"/>
      <c r="K39" s="31"/>
      <c r="L39" s="31"/>
      <c r="M39" s="32">
        <f t="shared" si="6"/>
        <v>227458.3</v>
      </c>
      <c r="N39" s="31">
        <v>0</v>
      </c>
      <c r="O39" s="36">
        <v>76878.5</v>
      </c>
      <c r="P39" s="31">
        <v>0</v>
      </c>
      <c r="Q39" s="31">
        <v>0</v>
      </c>
      <c r="R39" s="32">
        <f t="shared" si="7"/>
        <v>76878.5</v>
      </c>
      <c r="S39" s="31">
        <v>0</v>
      </c>
      <c r="T39" s="37">
        <v>10583.6</v>
      </c>
      <c r="U39" s="32">
        <f t="shared" si="2"/>
        <v>314920.39999999997</v>
      </c>
      <c r="V39" s="30">
        <v>833.8</v>
      </c>
      <c r="W39" s="39">
        <v>68452.5</v>
      </c>
      <c r="X39" s="32">
        <f t="shared" si="3"/>
        <v>384206.69999999995</v>
      </c>
    </row>
    <row r="40" spans="1:24" ht="18">
      <c r="A40" s="74">
        <v>40391</v>
      </c>
      <c r="B40" s="30">
        <v>37576.9</v>
      </c>
      <c r="C40" s="31">
        <v>0</v>
      </c>
      <c r="D40" s="30">
        <v>265</v>
      </c>
      <c r="E40" s="31">
        <v>0</v>
      </c>
      <c r="F40" s="31">
        <v>0</v>
      </c>
      <c r="G40" s="32">
        <v>50525</v>
      </c>
      <c r="H40" s="32">
        <v>146363.5</v>
      </c>
      <c r="I40" s="31">
        <v>0</v>
      </c>
      <c r="J40" s="31"/>
      <c r="K40" s="31"/>
      <c r="L40" s="31"/>
      <c r="M40" s="32">
        <f t="shared" si="6"/>
        <v>234730.4</v>
      </c>
      <c r="N40" s="31">
        <v>0</v>
      </c>
      <c r="O40" s="36">
        <v>87243</v>
      </c>
      <c r="P40" s="31">
        <v>0</v>
      </c>
      <c r="Q40" s="31">
        <v>0</v>
      </c>
      <c r="R40" s="32">
        <f t="shared" si="7"/>
        <v>87243</v>
      </c>
      <c r="S40" s="31">
        <v>0</v>
      </c>
      <c r="T40" s="37">
        <v>9946.5</v>
      </c>
      <c r="U40" s="32">
        <f t="shared" si="2"/>
        <v>331919.9</v>
      </c>
      <c r="V40" s="30">
        <v>833.8</v>
      </c>
      <c r="W40" s="39">
        <v>61427.9</v>
      </c>
      <c r="X40" s="32">
        <f t="shared" si="3"/>
        <v>394181.60000000003</v>
      </c>
    </row>
    <row r="41" spans="1:24" ht="18">
      <c r="A41" s="74">
        <v>40422</v>
      </c>
      <c r="B41" s="30">
        <v>37014.2</v>
      </c>
      <c r="C41" s="31">
        <v>0</v>
      </c>
      <c r="D41" s="31">
        <v>0</v>
      </c>
      <c r="E41" s="31">
        <v>0</v>
      </c>
      <c r="F41" s="31">
        <v>0</v>
      </c>
      <c r="G41" s="32">
        <v>50525</v>
      </c>
      <c r="H41" s="32">
        <v>146055.3</v>
      </c>
      <c r="I41" s="31">
        <v>0</v>
      </c>
      <c r="J41" s="31"/>
      <c r="K41" s="31"/>
      <c r="L41" s="31"/>
      <c r="M41" s="32">
        <f t="shared" si="6"/>
        <v>233594.5</v>
      </c>
      <c r="N41" s="31">
        <v>0</v>
      </c>
      <c r="O41" s="36">
        <v>97609.1</v>
      </c>
      <c r="P41" s="31">
        <v>0</v>
      </c>
      <c r="Q41" s="31">
        <v>0</v>
      </c>
      <c r="R41" s="32">
        <f t="shared" si="7"/>
        <v>97609.1</v>
      </c>
      <c r="S41" s="31">
        <v>0</v>
      </c>
      <c r="T41" s="37">
        <v>9290.4</v>
      </c>
      <c r="U41" s="32">
        <f t="shared" si="2"/>
        <v>340494</v>
      </c>
      <c r="V41" s="30">
        <v>833.8</v>
      </c>
      <c r="W41" s="39">
        <v>57039.7</v>
      </c>
      <c r="X41" s="32">
        <f t="shared" si="3"/>
        <v>398367.5</v>
      </c>
    </row>
    <row r="42" spans="1:24" ht="18">
      <c r="A42" s="74">
        <v>40452</v>
      </c>
      <c r="B42" s="30">
        <v>25932</v>
      </c>
      <c r="C42" s="31">
        <v>0</v>
      </c>
      <c r="D42" s="31">
        <v>0</v>
      </c>
      <c r="E42" s="31">
        <v>0</v>
      </c>
      <c r="F42" s="31">
        <v>0</v>
      </c>
      <c r="G42" s="32">
        <v>50525</v>
      </c>
      <c r="H42" s="32">
        <v>145747.2</v>
      </c>
      <c r="I42" s="31">
        <v>0</v>
      </c>
      <c r="J42" s="31"/>
      <c r="K42" s="31"/>
      <c r="L42" s="31"/>
      <c r="M42" s="32">
        <f t="shared" si="6"/>
        <v>222204.2</v>
      </c>
      <c r="N42" s="31">
        <v>0</v>
      </c>
      <c r="O42" s="36">
        <v>108261</v>
      </c>
      <c r="P42" s="31">
        <v>0</v>
      </c>
      <c r="Q42" s="31">
        <v>0</v>
      </c>
      <c r="R42" s="32">
        <f t="shared" si="7"/>
        <v>108261</v>
      </c>
      <c r="S42" s="31">
        <v>0</v>
      </c>
      <c r="T42" s="37">
        <v>9326.2</v>
      </c>
      <c r="U42" s="32">
        <f t="shared" si="2"/>
        <v>339791.4</v>
      </c>
      <c r="V42" s="30">
        <v>833.8</v>
      </c>
      <c r="W42" s="39">
        <v>69031.8</v>
      </c>
      <c r="X42" s="32">
        <f t="shared" si="3"/>
        <v>409657</v>
      </c>
    </row>
    <row r="43" spans="1:24" ht="18">
      <c r="A43" s="74">
        <v>40483</v>
      </c>
      <c r="B43" s="30">
        <v>35424.1</v>
      </c>
      <c r="C43" s="31">
        <v>0</v>
      </c>
      <c r="D43" s="31">
        <v>0</v>
      </c>
      <c r="E43" s="31">
        <v>0</v>
      </c>
      <c r="F43" s="31">
        <v>0</v>
      </c>
      <c r="G43" s="32">
        <v>50525</v>
      </c>
      <c r="H43" s="32">
        <v>145439.1</v>
      </c>
      <c r="I43" s="31">
        <v>0</v>
      </c>
      <c r="J43" s="31"/>
      <c r="K43" s="31"/>
      <c r="L43" s="31"/>
      <c r="M43" s="32">
        <f t="shared" si="6"/>
        <v>231388.2</v>
      </c>
      <c r="N43" s="31">
        <v>0</v>
      </c>
      <c r="O43" s="36">
        <v>107161</v>
      </c>
      <c r="P43" s="31">
        <v>0</v>
      </c>
      <c r="Q43" s="31">
        <v>0</v>
      </c>
      <c r="R43" s="32">
        <f t="shared" si="7"/>
        <v>107161</v>
      </c>
      <c r="S43" s="31">
        <v>0</v>
      </c>
      <c r="T43" s="37">
        <v>10096.8</v>
      </c>
      <c r="U43" s="32">
        <f t="shared" si="2"/>
        <v>348646</v>
      </c>
      <c r="V43" s="30">
        <v>833.8</v>
      </c>
      <c r="W43" s="39">
        <v>75032.006</v>
      </c>
      <c r="X43" s="32">
        <f t="shared" si="3"/>
        <v>424511.806</v>
      </c>
    </row>
    <row r="44" spans="1:24" ht="18">
      <c r="A44" s="74">
        <v>40513</v>
      </c>
      <c r="B44" s="30">
        <v>19134.2</v>
      </c>
      <c r="C44" s="31">
        <v>0</v>
      </c>
      <c r="D44" s="31">
        <v>0</v>
      </c>
      <c r="E44" s="31">
        <v>0</v>
      </c>
      <c r="F44" s="31">
        <v>0</v>
      </c>
      <c r="G44" s="32">
        <v>88925</v>
      </c>
      <c r="H44" s="32">
        <v>145130.9</v>
      </c>
      <c r="I44" s="31">
        <v>0</v>
      </c>
      <c r="J44" s="31"/>
      <c r="K44" s="31"/>
      <c r="L44" s="31"/>
      <c r="M44" s="32">
        <f t="shared" si="6"/>
        <v>253190.09999999998</v>
      </c>
      <c r="N44" s="31">
        <v>0</v>
      </c>
      <c r="O44" s="36">
        <v>106886.797533</v>
      </c>
      <c r="P44" s="31">
        <v>0</v>
      </c>
      <c r="Q44" s="31">
        <v>0</v>
      </c>
      <c r="R44" s="32">
        <f t="shared" si="7"/>
        <v>106886.797533</v>
      </c>
      <c r="S44" s="31">
        <v>0</v>
      </c>
      <c r="T44" s="37">
        <v>13898.8</v>
      </c>
      <c r="U44" s="32">
        <f t="shared" si="2"/>
        <v>373975.69753299997</v>
      </c>
      <c r="V44" s="30">
        <v>833.8</v>
      </c>
      <c r="W44" s="39">
        <v>52293.075000000055</v>
      </c>
      <c r="X44" s="32">
        <f t="shared" si="3"/>
        <v>427102.572533</v>
      </c>
    </row>
    <row r="45" spans="1:24" ht="18">
      <c r="A45" s="74">
        <v>40544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2">
        <v>88925</v>
      </c>
      <c r="H45" s="32">
        <v>144822.8</v>
      </c>
      <c r="I45" s="31">
        <v>0</v>
      </c>
      <c r="J45" s="31"/>
      <c r="K45" s="31"/>
      <c r="L45" s="31"/>
      <c r="M45" s="32">
        <f aca="true" t="shared" si="8" ref="M45:M56">SUM(B45:H45)</f>
        <v>233747.8</v>
      </c>
      <c r="N45" s="31">
        <v>0</v>
      </c>
      <c r="O45" s="36">
        <v>120122</v>
      </c>
      <c r="P45" s="31">
        <v>0</v>
      </c>
      <c r="Q45" s="31">
        <v>0</v>
      </c>
      <c r="R45" s="32">
        <f aca="true" t="shared" si="9" ref="R45:R56">+N45+O45</f>
        <v>120122</v>
      </c>
      <c r="S45" s="31">
        <v>0</v>
      </c>
      <c r="T45" s="37">
        <v>10486.5</v>
      </c>
      <c r="U45" s="32">
        <f t="shared" si="2"/>
        <v>364356.3</v>
      </c>
      <c r="V45" s="30">
        <v>833.8</v>
      </c>
      <c r="W45" s="39">
        <v>34399.653999999995</v>
      </c>
      <c r="X45" s="32">
        <f t="shared" si="3"/>
        <v>399589.75399999996</v>
      </c>
    </row>
    <row r="46" spans="1:24" ht="18">
      <c r="A46" s="74">
        <v>40575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32">
        <v>88925</v>
      </c>
      <c r="H46" s="32">
        <v>144514.7</v>
      </c>
      <c r="I46" s="31">
        <v>0</v>
      </c>
      <c r="J46" s="31"/>
      <c r="K46" s="31"/>
      <c r="L46" s="31"/>
      <c r="M46" s="32">
        <f t="shared" si="8"/>
        <v>233439.7</v>
      </c>
      <c r="N46" s="31">
        <v>0</v>
      </c>
      <c r="O46" s="36">
        <v>130026.8</v>
      </c>
      <c r="P46" s="31">
        <v>0</v>
      </c>
      <c r="Q46" s="31">
        <v>0</v>
      </c>
      <c r="R46" s="32">
        <f t="shared" si="9"/>
        <v>130026.8</v>
      </c>
      <c r="S46" s="31">
        <v>0</v>
      </c>
      <c r="T46" s="37">
        <v>10007.3</v>
      </c>
      <c r="U46" s="32">
        <f t="shared" si="2"/>
        <v>373473.8</v>
      </c>
      <c r="V46" s="30">
        <v>833.8</v>
      </c>
      <c r="W46" s="39">
        <v>34061.003</v>
      </c>
      <c r="X46" s="32">
        <f t="shared" si="3"/>
        <v>408368.603</v>
      </c>
    </row>
    <row r="47" spans="1:24" ht="18">
      <c r="A47" s="74">
        <v>40603</v>
      </c>
      <c r="B47" s="30">
        <v>2480.5</v>
      </c>
      <c r="C47" s="31">
        <v>0</v>
      </c>
      <c r="D47" s="31">
        <v>0</v>
      </c>
      <c r="E47" s="31">
        <v>0</v>
      </c>
      <c r="F47" s="31">
        <v>0</v>
      </c>
      <c r="G47" s="32">
        <v>74325</v>
      </c>
      <c r="H47" s="32">
        <v>144206.6</v>
      </c>
      <c r="I47" s="31">
        <v>0</v>
      </c>
      <c r="J47" s="31"/>
      <c r="K47" s="31"/>
      <c r="L47" s="31"/>
      <c r="M47" s="32">
        <f t="shared" si="8"/>
        <v>221012.1</v>
      </c>
      <c r="N47" s="31">
        <v>0</v>
      </c>
      <c r="O47" s="36">
        <v>119566.3</v>
      </c>
      <c r="P47" s="31">
        <v>0</v>
      </c>
      <c r="Q47" s="31">
        <v>0</v>
      </c>
      <c r="R47" s="32">
        <f t="shared" si="9"/>
        <v>119566.3</v>
      </c>
      <c r="S47" s="31">
        <v>0</v>
      </c>
      <c r="T47" s="37">
        <v>11720</v>
      </c>
      <c r="U47" s="32">
        <f t="shared" si="2"/>
        <v>352298.4</v>
      </c>
      <c r="V47" s="30">
        <v>833.8</v>
      </c>
      <c r="W47" s="39">
        <v>46622.42000000001</v>
      </c>
      <c r="X47" s="32">
        <f t="shared" si="3"/>
        <v>399754.62</v>
      </c>
    </row>
    <row r="48" spans="1:24" ht="18">
      <c r="A48" s="74">
        <v>40634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2">
        <v>74325</v>
      </c>
      <c r="H48" s="32">
        <v>143898.4</v>
      </c>
      <c r="I48" s="31">
        <v>0</v>
      </c>
      <c r="J48" s="31"/>
      <c r="K48" s="31"/>
      <c r="L48" s="31"/>
      <c r="M48" s="32">
        <f t="shared" si="8"/>
        <v>218223.4</v>
      </c>
      <c r="N48" s="31">
        <v>0</v>
      </c>
      <c r="O48" s="36">
        <v>121966.1</v>
      </c>
      <c r="P48" s="31">
        <v>0</v>
      </c>
      <c r="Q48" s="31">
        <v>0</v>
      </c>
      <c r="R48" s="32">
        <f t="shared" si="9"/>
        <v>121966.1</v>
      </c>
      <c r="S48" s="31">
        <v>0</v>
      </c>
      <c r="T48" s="37">
        <v>14634.1</v>
      </c>
      <c r="U48" s="32">
        <f t="shared" si="2"/>
        <v>354823.6</v>
      </c>
      <c r="V48" s="30">
        <v>833.8</v>
      </c>
      <c r="W48" s="39">
        <v>50898.365999999995</v>
      </c>
      <c r="X48" s="32">
        <f t="shared" si="3"/>
        <v>406555.76599999995</v>
      </c>
    </row>
    <row r="49" spans="1:24" ht="18">
      <c r="A49" s="74">
        <v>40664</v>
      </c>
      <c r="B49" s="30">
        <v>12986.3</v>
      </c>
      <c r="C49" s="31">
        <v>0</v>
      </c>
      <c r="D49" s="31">
        <v>0</v>
      </c>
      <c r="E49" s="31">
        <v>0</v>
      </c>
      <c r="F49" s="31">
        <v>0</v>
      </c>
      <c r="G49" s="32">
        <v>74325</v>
      </c>
      <c r="H49" s="32">
        <v>143590.3</v>
      </c>
      <c r="I49" s="31">
        <v>0</v>
      </c>
      <c r="J49" s="31"/>
      <c r="K49" s="31"/>
      <c r="L49" s="31"/>
      <c r="M49" s="32">
        <f t="shared" si="8"/>
        <v>230901.59999999998</v>
      </c>
      <c r="N49" s="31">
        <v>0</v>
      </c>
      <c r="O49" s="36">
        <v>124240.2</v>
      </c>
      <c r="P49" s="31">
        <v>0</v>
      </c>
      <c r="Q49" s="31">
        <v>0</v>
      </c>
      <c r="R49" s="32">
        <f t="shared" si="9"/>
        <v>124240.2</v>
      </c>
      <c r="S49" s="31">
        <v>0</v>
      </c>
      <c r="T49" s="37">
        <v>16424.9</v>
      </c>
      <c r="U49" s="32">
        <f t="shared" si="2"/>
        <v>371566.7</v>
      </c>
      <c r="V49" s="30">
        <v>833.8</v>
      </c>
      <c r="W49" s="39">
        <v>58264.203</v>
      </c>
      <c r="X49" s="32">
        <f t="shared" si="3"/>
        <v>430664.703</v>
      </c>
    </row>
    <row r="50" spans="1:24" ht="18">
      <c r="A50" s="74">
        <v>40695</v>
      </c>
      <c r="B50" s="30">
        <v>24462.8</v>
      </c>
      <c r="C50" s="31">
        <v>0</v>
      </c>
      <c r="D50" s="31">
        <v>0</v>
      </c>
      <c r="E50" s="31">
        <v>0</v>
      </c>
      <c r="F50" s="31">
        <v>0</v>
      </c>
      <c r="G50" s="32">
        <v>74325</v>
      </c>
      <c r="H50" s="32">
        <v>143282.1</v>
      </c>
      <c r="I50" s="31">
        <v>0</v>
      </c>
      <c r="J50" s="31"/>
      <c r="K50" s="31"/>
      <c r="L50" s="31"/>
      <c r="M50" s="32">
        <f t="shared" si="8"/>
        <v>242069.90000000002</v>
      </c>
      <c r="N50" s="31">
        <v>0</v>
      </c>
      <c r="O50" s="36">
        <v>117440.9</v>
      </c>
      <c r="P50" s="31">
        <v>0</v>
      </c>
      <c r="Q50" s="31">
        <v>0</v>
      </c>
      <c r="R50" s="32">
        <f t="shared" si="9"/>
        <v>117440.9</v>
      </c>
      <c r="S50" s="31">
        <v>0</v>
      </c>
      <c r="T50" s="37">
        <v>15089</v>
      </c>
      <c r="U50" s="32">
        <f t="shared" si="2"/>
        <v>374599.80000000005</v>
      </c>
      <c r="V50" s="30">
        <v>833.8</v>
      </c>
      <c r="W50" s="39">
        <v>35783.153</v>
      </c>
      <c r="X50" s="32">
        <f t="shared" si="3"/>
        <v>411216.753</v>
      </c>
    </row>
    <row r="51" spans="1:24" ht="18">
      <c r="A51" s="74">
        <v>40725</v>
      </c>
      <c r="B51" s="30">
        <v>31447.8</v>
      </c>
      <c r="C51" s="31">
        <v>0</v>
      </c>
      <c r="D51" s="31">
        <v>0</v>
      </c>
      <c r="E51" s="31">
        <v>0</v>
      </c>
      <c r="F51" s="31">
        <v>0</v>
      </c>
      <c r="G51" s="32">
        <v>74325</v>
      </c>
      <c r="H51" s="32">
        <v>142974</v>
      </c>
      <c r="I51" s="31">
        <v>0</v>
      </c>
      <c r="J51" s="31"/>
      <c r="K51" s="31"/>
      <c r="L51" s="31"/>
      <c r="M51" s="32">
        <f t="shared" si="8"/>
        <v>248746.8</v>
      </c>
      <c r="N51" s="31">
        <v>0</v>
      </c>
      <c r="O51" s="36">
        <v>119540.9</v>
      </c>
      <c r="P51" s="31">
        <v>0</v>
      </c>
      <c r="Q51" s="31">
        <v>0</v>
      </c>
      <c r="R51" s="32">
        <f t="shared" si="9"/>
        <v>119540.9</v>
      </c>
      <c r="S51" s="31">
        <v>0</v>
      </c>
      <c r="T51" s="37">
        <v>13392.6</v>
      </c>
      <c r="U51" s="32">
        <f t="shared" si="2"/>
        <v>381680.29999999993</v>
      </c>
      <c r="V51" s="30">
        <v>833.8</v>
      </c>
      <c r="W51" s="39">
        <v>98776.10200000001</v>
      </c>
      <c r="X51" s="32">
        <f t="shared" si="3"/>
        <v>481290.20199999993</v>
      </c>
    </row>
    <row r="52" spans="1:24" ht="18">
      <c r="A52" s="74">
        <v>40756</v>
      </c>
      <c r="B52" s="30">
        <v>35035.8</v>
      </c>
      <c r="C52" s="31">
        <v>0</v>
      </c>
      <c r="D52" s="31">
        <v>0</v>
      </c>
      <c r="E52" s="31">
        <v>0</v>
      </c>
      <c r="F52" s="31">
        <v>0</v>
      </c>
      <c r="G52" s="32">
        <v>74325</v>
      </c>
      <c r="H52" s="32">
        <v>142665.9</v>
      </c>
      <c r="I52" s="31">
        <v>0</v>
      </c>
      <c r="J52" s="31"/>
      <c r="K52" s="31"/>
      <c r="L52" s="31"/>
      <c r="M52" s="32">
        <f t="shared" si="8"/>
        <v>252026.7</v>
      </c>
      <c r="N52" s="31">
        <v>0</v>
      </c>
      <c r="O52" s="36">
        <v>104184.4</v>
      </c>
      <c r="P52" s="31">
        <v>0</v>
      </c>
      <c r="Q52" s="31">
        <v>0</v>
      </c>
      <c r="R52" s="32">
        <f t="shared" si="9"/>
        <v>104184.4</v>
      </c>
      <c r="S52" s="31">
        <v>0</v>
      </c>
      <c r="T52" s="37">
        <v>11030.7</v>
      </c>
      <c r="U52" s="32">
        <f t="shared" si="2"/>
        <v>367241.8</v>
      </c>
      <c r="V52" s="30">
        <v>833.8</v>
      </c>
      <c r="W52" s="39">
        <v>73285.927</v>
      </c>
      <c r="X52" s="32">
        <f t="shared" si="3"/>
        <v>441361.527</v>
      </c>
    </row>
    <row r="53" spans="1:24" ht="18">
      <c r="A53" s="74">
        <v>40787</v>
      </c>
      <c r="B53" s="30">
        <v>29256.3</v>
      </c>
      <c r="C53" s="31">
        <v>0</v>
      </c>
      <c r="D53" s="31">
        <v>0</v>
      </c>
      <c r="E53" s="31">
        <v>0</v>
      </c>
      <c r="F53" s="31">
        <v>0</v>
      </c>
      <c r="G53" s="32">
        <v>74325</v>
      </c>
      <c r="H53" s="32">
        <v>142357.7</v>
      </c>
      <c r="I53" s="31">
        <v>0</v>
      </c>
      <c r="J53" s="31"/>
      <c r="K53" s="31"/>
      <c r="L53" s="31"/>
      <c r="M53" s="32">
        <f t="shared" si="8"/>
        <v>245939</v>
      </c>
      <c r="N53" s="31">
        <v>0</v>
      </c>
      <c r="O53" s="36">
        <v>106984.4</v>
      </c>
      <c r="P53" s="31">
        <v>0</v>
      </c>
      <c r="Q53" s="31">
        <v>0</v>
      </c>
      <c r="R53" s="32">
        <f t="shared" si="9"/>
        <v>106984.4</v>
      </c>
      <c r="S53" s="31">
        <v>0</v>
      </c>
      <c r="T53" s="37">
        <v>10186.4</v>
      </c>
      <c r="U53" s="32">
        <f t="shared" si="2"/>
        <v>363109.80000000005</v>
      </c>
      <c r="V53" s="30">
        <v>833.8</v>
      </c>
      <c r="W53" s="39">
        <v>85763.503</v>
      </c>
      <c r="X53" s="32">
        <f t="shared" si="3"/>
        <v>449707.103</v>
      </c>
    </row>
    <row r="54" spans="1:24" ht="18">
      <c r="A54" s="74">
        <v>40817</v>
      </c>
      <c r="B54" s="30">
        <v>29858.9</v>
      </c>
      <c r="C54" s="31">
        <v>0</v>
      </c>
      <c r="D54" s="31">
        <v>0</v>
      </c>
      <c r="E54" s="31">
        <v>0</v>
      </c>
      <c r="F54" s="31">
        <v>0</v>
      </c>
      <c r="G54" s="32">
        <v>94325</v>
      </c>
      <c r="H54" s="32">
        <v>142049.6</v>
      </c>
      <c r="I54" s="31">
        <v>0</v>
      </c>
      <c r="J54" s="31"/>
      <c r="K54" s="31"/>
      <c r="L54" s="31"/>
      <c r="M54" s="32">
        <f t="shared" si="8"/>
        <v>266233.5</v>
      </c>
      <c r="N54" s="31">
        <v>0</v>
      </c>
      <c r="O54" s="36">
        <v>105384.4</v>
      </c>
      <c r="P54" s="31">
        <v>0</v>
      </c>
      <c r="Q54" s="31">
        <v>0</v>
      </c>
      <c r="R54" s="32">
        <f t="shared" si="9"/>
        <v>105384.4</v>
      </c>
      <c r="S54" s="31">
        <v>0</v>
      </c>
      <c r="T54" s="37">
        <v>11265.5</v>
      </c>
      <c r="U54" s="32">
        <f t="shared" si="2"/>
        <v>382883.4</v>
      </c>
      <c r="V54" s="30">
        <v>833.8</v>
      </c>
      <c r="W54" s="39">
        <v>104750.31700000001</v>
      </c>
      <c r="X54" s="32">
        <f t="shared" si="3"/>
        <v>488467.517</v>
      </c>
    </row>
    <row r="55" spans="1:24" ht="18">
      <c r="A55" s="74">
        <v>40848</v>
      </c>
      <c r="B55" s="30">
        <v>13631.5</v>
      </c>
      <c r="C55" s="31">
        <v>0</v>
      </c>
      <c r="D55" s="31">
        <v>0</v>
      </c>
      <c r="E55" s="31">
        <v>0</v>
      </c>
      <c r="F55" s="31">
        <v>0</v>
      </c>
      <c r="G55" s="32">
        <v>94325</v>
      </c>
      <c r="H55" s="32">
        <v>142049.6</v>
      </c>
      <c r="I55" s="31">
        <v>0</v>
      </c>
      <c r="J55" s="31"/>
      <c r="K55" s="31"/>
      <c r="L55" s="31"/>
      <c r="M55" s="32">
        <f t="shared" si="8"/>
        <v>250006.1</v>
      </c>
      <c r="N55" s="31">
        <v>0</v>
      </c>
      <c r="O55" s="36">
        <v>94884.3</v>
      </c>
      <c r="P55" s="31">
        <v>0</v>
      </c>
      <c r="Q55" s="31">
        <v>0</v>
      </c>
      <c r="R55" s="32">
        <f t="shared" si="9"/>
        <v>94884.3</v>
      </c>
      <c r="S55" s="31">
        <v>0</v>
      </c>
      <c r="T55" s="37">
        <v>11663.5</v>
      </c>
      <c r="U55" s="32">
        <f t="shared" si="2"/>
        <v>356553.9</v>
      </c>
      <c r="V55" s="30">
        <v>833.8</v>
      </c>
      <c r="W55" s="39">
        <v>110989.88599999997</v>
      </c>
      <c r="X55" s="32">
        <f t="shared" si="3"/>
        <v>468377.586</v>
      </c>
    </row>
    <row r="56" spans="1:24" ht="18">
      <c r="A56" s="74">
        <v>40878</v>
      </c>
      <c r="B56" s="32">
        <v>86260.6</v>
      </c>
      <c r="C56" s="31">
        <v>0</v>
      </c>
      <c r="D56" s="31">
        <v>0</v>
      </c>
      <c r="E56" s="31">
        <v>0</v>
      </c>
      <c r="F56" s="31">
        <v>0</v>
      </c>
      <c r="G56" s="32">
        <v>94325</v>
      </c>
      <c r="H56" s="32">
        <v>141433.3</v>
      </c>
      <c r="I56" s="31">
        <v>0</v>
      </c>
      <c r="J56" s="31"/>
      <c r="K56" s="31"/>
      <c r="L56" s="31"/>
      <c r="M56" s="32">
        <f t="shared" si="8"/>
        <v>322018.9</v>
      </c>
      <c r="N56" s="31">
        <v>0</v>
      </c>
      <c r="O56" s="36">
        <v>84484.4</v>
      </c>
      <c r="P56" s="31">
        <v>0</v>
      </c>
      <c r="Q56" s="31">
        <v>0</v>
      </c>
      <c r="R56" s="32">
        <f t="shared" si="9"/>
        <v>84484.4</v>
      </c>
      <c r="S56" s="31">
        <v>0</v>
      </c>
      <c r="T56" s="37">
        <v>14043</v>
      </c>
      <c r="U56" s="32">
        <f t="shared" si="2"/>
        <v>420546.30000000005</v>
      </c>
      <c r="V56" s="30">
        <v>833.8</v>
      </c>
      <c r="W56" s="39">
        <v>92102.383</v>
      </c>
      <c r="X56" s="32">
        <f t="shared" si="3"/>
        <v>513482.483</v>
      </c>
    </row>
    <row r="57" spans="1:24" ht="18">
      <c r="A57" s="74">
        <v>40909</v>
      </c>
      <c r="B57" s="32">
        <v>23225.2</v>
      </c>
      <c r="C57" s="31">
        <v>0</v>
      </c>
      <c r="D57" s="31">
        <v>0</v>
      </c>
      <c r="E57" s="31">
        <v>0</v>
      </c>
      <c r="F57" s="31">
        <v>0</v>
      </c>
      <c r="G57" s="32">
        <v>94325</v>
      </c>
      <c r="H57" s="32">
        <v>141125.2</v>
      </c>
      <c r="I57" s="31">
        <v>0</v>
      </c>
      <c r="J57" s="31"/>
      <c r="K57" s="31"/>
      <c r="L57" s="31"/>
      <c r="M57" s="32">
        <f aca="true" t="shared" si="10" ref="M57:M68">SUM(B57:H57)</f>
        <v>258675.40000000002</v>
      </c>
      <c r="N57" s="31">
        <v>0</v>
      </c>
      <c r="O57" s="36">
        <v>85407.4</v>
      </c>
      <c r="P57" s="31">
        <v>0</v>
      </c>
      <c r="Q57" s="31">
        <v>0</v>
      </c>
      <c r="R57" s="32">
        <f aca="true" t="shared" si="11" ref="R57:R66">+N57+O57</f>
        <v>85407.4</v>
      </c>
      <c r="S57" s="31">
        <v>0</v>
      </c>
      <c r="T57" s="37">
        <v>12512.4</v>
      </c>
      <c r="U57" s="32">
        <f t="shared" si="2"/>
        <v>356595.20000000007</v>
      </c>
      <c r="V57" s="30">
        <v>833.8</v>
      </c>
      <c r="W57" s="30">
        <v>52225.749995</v>
      </c>
      <c r="X57" s="32">
        <f t="shared" si="3"/>
        <v>409654.7499950001</v>
      </c>
    </row>
    <row r="58" spans="1:24" ht="18">
      <c r="A58" s="74">
        <v>40940</v>
      </c>
      <c r="B58" s="32">
        <v>19733.6</v>
      </c>
      <c r="C58" s="31">
        <v>0</v>
      </c>
      <c r="D58" s="31">
        <v>0</v>
      </c>
      <c r="E58" s="31">
        <v>0</v>
      </c>
      <c r="F58" s="31">
        <v>0</v>
      </c>
      <c r="G58" s="32">
        <v>94325</v>
      </c>
      <c r="H58" s="32">
        <v>140817.1</v>
      </c>
      <c r="I58" s="31">
        <v>0</v>
      </c>
      <c r="J58" s="31"/>
      <c r="K58" s="31"/>
      <c r="L58" s="31"/>
      <c r="M58" s="32">
        <f t="shared" si="10"/>
        <v>254875.7</v>
      </c>
      <c r="N58" s="31">
        <v>0</v>
      </c>
      <c r="O58" s="36">
        <v>81551.1</v>
      </c>
      <c r="P58" s="31">
        <v>0</v>
      </c>
      <c r="Q58" s="31">
        <v>0</v>
      </c>
      <c r="R58" s="32">
        <f t="shared" si="11"/>
        <v>81551.1</v>
      </c>
      <c r="S58" s="31">
        <v>0</v>
      </c>
      <c r="T58" s="37">
        <v>12465</v>
      </c>
      <c r="U58" s="32">
        <f t="shared" si="2"/>
        <v>348891.80000000005</v>
      </c>
      <c r="V58" s="30">
        <v>833.8</v>
      </c>
      <c r="W58" s="30">
        <v>43241.972732</v>
      </c>
      <c r="X58" s="32">
        <f t="shared" si="3"/>
        <v>392967.57273200003</v>
      </c>
    </row>
    <row r="59" spans="1:24" ht="18">
      <c r="A59" s="74">
        <v>40969</v>
      </c>
      <c r="B59" s="32">
        <v>41361.2</v>
      </c>
      <c r="C59" s="31">
        <v>0</v>
      </c>
      <c r="D59" s="31">
        <v>0</v>
      </c>
      <c r="E59" s="31">
        <v>0</v>
      </c>
      <c r="F59" s="31">
        <v>0</v>
      </c>
      <c r="G59" s="32">
        <v>94325</v>
      </c>
      <c r="H59" s="32">
        <v>140508.9</v>
      </c>
      <c r="I59" s="31">
        <v>0</v>
      </c>
      <c r="J59" s="31"/>
      <c r="K59" s="31"/>
      <c r="L59" s="31"/>
      <c r="M59" s="32">
        <f t="shared" si="10"/>
        <v>276195.1</v>
      </c>
      <c r="N59" s="31">
        <v>0</v>
      </c>
      <c r="O59" s="36">
        <v>72751.1</v>
      </c>
      <c r="P59" s="31">
        <v>0</v>
      </c>
      <c r="Q59" s="31">
        <v>0</v>
      </c>
      <c r="R59" s="32">
        <f t="shared" si="11"/>
        <v>72751.1</v>
      </c>
      <c r="S59" s="31">
        <v>0</v>
      </c>
      <c r="T59" s="37">
        <v>11831.5</v>
      </c>
      <c r="U59" s="32">
        <f t="shared" si="2"/>
        <v>360777.69999999995</v>
      </c>
      <c r="V59" s="30">
        <v>833.8</v>
      </c>
      <c r="W59" s="30">
        <v>83883.210212</v>
      </c>
      <c r="X59" s="32">
        <f t="shared" si="3"/>
        <v>445494.71021199995</v>
      </c>
    </row>
    <row r="60" spans="1:24" ht="18">
      <c r="A60" s="74">
        <v>41000</v>
      </c>
      <c r="B60" s="32">
        <v>51796.5</v>
      </c>
      <c r="C60" s="31">
        <v>0</v>
      </c>
      <c r="D60" s="31">
        <v>0</v>
      </c>
      <c r="E60" s="31">
        <v>0</v>
      </c>
      <c r="F60" s="31">
        <v>0</v>
      </c>
      <c r="G60" s="32">
        <v>94325</v>
      </c>
      <c r="H60" s="32">
        <v>140200.8</v>
      </c>
      <c r="I60" s="31">
        <v>0</v>
      </c>
      <c r="J60" s="31"/>
      <c r="K60" s="31"/>
      <c r="L60" s="31"/>
      <c r="M60" s="32">
        <f t="shared" si="10"/>
        <v>286322.3</v>
      </c>
      <c r="N60" s="31">
        <v>0</v>
      </c>
      <c r="O60" s="36">
        <v>68244.9</v>
      </c>
      <c r="P60" s="31">
        <v>0</v>
      </c>
      <c r="Q60" s="31">
        <v>0</v>
      </c>
      <c r="R60" s="32">
        <f t="shared" si="11"/>
        <v>68244.9</v>
      </c>
      <c r="S60" s="31">
        <v>0</v>
      </c>
      <c r="T60" s="37">
        <v>14139.6</v>
      </c>
      <c r="U60" s="32">
        <f t="shared" si="2"/>
        <v>368706.79999999993</v>
      </c>
      <c r="V60" s="30">
        <v>833.8</v>
      </c>
      <c r="W60" s="30">
        <v>68780.055723</v>
      </c>
      <c r="X60" s="32">
        <f t="shared" si="3"/>
        <v>438320.65572299995</v>
      </c>
    </row>
    <row r="61" spans="1:24" ht="18">
      <c r="A61" s="74">
        <v>41030</v>
      </c>
      <c r="B61" s="32">
        <v>32561.9</v>
      </c>
      <c r="C61" s="31">
        <v>0</v>
      </c>
      <c r="D61" s="31">
        <v>0</v>
      </c>
      <c r="E61" s="31">
        <v>0</v>
      </c>
      <c r="F61" s="31">
        <v>0</v>
      </c>
      <c r="G61" s="32">
        <v>94325</v>
      </c>
      <c r="H61" s="32">
        <v>140200.8</v>
      </c>
      <c r="I61" s="31">
        <v>0</v>
      </c>
      <c r="J61" s="31"/>
      <c r="K61" s="31"/>
      <c r="L61" s="31"/>
      <c r="M61" s="32">
        <f t="shared" si="10"/>
        <v>267087.69999999995</v>
      </c>
      <c r="N61" s="31">
        <v>0</v>
      </c>
      <c r="O61" s="36">
        <v>66801.09999999999</v>
      </c>
      <c r="P61" s="31">
        <v>0</v>
      </c>
      <c r="Q61" s="31">
        <v>0</v>
      </c>
      <c r="R61" s="32">
        <f t="shared" si="11"/>
        <v>66801.09999999999</v>
      </c>
      <c r="S61" s="31">
        <v>0</v>
      </c>
      <c r="T61" s="37">
        <v>12366.4</v>
      </c>
      <c r="U61" s="32">
        <f t="shared" si="2"/>
        <v>346255.19999999995</v>
      </c>
      <c r="V61" s="30">
        <v>833.8</v>
      </c>
      <c r="W61" s="30">
        <v>107090.51746400003</v>
      </c>
      <c r="X61" s="32">
        <f t="shared" si="3"/>
        <v>454179.517464</v>
      </c>
    </row>
    <row r="62" spans="1:24" ht="18">
      <c r="A62" s="74">
        <v>41061</v>
      </c>
      <c r="B62" s="32">
        <v>49375</v>
      </c>
      <c r="C62" s="31">
        <v>0</v>
      </c>
      <c r="D62" s="31">
        <v>0</v>
      </c>
      <c r="E62" s="31">
        <v>0</v>
      </c>
      <c r="F62" s="31">
        <v>0</v>
      </c>
      <c r="G62" s="32">
        <v>94325</v>
      </c>
      <c r="H62" s="32">
        <v>139584.5</v>
      </c>
      <c r="I62" s="31">
        <v>0</v>
      </c>
      <c r="J62" s="31"/>
      <c r="K62" s="31"/>
      <c r="L62" s="31"/>
      <c r="M62" s="32">
        <f t="shared" si="10"/>
        <v>283284.5</v>
      </c>
      <c r="N62" s="31">
        <v>0</v>
      </c>
      <c r="O62" s="36">
        <v>63101.1</v>
      </c>
      <c r="P62" s="31">
        <v>0</v>
      </c>
      <c r="Q62" s="31">
        <v>0</v>
      </c>
      <c r="R62" s="32">
        <f t="shared" si="11"/>
        <v>63101.1</v>
      </c>
      <c r="S62" s="31">
        <v>0</v>
      </c>
      <c r="T62" s="37">
        <v>16609.1</v>
      </c>
      <c r="U62" s="32">
        <f t="shared" si="2"/>
        <v>362994.69999999995</v>
      </c>
      <c r="V62" s="30">
        <v>833.8</v>
      </c>
      <c r="W62" s="30">
        <v>96232.42578599995</v>
      </c>
      <c r="X62" s="32">
        <f t="shared" si="3"/>
        <v>460060.92578599986</v>
      </c>
    </row>
    <row r="63" spans="1:24" ht="18">
      <c r="A63" s="74">
        <v>41091</v>
      </c>
      <c r="B63" s="32">
        <v>53695.7</v>
      </c>
      <c r="C63" s="31">
        <v>0</v>
      </c>
      <c r="D63" s="31">
        <v>0</v>
      </c>
      <c r="E63" s="31">
        <v>0</v>
      </c>
      <c r="F63" s="31">
        <v>0</v>
      </c>
      <c r="G63" s="32">
        <v>108925</v>
      </c>
      <c r="H63" s="32">
        <v>139276.4</v>
      </c>
      <c r="I63" s="31">
        <v>0</v>
      </c>
      <c r="J63" s="31"/>
      <c r="K63" s="31"/>
      <c r="L63" s="31"/>
      <c r="M63" s="32">
        <f t="shared" si="10"/>
        <v>301897.1</v>
      </c>
      <c r="N63" s="31">
        <v>0</v>
      </c>
      <c r="O63" s="36">
        <v>52484.4</v>
      </c>
      <c r="P63" s="31">
        <v>0</v>
      </c>
      <c r="Q63" s="31">
        <v>0</v>
      </c>
      <c r="R63" s="32">
        <f t="shared" si="11"/>
        <v>52484.4</v>
      </c>
      <c r="S63" s="32">
        <v>2.1666666666666665</v>
      </c>
      <c r="T63" s="37">
        <v>14837.7</v>
      </c>
      <c r="U63" s="32">
        <f t="shared" si="2"/>
        <v>369221.3666666667</v>
      </c>
      <c r="V63" s="30">
        <v>833.8</v>
      </c>
      <c r="W63" s="30">
        <v>114773.80003700007</v>
      </c>
      <c r="X63" s="32">
        <f t="shared" si="3"/>
        <v>484828.9667036667</v>
      </c>
    </row>
    <row r="64" spans="1:24" ht="18">
      <c r="A64" s="74">
        <v>41122</v>
      </c>
      <c r="B64" s="32">
        <v>65092</v>
      </c>
      <c r="C64" s="31">
        <v>0</v>
      </c>
      <c r="D64" s="31">
        <v>0</v>
      </c>
      <c r="E64" s="31">
        <v>0</v>
      </c>
      <c r="F64" s="31">
        <v>0</v>
      </c>
      <c r="G64" s="32">
        <v>108925</v>
      </c>
      <c r="H64" s="32">
        <v>138968.3</v>
      </c>
      <c r="I64" s="31">
        <v>0</v>
      </c>
      <c r="J64" s="31"/>
      <c r="K64" s="31"/>
      <c r="L64" s="31"/>
      <c r="M64" s="32">
        <f t="shared" si="10"/>
        <v>312985.3</v>
      </c>
      <c r="N64" s="31">
        <v>0</v>
      </c>
      <c r="O64" s="36">
        <v>44735.2</v>
      </c>
      <c r="P64" s="31">
        <v>0</v>
      </c>
      <c r="Q64" s="31">
        <v>0</v>
      </c>
      <c r="R64" s="32">
        <f t="shared" si="11"/>
        <v>44735.2</v>
      </c>
      <c r="S64" s="32">
        <v>4.333333333333333</v>
      </c>
      <c r="T64" s="37">
        <v>12360.8</v>
      </c>
      <c r="U64" s="32">
        <f t="shared" si="2"/>
        <v>370085.6333333333</v>
      </c>
      <c r="V64" s="30">
        <v>833.8</v>
      </c>
      <c r="W64" s="30">
        <v>134076.26683700003</v>
      </c>
      <c r="X64" s="32">
        <f t="shared" si="3"/>
        <v>504995.7001703333</v>
      </c>
    </row>
    <row r="65" spans="1:24" ht="18">
      <c r="A65" s="74">
        <v>41153</v>
      </c>
      <c r="B65" s="32">
        <v>51763.2</v>
      </c>
      <c r="C65" s="31">
        <v>0</v>
      </c>
      <c r="D65" s="31">
        <v>0</v>
      </c>
      <c r="E65" s="31">
        <v>0</v>
      </c>
      <c r="F65" s="31">
        <v>0</v>
      </c>
      <c r="G65" s="32">
        <v>108925</v>
      </c>
      <c r="H65" s="32">
        <v>138968.3</v>
      </c>
      <c r="I65" s="31">
        <v>0</v>
      </c>
      <c r="J65" s="31"/>
      <c r="K65" s="31"/>
      <c r="L65" s="31"/>
      <c r="M65" s="32">
        <f t="shared" si="10"/>
        <v>299656.5</v>
      </c>
      <c r="N65" s="31">
        <v>0</v>
      </c>
      <c r="O65" s="36">
        <v>38166.799999999996</v>
      </c>
      <c r="P65" s="31">
        <v>0</v>
      </c>
      <c r="Q65" s="31">
        <v>0</v>
      </c>
      <c r="R65" s="32">
        <f t="shared" si="11"/>
        <v>38166.799999999996</v>
      </c>
      <c r="S65" s="32">
        <v>6.5</v>
      </c>
      <c r="T65" s="37">
        <v>12239.1</v>
      </c>
      <c r="U65" s="32">
        <f t="shared" si="2"/>
        <v>350068.89999999997</v>
      </c>
      <c r="V65" s="30">
        <v>833.8</v>
      </c>
      <c r="W65" s="30">
        <v>163996.31256700004</v>
      </c>
      <c r="X65" s="32">
        <f t="shared" si="3"/>
        <v>514899.012567</v>
      </c>
    </row>
    <row r="66" spans="1:24" ht="18">
      <c r="A66" s="74">
        <v>41183</v>
      </c>
      <c r="B66" s="32">
        <v>78836.5</v>
      </c>
      <c r="C66" s="31">
        <v>0</v>
      </c>
      <c r="D66" s="31">
        <v>0</v>
      </c>
      <c r="E66" s="31">
        <v>0</v>
      </c>
      <c r="F66" s="31">
        <v>0</v>
      </c>
      <c r="G66" s="32">
        <v>108925</v>
      </c>
      <c r="H66" s="32">
        <v>138352</v>
      </c>
      <c r="I66" s="31">
        <v>0</v>
      </c>
      <c r="J66" s="31"/>
      <c r="K66" s="31"/>
      <c r="L66" s="31"/>
      <c r="M66" s="32">
        <f t="shared" si="10"/>
        <v>326113.5</v>
      </c>
      <c r="N66" s="31">
        <v>0</v>
      </c>
      <c r="O66" s="36">
        <v>34235.2</v>
      </c>
      <c r="P66" s="31">
        <v>0</v>
      </c>
      <c r="Q66" s="31">
        <v>0</v>
      </c>
      <c r="R66" s="32">
        <f t="shared" si="11"/>
        <v>34235.2</v>
      </c>
      <c r="S66" s="32">
        <v>8.666666666666666</v>
      </c>
      <c r="T66" s="37">
        <v>12511.2</v>
      </c>
      <c r="U66" s="32">
        <f t="shared" si="2"/>
        <v>372868.5666666667</v>
      </c>
      <c r="V66" s="30">
        <v>833.8</v>
      </c>
      <c r="W66" s="30">
        <v>177601.65612499992</v>
      </c>
      <c r="X66" s="32">
        <f t="shared" si="3"/>
        <v>551304.0227916667</v>
      </c>
    </row>
    <row r="67" spans="1:24" ht="18">
      <c r="A67" s="74">
        <v>41214</v>
      </c>
      <c r="B67" s="32">
        <v>104206.5</v>
      </c>
      <c r="C67" s="31">
        <v>0</v>
      </c>
      <c r="D67" s="31">
        <v>0</v>
      </c>
      <c r="E67" s="31">
        <v>0</v>
      </c>
      <c r="F67" s="31">
        <v>0</v>
      </c>
      <c r="G67" s="32">
        <v>108925</v>
      </c>
      <c r="H67" s="32">
        <v>138043.9</v>
      </c>
      <c r="I67" s="31">
        <v>0</v>
      </c>
      <c r="J67" s="31"/>
      <c r="K67" s="31"/>
      <c r="L67" s="31"/>
      <c r="M67" s="32">
        <f t="shared" si="10"/>
        <v>351175.4</v>
      </c>
      <c r="N67" s="31">
        <v>0</v>
      </c>
      <c r="O67" s="36">
        <v>35864.9</v>
      </c>
      <c r="P67" s="31">
        <v>0</v>
      </c>
      <c r="Q67" s="31">
        <v>0</v>
      </c>
      <c r="R67" s="32">
        <f>+O67+Q67</f>
        <v>35864.9</v>
      </c>
      <c r="S67" s="32">
        <v>10.833333333333332</v>
      </c>
      <c r="T67" s="37">
        <v>13450.2</v>
      </c>
      <c r="U67" s="32">
        <f t="shared" si="2"/>
        <v>400501.3333333334</v>
      </c>
      <c r="V67" s="30">
        <v>833.8</v>
      </c>
      <c r="W67" s="30">
        <v>160742.7586890001</v>
      </c>
      <c r="X67" s="32">
        <f t="shared" si="3"/>
        <v>562077.8920223335</v>
      </c>
    </row>
    <row r="68" spans="1:24" ht="18">
      <c r="A68" s="74">
        <v>41244</v>
      </c>
      <c r="B68" s="32">
        <v>155251.9</v>
      </c>
      <c r="C68" s="31">
        <v>0</v>
      </c>
      <c r="D68" s="31">
        <v>0</v>
      </c>
      <c r="E68" s="31">
        <v>0</v>
      </c>
      <c r="F68" s="31">
        <v>0</v>
      </c>
      <c r="G68" s="32">
        <v>117037.4</v>
      </c>
      <c r="H68" s="32">
        <v>137735.7</v>
      </c>
      <c r="I68" s="31">
        <v>0</v>
      </c>
      <c r="J68" s="31"/>
      <c r="K68" s="31"/>
      <c r="L68" s="31"/>
      <c r="M68" s="32">
        <f t="shared" si="10"/>
        <v>410025</v>
      </c>
      <c r="N68" s="31">
        <v>0</v>
      </c>
      <c r="O68" s="36">
        <v>49024.299999999996</v>
      </c>
      <c r="P68" s="31">
        <v>0</v>
      </c>
      <c r="Q68" s="32">
        <v>2705.2</v>
      </c>
      <c r="R68" s="32">
        <f>+O68+Q68</f>
        <v>51729.49999999999</v>
      </c>
      <c r="S68" s="32">
        <v>13</v>
      </c>
      <c r="T68" s="37">
        <v>15264.4</v>
      </c>
      <c r="U68" s="32">
        <f t="shared" si="2"/>
        <v>477031.9</v>
      </c>
      <c r="V68" s="30">
        <v>833.8</v>
      </c>
      <c r="W68" s="30">
        <v>61746.8</v>
      </c>
      <c r="X68" s="32">
        <f t="shared" si="3"/>
        <v>539612.5</v>
      </c>
    </row>
    <row r="69" spans="1:24" ht="18">
      <c r="A69" s="74">
        <v>41275</v>
      </c>
      <c r="B69" s="31">
        <v>0</v>
      </c>
      <c r="C69" s="31">
        <v>0</v>
      </c>
      <c r="D69" s="31">
        <v>0</v>
      </c>
      <c r="E69" s="31">
        <v>0</v>
      </c>
      <c r="F69" s="31">
        <v>0</v>
      </c>
      <c r="G69" s="32">
        <v>115644.120141</v>
      </c>
      <c r="H69" s="32">
        <v>292679.499312</v>
      </c>
      <c r="I69" s="31">
        <v>0</v>
      </c>
      <c r="J69" s="31"/>
      <c r="K69" s="31"/>
      <c r="L69" s="31"/>
      <c r="M69" s="32">
        <f aca="true" t="shared" si="12" ref="M69:M75">SUM(B69:H69)</f>
        <v>408323.619453</v>
      </c>
      <c r="N69" s="31">
        <v>0</v>
      </c>
      <c r="O69" s="36">
        <v>53502.6</v>
      </c>
      <c r="P69" s="31">
        <v>0</v>
      </c>
      <c r="Q69" s="32">
        <v>2402.6</v>
      </c>
      <c r="R69" s="32">
        <f aca="true" t="shared" si="13" ref="R69:R80">+O69+Q69</f>
        <v>55905.2</v>
      </c>
      <c r="S69" s="32">
        <v>16.116666666666667</v>
      </c>
      <c r="T69" s="37">
        <v>12136.5</v>
      </c>
      <c r="U69" s="32">
        <f t="shared" si="2"/>
        <v>476381.4361196667</v>
      </c>
      <c r="V69" s="30">
        <v>327</v>
      </c>
      <c r="W69" s="30">
        <v>87067.4</v>
      </c>
      <c r="X69" s="32">
        <f t="shared" si="3"/>
        <v>563775.8361196667</v>
      </c>
    </row>
    <row r="70" spans="1:24" ht="18">
      <c r="A70" s="74">
        <v>41306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2">
        <v>114250.8</v>
      </c>
      <c r="H70" s="32">
        <v>292371.3</v>
      </c>
      <c r="I70" s="31">
        <v>0</v>
      </c>
      <c r="J70" s="31"/>
      <c r="K70" s="31"/>
      <c r="L70" s="31"/>
      <c r="M70" s="32">
        <f t="shared" si="12"/>
        <v>406622.1</v>
      </c>
      <c r="N70" s="31">
        <v>0</v>
      </c>
      <c r="O70" s="36">
        <v>50864</v>
      </c>
      <c r="P70" s="31">
        <v>0</v>
      </c>
      <c r="Q70" s="32">
        <v>4047.7</v>
      </c>
      <c r="R70" s="32">
        <f t="shared" si="13"/>
        <v>54911.7</v>
      </c>
      <c r="S70" s="32">
        <v>19.233333333333334</v>
      </c>
      <c r="T70" s="37">
        <v>12065.1</v>
      </c>
      <c r="U70" s="32">
        <f t="shared" si="2"/>
        <v>473618.1333333333</v>
      </c>
      <c r="V70" s="30">
        <v>327</v>
      </c>
      <c r="W70" s="30">
        <v>55953.9</v>
      </c>
      <c r="X70" s="32">
        <f t="shared" si="3"/>
        <v>529899.0333333333</v>
      </c>
    </row>
    <row r="71" spans="1:24" ht="18">
      <c r="A71" s="74">
        <v>41334</v>
      </c>
      <c r="B71" s="31">
        <v>0</v>
      </c>
      <c r="C71" s="31">
        <v>0</v>
      </c>
      <c r="D71" s="31">
        <v>0</v>
      </c>
      <c r="E71" s="31">
        <v>0</v>
      </c>
      <c r="F71" s="31">
        <v>0</v>
      </c>
      <c r="G71" s="32">
        <v>112857.5</v>
      </c>
      <c r="H71" s="32">
        <v>292063.1</v>
      </c>
      <c r="I71" s="31">
        <v>0</v>
      </c>
      <c r="J71" s="31"/>
      <c r="K71" s="31"/>
      <c r="L71" s="31"/>
      <c r="M71" s="32">
        <f t="shared" si="12"/>
        <v>404920.6</v>
      </c>
      <c r="N71" s="31">
        <v>0</v>
      </c>
      <c r="O71" s="36">
        <v>47334.4</v>
      </c>
      <c r="P71" s="31">
        <v>0</v>
      </c>
      <c r="Q71" s="32">
        <v>3984.4</v>
      </c>
      <c r="R71" s="32">
        <f t="shared" si="13"/>
        <v>51318.8</v>
      </c>
      <c r="S71" s="32">
        <v>22.35</v>
      </c>
      <c r="T71" s="37">
        <v>14907.9</v>
      </c>
      <c r="U71" s="32">
        <f t="shared" si="2"/>
        <v>471169.64999999997</v>
      </c>
      <c r="V71" s="30">
        <v>327</v>
      </c>
      <c r="W71" s="30">
        <v>60353.9</v>
      </c>
      <c r="X71" s="32">
        <f t="shared" si="3"/>
        <v>531850.5499999999</v>
      </c>
    </row>
    <row r="72" spans="1:24" ht="18">
      <c r="A72" s="74">
        <v>41365</v>
      </c>
      <c r="B72" s="32">
        <v>11186</v>
      </c>
      <c r="C72" s="31">
        <v>0</v>
      </c>
      <c r="D72" s="31">
        <v>0</v>
      </c>
      <c r="E72" s="31">
        <v>0</v>
      </c>
      <c r="F72" s="31">
        <v>0</v>
      </c>
      <c r="G72" s="32">
        <v>111464.2</v>
      </c>
      <c r="H72" s="32">
        <v>291755.1</v>
      </c>
      <c r="I72" s="31">
        <v>0</v>
      </c>
      <c r="J72" s="31"/>
      <c r="K72" s="31"/>
      <c r="L72" s="31"/>
      <c r="M72" s="32">
        <f t="shared" si="12"/>
        <v>414405.3</v>
      </c>
      <c r="N72" s="31">
        <v>0</v>
      </c>
      <c r="O72" s="36">
        <v>42558.399999999994</v>
      </c>
      <c r="P72" s="31">
        <v>0</v>
      </c>
      <c r="Q72" s="32">
        <v>3837.3</v>
      </c>
      <c r="R72" s="32">
        <f t="shared" si="13"/>
        <v>46395.7</v>
      </c>
      <c r="S72" s="32">
        <v>25.466666666666665</v>
      </c>
      <c r="T72" s="37">
        <v>16783.6</v>
      </c>
      <c r="U72" s="32">
        <f t="shared" si="2"/>
        <v>477610.06666666665</v>
      </c>
      <c r="V72" s="30">
        <v>327</v>
      </c>
      <c r="W72" s="30">
        <v>60714.9</v>
      </c>
      <c r="X72" s="32">
        <f t="shared" si="3"/>
        <v>538651.9666666667</v>
      </c>
    </row>
    <row r="73" spans="1:24" ht="18">
      <c r="A73" s="74">
        <v>41395</v>
      </c>
      <c r="B73" s="31">
        <v>0</v>
      </c>
      <c r="C73" s="31">
        <v>0</v>
      </c>
      <c r="D73" s="31">
        <v>0</v>
      </c>
      <c r="E73" s="31">
        <v>0</v>
      </c>
      <c r="F73" s="31">
        <v>0</v>
      </c>
      <c r="G73" s="32">
        <v>110070.9</v>
      </c>
      <c r="H73" s="32">
        <v>291446.9</v>
      </c>
      <c r="I73" s="31">
        <v>0</v>
      </c>
      <c r="J73" s="31"/>
      <c r="K73" s="31"/>
      <c r="L73" s="31"/>
      <c r="M73" s="32">
        <f t="shared" si="12"/>
        <v>401517.80000000005</v>
      </c>
      <c r="N73" s="31">
        <v>0</v>
      </c>
      <c r="O73" s="36">
        <v>68342</v>
      </c>
      <c r="P73" s="31">
        <v>0</v>
      </c>
      <c r="Q73" s="32">
        <v>1350.2</v>
      </c>
      <c r="R73" s="32">
        <f t="shared" si="13"/>
        <v>69692.2</v>
      </c>
      <c r="S73" s="32">
        <v>28.583333333333332</v>
      </c>
      <c r="T73" s="37">
        <v>15592.6</v>
      </c>
      <c r="U73" s="32">
        <f t="shared" si="2"/>
        <v>486831.18333333335</v>
      </c>
      <c r="V73" s="30">
        <v>327</v>
      </c>
      <c r="W73" s="30">
        <v>65011.7</v>
      </c>
      <c r="X73" s="32">
        <f t="shared" si="3"/>
        <v>552169.8833333333</v>
      </c>
    </row>
    <row r="74" spans="1:24" ht="18">
      <c r="A74" s="74">
        <v>41426</v>
      </c>
      <c r="B74" s="31">
        <v>0</v>
      </c>
      <c r="C74" s="31">
        <v>0</v>
      </c>
      <c r="D74" s="31">
        <v>0</v>
      </c>
      <c r="E74" s="31">
        <v>0</v>
      </c>
      <c r="F74" s="31">
        <v>0</v>
      </c>
      <c r="G74" s="32">
        <v>108677.6</v>
      </c>
      <c r="H74" s="32">
        <v>291138.8</v>
      </c>
      <c r="I74" s="31">
        <v>0</v>
      </c>
      <c r="J74" s="31"/>
      <c r="K74" s="31"/>
      <c r="L74" s="31"/>
      <c r="M74" s="32">
        <f t="shared" si="12"/>
        <v>399816.4</v>
      </c>
      <c r="N74" s="31">
        <v>0</v>
      </c>
      <c r="O74" s="36">
        <v>70934.6</v>
      </c>
      <c r="P74" s="31">
        <v>0</v>
      </c>
      <c r="Q74" s="32">
        <v>1294.8</v>
      </c>
      <c r="R74" s="32">
        <f t="shared" si="13"/>
        <v>72229.40000000001</v>
      </c>
      <c r="S74" s="32">
        <v>31.7</v>
      </c>
      <c r="T74" s="37">
        <v>17430.8</v>
      </c>
      <c r="U74" s="32">
        <f aca="true" t="shared" si="14" ref="U74:U137">+M74+R74+S74+T74</f>
        <v>489508.30000000005</v>
      </c>
      <c r="V74" s="31">
        <v>0</v>
      </c>
      <c r="W74" s="30">
        <v>70322.8</v>
      </c>
      <c r="X74" s="32">
        <f aca="true" t="shared" si="15" ref="X74:X137">U74+V74+W74</f>
        <v>559831.1000000001</v>
      </c>
    </row>
    <row r="75" spans="1:24" ht="18">
      <c r="A75" s="74">
        <v>41456</v>
      </c>
      <c r="B75" s="31">
        <v>0</v>
      </c>
      <c r="C75" s="31">
        <v>0</v>
      </c>
      <c r="D75" s="31">
        <v>0</v>
      </c>
      <c r="E75" s="31">
        <v>0</v>
      </c>
      <c r="F75" s="31">
        <v>0</v>
      </c>
      <c r="G75" s="32">
        <v>107284.3</v>
      </c>
      <c r="H75" s="32">
        <v>290830.7</v>
      </c>
      <c r="I75" s="31">
        <v>0</v>
      </c>
      <c r="J75" s="31"/>
      <c r="K75" s="31"/>
      <c r="L75" s="31"/>
      <c r="M75" s="32">
        <f t="shared" si="12"/>
        <v>398115</v>
      </c>
      <c r="N75" s="31">
        <v>0</v>
      </c>
      <c r="O75" s="36">
        <v>100965.3</v>
      </c>
      <c r="P75" s="31">
        <v>0</v>
      </c>
      <c r="Q75" s="32">
        <v>581.5</v>
      </c>
      <c r="R75" s="32">
        <f t="shared" si="13"/>
        <v>101546.8</v>
      </c>
      <c r="S75" s="32">
        <v>33.8</v>
      </c>
      <c r="T75" s="37">
        <v>16818</v>
      </c>
      <c r="U75" s="32">
        <f t="shared" si="14"/>
        <v>516513.6</v>
      </c>
      <c r="V75" s="31">
        <v>0</v>
      </c>
      <c r="W75" s="30">
        <v>72236.8</v>
      </c>
      <c r="X75" s="32">
        <f t="shared" si="15"/>
        <v>588750.4</v>
      </c>
    </row>
    <row r="76" spans="1:24" ht="18">
      <c r="A76" s="74">
        <v>41487</v>
      </c>
      <c r="B76" s="31">
        <v>0</v>
      </c>
      <c r="C76" s="31">
        <v>0</v>
      </c>
      <c r="D76" s="31">
        <v>0</v>
      </c>
      <c r="E76" s="31">
        <v>0</v>
      </c>
      <c r="F76" s="31">
        <v>0</v>
      </c>
      <c r="G76" s="32">
        <v>107284.3</v>
      </c>
      <c r="H76" s="32">
        <v>290830.7</v>
      </c>
      <c r="I76" s="31">
        <v>0</v>
      </c>
      <c r="J76" s="31"/>
      <c r="K76" s="31"/>
      <c r="L76" s="31"/>
      <c r="M76" s="32">
        <f>SUM(B76:H76)</f>
        <v>398115</v>
      </c>
      <c r="N76" s="31">
        <v>0</v>
      </c>
      <c r="O76" s="36">
        <v>96477.7</v>
      </c>
      <c r="P76" s="31">
        <v>0</v>
      </c>
      <c r="Q76" s="32">
        <v>608.6</v>
      </c>
      <c r="R76" s="32">
        <f t="shared" si="13"/>
        <v>97086.3</v>
      </c>
      <c r="S76" s="32">
        <v>35.9</v>
      </c>
      <c r="T76" s="37">
        <v>23976.4</v>
      </c>
      <c r="U76" s="32">
        <f t="shared" si="14"/>
        <v>519213.60000000003</v>
      </c>
      <c r="V76" s="31">
        <v>0</v>
      </c>
      <c r="W76" s="30">
        <v>71998</v>
      </c>
      <c r="X76" s="32">
        <f t="shared" si="15"/>
        <v>591211.6000000001</v>
      </c>
    </row>
    <row r="77" spans="1:24" ht="18">
      <c r="A77" s="74">
        <v>41518</v>
      </c>
      <c r="B77" s="31">
        <v>0</v>
      </c>
      <c r="C77" s="31">
        <v>0</v>
      </c>
      <c r="D77" s="31">
        <v>0</v>
      </c>
      <c r="E77" s="31">
        <v>0</v>
      </c>
      <c r="F77" s="31">
        <v>0</v>
      </c>
      <c r="G77" s="32">
        <v>107284.3</v>
      </c>
      <c r="H77" s="32">
        <v>290214.4</v>
      </c>
      <c r="I77" s="31">
        <v>0</v>
      </c>
      <c r="J77" s="31"/>
      <c r="K77" s="31"/>
      <c r="L77" s="31"/>
      <c r="M77" s="32">
        <f>SUM(B77:H77)</f>
        <v>397498.7</v>
      </c>
      <c r="N77" s="31">
        <v>0</v>
      </c>
      <c r="O77" s="36">
        <v>104499.4</v>
      </c>
      <c r="P77" s="31">
        <v>0</v>
      </c>
      <c r="Q77" s="32">
        <v>582.5</v>
      </c>
      <c r="R77" s="32">
        <f t="shared" si="13"/>
        <v>105081.9</v>
      </c>
      <c r="S77" s="32">
        <v>38</v>
      </c>
      <c r="T77" s="37">
        <v>21844.2</v>
      </c>
      <c r="U77" s="32">
        <f t="shared" si="14"/>
        <v>524462.7999999999</v>
      </c>
      <c r="V77" s="31">
        <v>0</v>
      </c>
      <c r="W77" s="30">
        <v>67898</v>
      </c>
      <c r="X77" s="32">
        <f t="shared" si="15"/>
        <v>592360.7999999999</v>
      </c>
    </row>
    <row r="78" spans="1:24" ht="18.75">
      <c r="A78" s="74">
        <v>41548</v>
      </c>
      <c r="B78" s="33">
        <v>6525.5</v>
      </c>
      <c r="C78" s="31">
        <v>0</v>
      </c>
      <c r="D78" s="31">
        <v>0</v>
      </c>
      <c r="E78" s="31">
        <v>0</v>
      </c>
      <c r="F78" s="31">
        <v>0</v>
      </c>
      <c r="G78" s="32">
        <v>107284.3</v>
      </c>
      <c r="H78" s="32">
        <v>289906.3</v>
      </c>
      <c r="I78" s="31">
        <v>0</v>
      </c>
      <c r="J78" s="31"/>
      <c r="K78" s="31"/>
      <c r="L78" s="31"/>
      <c r="M78" s="32">
        <f>SUM(B78:H78)</f>
        <v>403716.1</v>
      </c>
      <c r="N78" s="31">
        <v>0</v>
      </c>
      <c r="O78" s="36">
        <v>108413.2</v>
      </c>
      <c r="P78" s="31">
        <v>0</v>
      </c>
      <c r="Q78" s="32">
        <v>620.8</v>
      </c>
      <c r="R78" s="32">
        <f t="shared" si="13"/>
        <v>109034</v>
      </c>
      <c r="S78" s="32">
        <v>40.099999999999994</v>
      </c>
      <c r="T78" s="37">
        <v>16870.9</v>
      </c>
      <c r="U78" s="32">
        <f t="shared" si="14"/>
        <v>529661.1</v>
      </c>
      <c r="V78" s="31">
        <v>0</v>
      </c>
      <c r="W78" s="30">
        <v>74973</v>
      </c>
      <c r="X78" s="32">
        <f t="shared" si="15"/>
        <v>604634.1</v>
      </c>
    </row>
    <row r="79" spans="1:24" ht="18.75">
      <c r="A79" s="74">
        <v>41579</v>
      </c>
      <c r="B79" s="33">
        <v>20947.4</v>
      </c>
      <c r="C79" s="31">
        <v>0</v>
      </c>
      <c r="D79" s="31">
        <v>0</v>
      </c>
      <c r="E79" s="31">
        <v>0</v>
      </c>
      <c r="F79" s="31">
        <v>0</v>
      </c>
      <c r="G79" s="32">
        <v>107284.3</v>
      </c>
      <c r="H79" s="32">
        <v>289906.3</v>
      </c>
      <c r="I79" s="31">
        <v>0</v>
      </c>
      <c r="J79" s="31"/>
      <c r="K79" s="31"/>
      <c r="L79" s="31"/>
      <c r="M79" s="32">
        <f>SUM(B79:H79)</f>
        <v>418138</v>
      </c>
      <c r="N79" s="31">
        <v>0</v>
      </c>
      <c r="O79" s="36">
        <v>107312.8</v>
      </c>
      <c r="P79" s="31">
        <v>0</v>
      </c>
      <c r="Q79" s="32">
        <v>606.1</v>
      </c>
      <c r="R79" s="32">
        <f t="shared" si="13"/>
        <v>107918.90000000001</v>
      </c>
      <c r="S79" s="32">
        <v>42.199999999999996</v>
      </c>
      <c r="T79" s="37">
        <v>21499.7</v>
      </c>
      <c r="U79" s="32">
        <f t="shared" si="14"/>
        <v>547598.7999999999</v>
      </c>
      <c r="V79" s="31">
        <v>0</v>
      </c>
      <c r="W79" s="30">
        <v>74730.9</v>
      </c>
      <c r="X79" s="32">
        <f t="shared" si="15"/>
        <v>622329.7</v>
      </c>
    </row>
    <row r="80" spans="1:24" ht="18">
      <c r="A80" s="74">
        <v>41609</v>
      </c>
      <c r="B80" s="31">
        <v>0</v>
      </c>
      <c r="C80" s="31">
        <v>0</v>
      </c>
      <c r="D80" s="31">
        <v>0</v>
      </c>
      <c r="E80" s="31">
        <v>0</v>
      </c>
      <c r="F80" s="31">
        <v>0</v>
      </c>
      <c r="G80" s="32">
        <v>107284.3</v>
      </c>
      <c r="H80" s="32">
        <v>289290</v>
      </c>
      <c r="I80" s="31">
        <v>0</v>
      </c>
      <c r="J80" s="31"/>
      <c r="K80" s="31"/>
      <c r="L80" s="31"/>
      <c r="M80" s="32">
        <f>SUM(B80:H80)</f>
        <v>396574.3</v>
      </c>
      <c r="N80" s="31">
        <v>0</v>
      </c>
      <c r="O80" s="36">
        <v>109019.9</v>
      </c>
      <c r="P80" s="31">
        <v>0</v>
      </c>
      <c r="Q80" s="32">
        <v>539.1</v>
      </c>
      <c r="R80" s="32">
        <f t="shared" si="13"/>
        <v>109559</v>
      </c>
      <c r="S80" s="32">
        <v>44.3</v>
      </c>
      <c r="T80" s="37">
        <v>17922.9</v>
      </c>
      <c r="U80" s="32">
        <f t="shared" si="14"/>
        <v>524100.5</v>
      </c>
      <c r="V80" s="31">
        <v>0</v>
      </c>
      <c r="W80" s="30">
        <v>73905.6</v>
      </c>
      <c r="X80" s="32">
        <f t="shared" si="15"/>
        <v>598006.1</v>
      </c>
    </row>
    <row r="81" spans="1:24" ht="18">
      <c r="A81" s="74">
        <v>41640</v>
      </c>
      <c r="B81" s="31">
        <v>0</v>
      </c>
      <c r="C81" s="31">
        <v>0</v>
      </c>
      <c r="D81" s="31">
        <v>0</v>
      </c>
      <c r="E81" s="31">
        <v>0</v>
      </c>
      <c r="F81" s="31">
        <v>0</v>
      </c>
      <c r="G81" s="32">
        <v>107284.3</v>
      </c>
      <c r="H81" s="32">
        <v>289290</v>
      </c>
      <c r="I81" s="31">
        <v>0</v>
      </c>
      <c r="J81" s="31"/>
      <c r="K81" s="31"/>
      <c r="L81" s="31"/>
      <c r="M81" s="32">
        <f aca="true" t="shared" si="16" ref="M81:M128">SUM(B81:H81)</f>
        <v>396574.3</v>
      </c>
      <c r="N81" s="31">
        <v>0</v>
      </c>
      <c r="O81" s="36">
        <v>108779.5</v>
      </c>
      <c r="P81" s="31">
        <v>0</v>
      </c>
      <c r="Q81" s="32">
        <v>541.4</v>
      </c>
      <c r="R81" s="32">
        <f aca="true" t="shared" si="17" ref="R81:R128">+O81+Q81</f>
        <v>109320.9</v>
      </c>
      <c r="S81" s="32">
        <v>46.199999999999996</v>
      </c>
      <c r="T81" s="37">
        <v>14755.1</v>
      </c>
      <c r="U81" s="32">
        <f t="shared" si="14"/>
        <v>520696.49999999994</v>
      </c>
      <c r="V81" s="31">
        <v>0</v>
      </c>
      <c r="W81" s="30">
        <v>70905.6</v>
      </c>
      <c r="X81" s="32">
        <f t="shared" si="15"/>
        <v>591602.1</v>
      </c>
    </row>
    <row r="82" spans="1:24" ht="18">
      <c r="A82" s="74">
        <v>41671</v>
      </c>
      <c r="B82" s="31">
        <v>0</v>
      </c>
      <c r="C82" s="31">
        <v>0</v>
      </c>
      <c r="D82" s="31">
        <v>0</v>
      </c>
      <c r="E82" s="31">
        <v>0</v>
      </c>
      <c r="F82" s="31">
        <v>0</v>
      </c>
      <c r="G82" s="32">
        <v>107284.3</v>
      </c>
      <c r="H82" s="32">
        <v>288673.7</v>
      </c>
      <c r="I82" s="31">
        <v>0</v>
      </c>
      <c r="J82" s="31"/>
      <c r="K82" s="31"/>
      <c r="L82" s="31"/>
      <c r="M82" s="32">
        <f t="shared" si="16"/>
        <v>395958</v>
      </c>
      <c r="N82" s="31">
        <v>0</v>
      </c>
      <c r="O82" s="36">
        <v>112164</v>
      </c>
      <c r="P82" s="31">
        <v>0</v>
      </c>
      <c r="Q82" s="32">
        <v>543.2</v>
      </c>
      <c r="R82" s="32">
        <f t="shared" si="17"/>
        <v>112707.2</v>
      </c>
      <c r="S82" s="32">
        <v>48.1</v>
      </c>
      <c r="T82" s="37">
        <v>16444.5</v>
      </c>
      <c r="U82" s="32">
        <f t="shared" si="14"/>
        <v>525157.8</v>
      </c>
      <c r="V82" s="31">
        <v>0</v>
      </c>
      <c r="W82" s="30">
        <v>72967.7</v>
      </c>
      <c r="X82" s="32">
        <f t="shared" si="15"/>
        <v>598125.5</v>
      </c>
    </row>
    <row r="83" spans="1:24" ht="18.75">
      <c r="A83" s="74">
        <v>41699</v>
      </c>
      <c r="B83" s="33">
        <v>8513</v>
      </c>
      <c r="C83" s="31">
        <v>0</v>
      </c>
      <c r="D83" s="31">
        <v>0</v>
      </c>
      <c r="E83" s="31">
        <v>0</v>
      </c>
      <c r="F83" s="31">
        <v>0</v>
      </c>
      <c r="G83" s="32">
        <v>107284.3</v>
      </c>
      <c r="H83" s="32">
        <v>288673.7</v>
      </c>
      <c r="I83" s="31">
        <v>0</v>
      </c>
      <c r="J83" s="31"/>
      <c r="K83" s="31"/>
      <c r="L83" s="31"/>
      <c r="M83" s="32">
        <f t="shared" si="16"/>
        <v>404471</v>
      </c>
      <c r="N83" s="31">
        <v>0</v>
      </c>
      <c r="O83" s="36">
        <v>108771.9</v>
      </c>
      <c r="P83" s="31">
        <v>0</v>
      </c>
      <c r="Q83" s="32">
        <v>1314.8</v>
      </c>
      <c r="R83" s="32">
        <f t="shared" si="17"/>
        <v>110086.7</v>
      </c>
      <c r="S83" s="32">
        <v>50</v>
      </c>
      <c r="T83" s="37">
        <v>12016.1</v>
      </c>
      <c r="U83" s="32">
        <f t="shared" si="14"/>
        <v>526623.8</v>
      </c>
      <c r="V83" s="31">
        <v>0</v>
      </c>
      <c r="W83" s="30">
        <v>77251.6</v>
      </c>
      <c r="X83" s="32">
        <f t="shared" si="15"/>
        <v>603875.4</v>
      </c>
    </row>
    <row r="84" spans="1:24" ht="18.75">
      <c r="A84" s="74">
        <v>41730</v>
      </c>
      <c r="B84" s="33">
        <v>14256.4</v>
      </c>
      <c r="C84" s="31">
        <v>0</v>
      </c>
      <c r="D84" s="31">
        <v>0</v>
      </c>
      <c r="E84" s="31">
        <v>0</v>
      </c>
      <c r="F84" s="31">
        <v>0</v>
      </c>
      <c r="G84" s="32">
        <v>107284.3</v>
      </c>
      <c r="H84" s="32">
        <v>288365.6</v>
      </c>
      <c r="I84" s="31">
        <v>0</v>
      </c>
      <c r="J84" s="31"/>
      <c r="K84" s="31"/>
      <c r="L84" s="31"/>
      <c r="M84" s="32">
        <f t="shared" si="16"/>
        <v>409906.3</v>
      </c>
      <c r="N84" s="31">
        <v>0</v>
      </c>
      <c r="O84" s="36">
        <v>137931.1</v>
      </c>
      <c r="P84" s="31">
        <v>0</v>
      </c>
      <c r="Q84" s="32">
        <v>2342.1</v>
      </c>
      <c r="R84" s="32">
        <f t="shared" si="17"/>
        <v>140273.2</v>
      </c>
      <c r="S84" s="32">
        <v>51.9</v>
      </c>
      <c r="T84" s="37">
        <v>15832.1</v>
      </c>
      <c r="U84" s="32">
        <f t="shared" si="14"/>
        <v>566063.5</v>
      </c>
      <c r="V84" s="31">
        <v>0</v>
      </c>
      <c r="W84" s="30">
        <v>77326.58</v>
      </c>
      <c r="X84" s="32">
        <f t="shared" si="15"/>
        <v>643390.08</v>
      </c>
    </row>
    <row r="85" spans="1:24" ht="18.75">
      <c r="A85" s="74">
        <v>41760</v>
      </c>
      <c r="B85" s="33">
        <v>16076.5</v>
      </c>
      <c r="C85" s="31">
        <v>0</v>
      </c>
      <c r="D85" s="31">
        <v>0</v>
      </c>
      <c r="E85" s="31">
        <v>0</v>
      </c>
      <c r="F85" s="31">
        <v>0</v>
      </c>
      <c r="G85" s="32">
        <v>107284.3</v>
      </c>
      <c r="H85" s="32">
        <v>287749.3</v>
      </c>
      <c r="I85" s="31">
        <v>0</v>
      </c>
      <c r="J85" s="31"/>
      <c r="K85" s="31"/>
      <c r="L85" s="31"/>
      <c r="M85" s="32">
        <f t="shared" si="16"/>
        <v>411110.1</v>
      </c>
      <c r="N85" s="31">
        <v>0</v>
      </c>
      <c r="O85" s="36">
        <v>131083.8</v>
      </c>
      <c r="P85" s="31">
        <v>0</v>
      </c>
      <c r="Q85" s="32">
        <v>1330.6</v>
      </c>
      <c r="R85" s="32">
        <f t="shared" si="17"/>
        <v>132414.4</v>
      </c>
      <c r="S85" s="32">
        <v>53.8</v>
      </c>
      <c r="T85" s="37">
        <v>14486.1</v>
      </c>
      <c r="U85" s="32">
        <f t="shared" si="14"/>
        <v>558064.4</v>
      </c>
      <c r="V85" s="31">
        <v>0</v>
      </c>
      <c r="W85" s="30">
        <v>89397.2</v>
      </c>
      <c r="X85" s="32">
        <f t="shared" si="15"/>
        <v>647461.6</v>
      </c>
    </row>
    <row r="86" spans="1:24" ht="18.75">
      <c r="A86" s="74">
        <v>41791</v>
      </c>
      <c r="B86" s="33">
        <v>39309.6</v>
      </c>
      <c r="C86" s="31">
        <v>0</v>
      </c>
      <c r="D86" s="31">
        <v>0</v>
      </c>
      <c r="E86" s="31">
        <v>0</v>
      </c>
      <c r="F86" s="31">
        <v>0</v>
      </c>
      <c r="G86" s="32">
        <v>107284.3</v>
      </c>
      <c r="H86" s="32">
        <v>287441.3</v>
      </c>
      <c r="I86" s="31">
        <v>0</v>
      </c>
      <c r="J86" s="31"/>
      <c r="K86" s="31"/>
      <c r="L86" s="31"/>
      <c r="M86" s="32">
        <f t="shared" si="16"/>
        <v>434035.19999999995</v>
      </c>
      <c r="N86" s="31">
        <v>0</v>
      </c>
      <c r="O86" s="36">
        <v>134209.1</v>
      </c>
      <c r="P86" s="31">
        <v>0</v>
      </c>
      <c r="Q86" s="32">
        <v>1296.6</v>
      </c>
      <c r="R86" s="32">
        <f t="shared" si="17"/>
        <v>135505.7</v>
      </c>
      <c r="S86" s="32">
        <v>55.7</v>
      </c>
      <c r="T86" s="37">
        <v>17380.9</v>
      </c>
      <c r="U86" s="32">
        <f t="shared" si="14"/>
        <v>586977.4999999999</v>
      </c>
      <c r="V86" s="31">
        <v>0</v>
      </c>
      <c r="W86" s="30">
        <v>86242.5</v>
      </c>
      <c r="X86" s="32">
        <f t="shared" si="15"/>
        <v>673219.9999999999</v>
      </c>
    </row>
    <row r="87" spans="1:24" ht="18.75">
      <c r="A87" s="74">
        <v>41821</v>
      </c>
      <c r="B87" s="33">
        <v>52779.8</v>
      </c>
      <c r="C87" s="31">
        <v>0</v>
      </c>
      <c r="D87" s="31">
        <v>0</v>
      </c>
      <c r="E87" s="31">
        <v>0</v>
      </c>
      <c r="F87" s="31">
        <v>0</v>
      </c>
      <c r="G87" s="32">
        <v>107284.3</v>
      </c>
      <c r="H87" s="32">
        <v>287441.3</v>
      </c>
      <c r="I87" s="31">
        <v>0</v>
      </c>
      <c r="J87" s="31"/>
      <c r="K87" s="31"/>
      <c r="L87" s="31"/>
      <c r="M87" s="32">
        <f t="shared" si="16"/>
        <v>447505.4</v>
      </c>
      <c r="N87" s="31">
        <v>0</v>
      </c>
      <c r="O87" s="36">
        <v>136756.6</v>
      </c>
      <c r="P87" s="31">
        <v>0</v>
      </c>
      <c r="Q87" s="32">
        <v>3306.9</v>
      </c>
      <c r="R87" s="32">
        <f t="shared" si="17"/>
        <v>140063.5</v>
      </c>
      <c r="S87" s="32">
        <v>64.55</v>
      </c>
      <c r="T87" s="37">
        <v>19112.1</v>
      </c>
      <c r="U87" s="32">
        <f t="shared" si="14"/>
        <v>606745.55</v>
      </c>
      <c r="V87" s="31">
        <v>0</v>
      </c>
      <c r="W87" s="30">
        <v>87667.47</v>
      </c>
      <c r="X87" s="32">
        <f t="shared" si="15"/>
        <v>694413.02</v>
      </c>
    </row>
    <row r="88" spans="1:24" ht="18.75">
      <c r="A88" s="74">
        <v>41852</v>
      </c>
      <c r="B88" s="33">
        <v>43358.6</v>
      </c>
      <c r="C88" s="31">
        <v>0</v>
      </c>
      <c r="D88" s="31">
        <v>0</v>
      </c>
      <c r="E88" s="31">
        <v>0</v>
      </c>
      <c r="F88" s="31">
        <v>0</v>
      </c>
      <c r="G88" s="32">
        <v>107284.3</v>
      </c>
      <c r="H88" s="32">
        <v>286825</v>
      </c>
      <c r="I88" s="31">
        <v>0</v>
      </c>
      <c r="J88" s="31"/>
      <c r="K88" s="31"/>
      <c r="L88" s="31"/>
      <c r="M88" s="32">
        <f t="shared" si="16"/>
        <v>437467.9</v>
      </c>
      <c r="N88" s="31">
        <v>0</v>
      </c>
      <c r="O88" s="36">
        <v>150171.5</v>
      </c>
      <c r="P88" s="31">
        <v>0</v>
      </c>
      <c r="Q88" s="32">
        <v>1421.8</v>
      </c>
      <c r="R88" s="32">
        <f t="shared" si="17"/>
        <v>151593.3</v>
      </c>
      <c r="S88" s="32">
        <v>73.4</v>
      </c>
      <c r="T88" s="37">
        <v>21214.4</v>
      </c>
      <c r="U88" s="32">
        <f t="shared" si="14"/>
        <v>610349</v>
      </c>
      <c r="V88" s="31">
        <v>0</v>
      </c>
      <c r="W88" s="30">
        <v>81286.25</v>
      </c>
      <c r="X88" s="32">
        <f t="shared" si="15"/>
        <v>691635.25</v>
      </c>
    </row>
    <row r="89" spans="1:24" ht="18.75">
      <c r="A89" s="74">
        <v>41883</v>
      </c>
      <c r="B89" s="33">
        <v>27300.1</v>
      </c>
      <c r="C89" s="31">
        <v>0</v>
      </c>
      <c r="D89" s="31">
        <v>0</v>
      </c>
      <c r="E89" s="31">
        <v>0</v>
      </c>
      <c r="F89" s="31">
        <v>0</v>
      </c>
      <c r="G89" s="32">
        <v>107284.3</v>
      </c>
      <c r="H89" s="32">
        <v>286825</v>
      </c>
      <c r="I89" s="31">
        <v>0</v>
      </c>
      <c r="J89" s="31"/>
      <c r="K89" s="31"/>
      <c r="L89" s="31"/>
      <c r="M89" s="32">
        <f t="shared" si="16"/>
        <v>421409.4</v>
      </c>
      <c r="N89" s="31">
        <v>0</v>
      </c>
      <c r="O89" s="36">
        <v>151516.4</v>
      </c>
      <c r="P89" s="31">
        <v>0</v>
      </c>
      <c r="Q89" s="32">
        <v>1373.1</v>
      </c>
      <c r="R89" s="32">
        <f t="shared" si="17"/>
        <v>152889.5</v>
      </c>
      <c r="S89" s="32">
        <v>82.25</v>
      </c>
      <c r="T89" s="37">
        <v>21366.1</v>
      </c>
      <c r="U89" s="32">
        <f t="shared" si="14"/>
        <v>595747.25</v>
      </c>
      <c r="V89" s="31">
        <v>0</v>
      </c>
      <c r="W89" s="30">
        <v>77274.37</v>
      </c>
      <c r="X89" s="32">
        <f t="shared" si="15"/>
        <v>673021.62</v>
      </c>
    </row>
    <row r="90" spans="1:24" ht="18.75">
      <c r="A90" s="74">
        <v>41913</v>
      </c>
      <c r="B90" s="33">
        <v>74347</v>
      </c>
      <c r="C90" s="31">
        <v>0</v>
      </c>
      <c r="D90" s="31">
        <v>0</v>
      </c>
      <c r="E90" s="31">
        <v>0</v>
      </c>
      <c r="F90" s="31">
        <v>0</v>
      </c>
      <c r="G90" s="32">
        <v>107284.3</v>
      </c>
      <c r="H90" s="32">
        <v>286516.8</v>
      </c>
      <c r="I90" s="31">
        <v>0</v>
      </c>
      <c r="J90" s="31"/>
      <c r="K90" s="31"/>
      <c r="L90" s="31"/>
      <c r="M90" s="32">
        <f t="shared" si="16"/>
        <v>468148.1</v>
      </c>
      <c r="N90" s="31">
        <v>0</v>
      </c>
      <c r="O90" s="36">
        <v>146788.6</v>
      </c>
      <c r="P90" s="31">
        <v>0</v>
      </c>
      <c r="Q90" s="32">
        <v>1223.7</v>
      </c>
      <c r="R90" s="32">
        <f t="shared" si="17"/>
        <v>148012.30000000002</v>
      </c>
      <c r="S90" s="32">
        <v>91.1</v>
      </c>
      <c r="T90" s="37">
        <v>21075.3</v>
      </c>
      <c r="U90" s="32">
        <f t="shared" si="14"/>
        <v>637326.8</v>
      </c>
      <c r="V90" s="31">
        <v>0</v>
      </c>
      <c r="W90" s="30">
        <v>77471.24</v>
      </c>
      <c r="X90" s="32">
        <f t="shared" si="15"/>
        <v>714798.04</v>
      </c>
    </row>
    <row r="91" spans="1:24" ht="18.75">
      <c r="A91" s="74">
        <v>41944</v>
      </c>
      <c r="B91" s="33">
        <v>41502.5</v>
      </c>
      <c r="C91" s="31">
        <v>0</v>
      </c>
      <c r="D91" s="31">
        <v>0</v>
      </c>
      <c r="E91" s="31">
        <v>0</v>
      </c>
      <c r="F91" s="31">
        <v>0</v>
      </c>
      <c r="G91" s="32">
        <v>106976.2</v>
      </c>
      <c r="H91" s="32">
        <v>286208.6</v>
      </c>
      <c r="I91" s="31">
        <v>0</v>
      </c>
      <c r="J91" s="31"/>
      <c r="K91" s="31"/>
      <c r="L91" s="31"/>
      <c r="M91" s="32">
        <f t="shared" si="16"/>
        <v>434687.3</v>
      </c>
      <c r="N91" s="31">
        <v>0</v>
      </c>
      <c r="O91" s="36">
        <v>154082.5</v>
      </c>
      <c r="P91" s="31">
        <v>0</v>
      </c>
      <c r="Q91" s="32">
        <v>948.8</v>
      </c>
      <c r="R91" s="32">
        <f t="shared" si="17"/>
        <v>155031.3</v>
      </c>
      <c r="S91" s="32">
        <v>99.95</v>
      </c>
      <c r="T91" s="37">
        <v>17552.8</v>
      </c>
      <c r="U91" s="32">
        <f t="shared" si="14"/>
        <v>607371.35</v>
      </c>
      <c r="V91" s="31">
        <v>0</v>
      </c>
      <c r="W91" s="30">
        <v>71437.29</v>
      </c>
      <c r="X91" s="32">
        <f t="shared" si="15"/>
        <v>678808.64</v>
      </c>
    </row>
    <row r="92" spans="1:24" ht="18.75">
      <c r="A92" s="74">
        <v>41974</v>
      </c>
      <c r="B92" s="34">
        <v>55186.9</v>
      </c>
      <c r="C92" s="31">
        <v>0</v>
      </c>
      <c r="D92" s="31">
        <v>0</v>
      </c>
      <c r="E92" s="31">
        <v>0</v>
      </c>
      <c r="F92" s="31">
        <v>0</v>
      </c>
      <c r="G92" s="32">
        <v>106976.2</v>
      </c>
      <c r="H92" s="32">
        <v>285900.5</v>
      </c>
      <c r="I92" s="31">
        <v>0</v>
      </c>
      <c r="J92" s="31"/>
      <c r="K92" s="31"/>
      <c r="L92" s="31"/>
      <c r="M92" s="32">
        <f t="shared" si="16"/>
        <v>448063.6</v>
      </c>
      <c r="N92" s="31">
        <v>0</v>
      </c>
      <c r="O92" s="36">
        <v>147702.7</v>
      </c>
      <c r="P92" s="31">
        <v>0</v>
      </c>
      <c r="Q92" s="32">
        <v>34633.2</v>
      </c>
      <c r="R92" s="32">
        <f t="shared" si="17"/>
        <v>182335.90000000002</v>
      </c>
      <c r="S92" s="32">
        <v>108.8</v>
      </c>
      <c r="T92" s="37">
        <v>14527.6</v>
      </c>
      <c r="U92" s="32">
        <f t="shared" si="14"/>
        <v>645035.9</v>
      </c>
      <c r="V92" s="31">
        <v>0</v>
      </c>
      <c r="W92" s="30">
        <v>82337.3</v>
      </c>
      <c r="X92" s="32">
        <f t="shared" si="15"/>
        <v>727373.2000000001</v>
      </c>
    </row>
    <row r="93" spans="1:24" ht="18.75">
      <c r="A93" s="74">
        <v>42005</v>
      </c>
      <c r="B93" s="34">
        <v>22472.2</v>
      </c>
      <c r="C93" s="31">
        <v>0</v>
      </c>
      <c r="D93" s="31">
        <v>0</v>
      </c>
      <c r="E93" s="31">
        <v>0</v>
      </c>
      <c r="F93" s="31">
        <v>0</v>
      </c>
      <c r="G93" s="33">
        <v>106976.2</v>
      </c>
      <c r="H93" s="34">
        <v>285900.5</v>
      </c>
      <c r="I93" s="31">
        <v>0</v>
      </c>
      <c r="J93" s="31"/>
      <c r="K93" s="31"/>
      <c r="L93" s="31"/>
      <c r="M93" s="32">
        <f t="shared" si="16"/>
        <v>415348.9</v>
      </c>
      <c r="N93" s="31">
        <v>0</v>
      </c>
      <c r="O93" s="36">
        <v>157245.09999999998</v>
      </c>
      <c r="P93" s="31">
        <v>0</v>
      </c>
      <c r="Q93" s="32">
        <v>35319</v>
      </c>
      <c r="R93" s="32">
        <f>+O93+Q93</f>
        <v>192564.09999999998</v>
      </c>
      <c r="S93" s="32">
        <v>114.10000000000001</v>
      </c>
      <c r="T93" s="37">
        <v>15258.6</v>
      </c>
      <c r="U93" s="32">
        <f t="shared" si="14"/>
        <v>623285.7</v>
      </c>
      <c r="V93" s="31">
        <v>0</v>
      </c>
      <c r="W93" s="30">
        <v>77631.13</v>
      </c>
      <c r="X93" s="32">
        <f t="shared" si="15"/>
        <v>700916.83</v>
      </c>
    </row>
    <row r="94" spans="1:24" ht="18.75">
      <c r="A94" s="74">
        <v>42036</v>
      </c>
      <c r="B94" s="34">
        <v>72202.7</v>
      </c>
      <c r="C94" s="31">
        <v>0</v>
      </c>
      <c r="D94" s="31">
        <v>0</v>
      </c>
      <c r="E94" s="31">
        <v>0</v>
      </c>
      <c r="F94" s="31">
        <v>0</v>
      </c>
      <c r="G94" s="33">
        <v>105891</v>
      </c>
      <c r="H94" s="34">
        <v>284644.4</v>
      </c>
      <c r="I94" s="31">
        <v>0</v>
      </c>
      <c r="J94" s="31"/>
      <c r="K94" s="31"/>
      <c r="L94" s="31"/>
      <c r="M94" s="32">
        <f t="shared" si="16"/>
        <v>462738.10000000003</v>
      </c>
      <c r="N94" s="31">
        <v>0</v>
      </c>
      <c r="O94" s="36">
        <v>140827.2</v>
      </c>
      <c r="P94" s="31">
        <v>0</v>
      </c>
      <c r="Q94" s="32">
        <v>37033.8</v>
      </c>
      <c r="R94" s="32">
        <f t="shared" si="17"/>
        <v>177861</v>
      </c>
      <c r="S94" s="32">
        <v>119.39999999999999</v>
      </c>
      <c r="T94" s="37">
        <v>16307.3</v>
      </c>
      <c r="U94" s="32">
        <f t="shared" si="14"/>
        <v>657025.8000000002</v>
      </c>
      <c r="V94" s="31">
        <v>0</v>
      </c>
      <c r="W94" s="30">
        <v>85733.3</v>
      </c>
      <c r="X94" s="32">
        <f t="shared" si="15"/>
        <v>742759.1000000002</v>
      </c>
    </row>
    <row r="95" spans="1:24" ht="18.75">
      <c r="A95" s="74">
        <v>42064</v>
      </c>
      <c r="B95" s="34">
        <v>23590.1</v>
      </c>
      <c r="C95" s="31">
        <v>0</v>
      </c>
      <c r="D95" s="31">
        <v>0</v>
      </c>
      <c r="E95" s="31">
        <v>0</v>
      </c>
      <c r="F95" s="31">
        <v>0</v>
      </c>
      <c r="G95" s="33">
        <v>104166</v>
      </c>
      <c r="H95" s="34">
        <v>284644.4</v>
      </c>
      <c r="I95" s="31">
        <v>0</v>
      </c>
      <c r="J95" s="31"/>
      <c r="K95" s="31"/>
      <c r="L95" s="31"/>
      <c r="M95" s="32">
        <f t="shared" si="16"/>
        <v>412400.5</v>
      </c>
      <c r="N95" s="31">
        <v>0</v>
      </c>
      <c r="O95" s="36">
        <v>156652.5</v>
      </c>
      <c r="P95" s="31">
        <v>0</v>
      </c>
      <c r="Q95" s="32">
        <v>37342.1</v>
      </c>
      <c r="R95" s="32">
        <f t="shared" si="17"/>
        <v>193994.6</v>
      </c>
      <c r="S95" s="32">
        <v>124.69999999999999</v>
      </c>
      <c r="T95" s="37">
        <v>14327.6</v>
      </c>
      <c r="U95" s="32">
        <f t="shared" si="14"/>
        <v>620847.3999999999</v>
      </c>
      <c r="V95" s="31">
        <v>0</v>
      </c>
      <c r="W95" s="30">
        <v>79848</v>
      </c>
      <c r="X95" s="32">
        <f t="shared" si="15"/>
        <v>700695.3999999999</v>
      </c>
    </row>
    <row r="96" spans="1:24" ht="18.75">
      <c r="A96" s="74">
        <v>42095</v>
      </c>
      <c r="B96" s="34">
        <v>54107.7</v>
      </c>
      <c r="C96" s="31">
        <v>0</v>
      </c>
      <c r="D96" s="31">
        <v>0</v>
      </c>
      <c r="E96" s="31">
        <v>0</v>
      </c>
      <c r="F96" s="31">
        <v>0</v>
      </c>
      <c r="G96" s="33">
        <v>102772.7</v>
      </c>
      <c r="H96" s="34">
        <v>284004.5</v>
      </c>
      <c r="I96" s="31">
        <v>0</v>
      </c>
      <c r="J96" s="31"/>
      <c r="K96" s="31"/>
      <c r="L96" s="31"/>
      <c r="M96" s="32">
        <f t="shared" si="16"/>
        <v>440884.9</v>
      </c>
      <c r="N96" s="31">
        <v>0</v>
      </c>
      <c r="O96" s="36">
        <v>152931.6</v>
      </c>
      <c r="P96" s="31">
        <v>0</v>
      </c>
      <c r="Q96" s="32">
        <v>35613.2</v>
      </c>
      <c r="R96" s="32">
        <f t="shared" si="17"/>
        <v>188544.8</v>
      </c>
      <c r="S96" s="32">
        <v>130</v>
      </c>
      <c r="T96" s="37">
        <v>14327.6</v>
      </c>
      <c r="U96" s="32">
        <f t="shared" si="14"/>
        <v>643887.2999999999</v>
      </c>
      <c r="V96" s="31">
        <v>0</v>
      </c>
      <c r="W96" s="30">
        <v>92014.3</v>
      </c>
      <c r="X96" s="32">
        <f t="shared" si="15"/>
        <v>735901.6</v>
      </c>
    </row>
    <row r="97" spans="1:24" ht="18.75">
      <c r="A97" s="74">
        <v>42125</v>
      </c>
      <c r="B97" s="34">
        <v>79625</v>
      </c>
      <c r="C97" s="31">
        <v>0</v>
      </c>
      <c r="D97" s="31">
        <v>0</v>
      </c>
      <c r="E97" s="31">
        <v>0</v>
      </c>
      <c r="F97" s="31">
        <v>0</v>
      </c>
      <c r="G97" s="33">
        <v>101379.3</v>
      </c>
      <c r="H97" s="34">
        <v>283364.7</v>
      </c>
      <c r="I97" s="31">
        <v>0</v>
      </c>
      <c r="J97" s="31"/>
      <c r="K97" s="31"/>
      <c r="L97" s="31"/>
      <c r="M97" s="32">
        <f t="shared" si="16"/>
        <v>464369</v>
      </c>
      <c r="N97" s="31">
        <v>0</v>
      </c>
      <c r="O97" s="36">
        <v>172465.8</v>
      </c>
      <c r="P97" s="31">
        <v>0</v>
      </c>
      <c r="Q97" s="32">
        <v>34736.2</v>
      </c>
      <c r="R97" s="32">
        <f t="shared" si="17"/>
        <v>207202</v>
      </c>
      <c r="S97" s="32">
        <v>135.3</v>
      </c>
      <c r="T97" s="37">
        <v>14327.6</v>
      </c>
      <c r="U97" s="32">
        <f t="shared" si="14"/>
        <v>686033.9</v>
      </c>
      <c r="V97" s="31">
        <v>0</v>
      </c>
      <c r="W97" s="30">
        <v>94612.5</v>
      </c>
      <c r="X97" s="32">
        <f t="shared" si="15"/>
        <v>780646.4</v>
      </c>
    </row>
    <row r="98" spans="1:24" ht="18.75">
      <c r="A98" s="74">
        <v>42156</v>
      </c>
      <c r="B98" s="34">
        <v>121700.819418</v>
      </c>
      <c r="C98" s="31">
        <v>0</v>
      </c>
      <c r="D98" s="31">
        <v>0</v>
      </c>
      <c r="E98" s="31">
        <v>0</v>
      </c>
      <c r="F98" s="31">
        <v>0</v>
      </c>
      <c r="G98" s="33">
        <v>100317.8</v>
      </c>
      <c r="H98" s="34">
        <v>282393.1</v>
      </c>
      <c r="I98" s="31">
        <v>0</v>
      </c>
      <c r="J98" s="31"/>
      <c r="K98" s="31"/>
      <c r="L98" s="31"/>
      <c r="M98" s="32">
        <f t="shared" si="16"/>
        <v>504411.71941799996</v>
      </c>
      <c r="N98" s="31">
        <v>0</v>
      </c>
      <c r="O98" s="36">
        <v>166756.2</v>
      </c>
      <c r="P98" s="31">
        <v>0</v>
      </c>
      <c r="Q98" s="32">
        <v>32993.1</v>
      </c>
      <c r="R98" s="32">
        <f t="shared" si="17"/>
        <v>199749.30000000002</v>
      </c>
      <c r="S98" s="32">
        <v>140.6</v>
      </c>
      <c r="T98" s="37">
        <v>15842.4</v>
      </c>
      <c r="U98" s="32">
        <f t="shared" si="14"/>
        <v>720144.019418</v>
      </c>
      <c r="V98" s="31">
        <v>0</v>
      </c>
      <c r="W98" s="30">
        <v>103864.9</v>
      </c>
      <c r="X98" s="32">
        <f t="shared" si="15"/>
        <v>824008.919418</v>
      </c>
    </row>
    <row r="99" spans="1:24" ht="18.75">
      <c r="A99" s="74">
        <v>42186</v>
      </c>
      <c r="B99" s="34">
        <v>124466.2</v>
      </c>
      <c r="C99" s="31">
        <v>0</v>
      </c>
      <c r="D99" s="31">
        <v>0</v>
      </c>
      <c r="E99" s="31">
        <v>0</v>
      </c>
      <c r="F99" s="31">
        <v>0</v>
      </c>
      <c r="G99" s="33">
        <v>98924.5</v>
      </c>
      <c r="H99" s="34">
        <v>281753.2</v>
      </c>
      <c r="I99" s="31">
        <v>0</v>
      </c>
      <c r="J99" s="31"/>
      <c r="K99" s="31"/>
      <c r="L99" s="31"/>
      <c r="M99" s="32">
        <f t="shared" si="16"/>
        <v>505143.9</v>
      </c>
      <c r="N99" s="31">
        <v>0</v>
      </c>
      <c r="O99" s="36">
        <v>170582</v>
      </c>
      <c r="P99" s="31">
        <v>0</v>
      </c>
      <c r="Q99" s="32">
        <v>34184.1</v>
      </c>
      <c r="R99" s="32">
        <f t="shared" si="17"/>
        <v>204766.1</v>
      </c>
      <c r="S99" s="32">
        <v>136.01666666666668</v>
      </c>
      <c r="T99" s="37">
        <v>13954.7</v>
      </c>
      <c r="U99" s="32">
        <f t="shared" si="14"/>
        <v>724000.7166666667</v>
      </c>
      <c r="V99" s="31">
        <v>0</v>
      </c>
      <c r="W99" s="30">
        <v>109064.9</v>
      </c>
      <c r="X99" s="32">
        <f t="shared" si="15"/>
        <v>833065.6166666667</v>
      </c>
    </row>
    <row r="100" spans="1:24" ht="18.75">
      <c r="A100" s="74">
        <v>42217</v>
      </c>
      <c r="B100" s="34">
        <v>162684.9</v>
      </c>
      <c r="C100" s="31">
        <v>0</v>
      </c>
      <c r="D100" s="31">
        <v>0</v>
      </c>
      <c r="E100" s="31">
        <v>0</v>
      </c>
      <c r="F100" s="31">
        <v>0</v>
      </c>
      <c r="G100" s="33">
        <v>97531.2</v>
      </c>
      <c r="H100" s="34">
        <v>281113.3</v>
      </c>
      <c r="I100" s="31">
        <v>0</v>
      </c>
      <c r="J100" s="31"/>
      <c r="K100" s="31"/>
      <c r="L100" s="31"/>
      <c r="M100" s="32">
        <f t="shared" si="16"/>
        <v>541329.3999999999</v>
      </c>
      <c r="N100" s="31">
        <v>0</v>
      </c>
      <c r="O100" s="36">
        <v>170888.3</v>
      </c>
      <c r="P100" s="31">
        <v>0</v>
      </c>
      <c r="Q100" s="32">
        <v>33864.5</v>
      </c>
      <c r="R100" s="32">
        <f t="shared" si="17"/>
        <v>204752.8</v>
      </c>
      <c r="S100" s="32">
        <v>132.9611111111111</v>
      </c>
      <c r="T100" s="37">
        <v>13926.800000000001</v>
      </c>
      <c r="U100" s="32">
        <f t="shared" si="14"/>
        <v>760141.9611111111</v>
      </c>
      <c r="V100" s="31">
        <v>0</v>
      </c>
      <c r="W100" s="30">
        <v>104579.7</v>
      </c>
      <c r="X100" s="32">
        <f t="shared" si="15"/>
        <v>864721.661111111</v>
      </c>
    </row>
    <row r="101" spans="1:24" ht="18.75">
      <c r="A101" s="74">
        <v>42248</v>
      </c>
      <c r="B101" s="34">
        <v>201450.1</v>
      </c>
      <c r="C101" s="31">
        <v>0</v>
      </c>
      <c r="D101" s="31">
        <v>0</v>
      </c>
      <c r="E101" s="31">
        <v>0</v>
      </c>
      <c r="F101" s="31">
        <v>0</v>
      </c>
      <c r="G101" s="33">
        <v>96137.9</v>
      </c>
      <c r="H101" s="34">
        <v>280473.5</v>
      </c>
      <c r="I101" s="31">
        <v>0</v>
      </c>
      <c r="J101" s="31"/>
      <c r="K101" s="31"/>
      <c r="L101" s="31"/>
      <c r="M101" s="32">
        <f t="shared" si="16"/>
        <v>578061.5</v>
      </c>
      <c r="N101" s="31">
        <v>0</v>
      </c>
      <c r="O101" s="36">
        <v>177101.6</v>
      </c>
      <c r="P101" s="31">
        <v>0</v>
      </c>
      <c r="Q101" s="32">
        <v>33864.5</v>
      </c>
      <c r="R101" s="32">
        <f t="shared" si="17"/>
        <v>210966.1</v>
      </c>
      <c r="S101" s="32">
        <v>130.66944444444442</v>
      </c>
      <c r="T101" s="37">
        <v>16617.4</v>
      </c>
      <c r="U101" s="32">
        <f t="shared" si="14"/>
        <v>805775.6694444445</v>
      </c>
      <c r="V101" s="31">
        <v>0</v>
      </c>
      <c r="W101" s="30">
        <v>109751.8</v>
      </c>
      <c r="X101" s="32">
        <f t="shared" si="15"/>
        <v>915527.4694444445</v>
      </c>
    </row>
    <row r="102" spans="1:24" ht="18.75">
      <c r="A102" s="74">
        <v>42278</v>
      </c>
      <c r="B102" s="34">
        <v>227827.2</v>
      </c>
      <c r="C102" s="31">
        <v>0</v>
      </c>
      <c r="D102" s="31">
        <v>0</v>
      </c>
      <c r="E102" s="31">
        <v>0</v>
      </c>
      <c r="F102" s="31">
        <v>0</v>
      </c>
      <c r="G102" s="33">
        <v>95660.7</v>
      </c>
      <c r="H102" s="34">
        <v>279193.7</v>
      </c>
      <c r="I102" s="31">
        <v>0</v>
      </c>
      <c r="J102" s="31"/>
      <c r="K102" s="31"/>
      <c r="L102" s="31"/>
      <c r="M102" s="32">
        <f t="shared" si="16"/>
        <v>602681.6000000001</v>
      </c>
      <c r="N102" s="31">
        <v>0</v>
      </c>
      <c r="O102" s="36">
        <v>194261.09999999998</v>
      </c>
      <c r="P102" s="31">
        <v>0</v>
      </c>
      <c r="Q102" s="32">
        <v>34898.8</v>
      </c>
      <c r="R102" s="32">
        <f t="shared" si="17"/>
        <v>229159.89999999997</v>
      </c>
      <c r="S102" s="32">
        <v>128.88703703703703</v>
      </c>
      <c r="T102" s="37">
        <v>19836.1</v>
      </c>
      <c r="U102" s="32">
        <f t="shared" si="14"/>
        <v>851806.487037037</v>
      </c>
      <c r="V102" s="31">
        <v>0</v>
      </c>
      <c r="W102" s="30">
        <v>110104.94</v>
      </c>
      <c r="X102" s="32">
        <f t="shared" si="15"/>
        <v>961911.427037037</v>
      </c>
    </row>
    <row r="103" spans="1:24" ht="18.75">
      <c r="A103" s="74">
        <v>42309</v>
      </c>
      <c r="B103" s="34">
        <v>236897.9</v>
      </c>
      <c r="C103" s="31">
        <v>0</v>
      </c>
      <c r="D103" s="31">
        <v>0</v>
      </c>
      <c r="E103" s="31">
        <v>0</v>
      </c>
      <c r="F103" s="31">
        <v>0</v>
      </c>
      <c r="G103" s="33">
        <v>94267.4</v>
      </c>
      <c r="H103" s="34">
        <v>278553.9</v>
      </c>
      <c r="I103" s="31">
        <v>0</v>
      </c>
      <c r="J103" s="31"/>
      <c r="K103" s="31"/>
      <c r="L103" s="31"/>
      <c r="M103" s="32">
        <f t="shared" si="16"/>
        <v>609719.2</v>
      </c>
      <c r="N103" s="31">
        <v>0</v>
      </c>
      <c r="O103" s="36">
        <v>222734.2</v>
      </c>
      <c r="P103" s="31">
        <v>0</v>
      </c>
      <c r="Q103" s="32">
        <v>41431.2</v>
      </c>
      <c r="R103" s="32">
        <f t="shared" si="17"/>
        <v>264165.4</v>
      </c>
      <c r="S103" s="32">
        <v>127.44413580246915</v>
      </c>
      <c r="T103" s="37">
        <v>14859.9</v>
      </c>
      <c r="U103" s="32">
        <f t="shared" si="14"/>
        <v>888871.9441358024</v>
      </c>
      <c r="V103" s="31">
        <v>0</v>
      </c>
      <c r="W103" s="30">
        <v>110804.94</v>
      </c>
      <c r="X103" s="32">
        <f t="shared" si="15"/>
        <v>999676.8841358025</v>
      </c>
    </row>
    <row r="104" spans="1:24" ht="18.75">
      <c r="A104" s="74">
        <v>42339</v>
      </c>
      <c r="B104" s="34">
        <v>273246.030658</v>
      </c>
      <c r="C104" s="31">
        <v>0</v>
      </c>
      <c r="D104" s="31">
        <v>0</v>
      </c>
      <c r="E104" s="31">
        <v>0</v>
      </c>
      <c r="F104" s="31">
        <v>0</v>
      </c>
      <c r="G104" s="33">
        <v>90564.7</v>
      </c>
      <c r="H104" s="34">
        <v>277913.9</v>
      </c>
      <c r="I104" s="31">
        <v>0</v>
      </c>
      <c r="J104" s="31"/>
      <c r="K104" s="31"/>
      <c r="L104" s="31"/>
      <c r="M104" s="32">
        <f t="shared" si="16"/>
        <v>641724.630658</v>
      </c>
      <c r="N104" s="31">
        <v>0</v>
      </c>
      <c r="O104" s="36">
        <v>254809.2</v>
      </c>
      <c r="P104" s="31">
        <v>0</v>
      </c>
      <c r="Q104" s="32">
        <v>35319.3</v>
      </c>
      <c r="R104" s="32">
        <f t="shared" si="17"/>
        <v>290128.5</v>
      </c>
      <c r="S104" s="32">
        <v>113.1</v>
      </c>
      <c r="T104" s="37">
        <v>14621.9</v>
      </c>
      <c r="U104" s="32">
        <f t="shared" si="14"/>
        <v>946588.130658</v>
      </c>
      <c r="V104" s="31">
        <v>0</v>
      </c>
      <c r="W104" s="30">
        <v>124097.8</v>
      </c>
      <c r="X104" s="32">
        <f t="shared" si="15"/>
        <v>1070685.930658</v>
      </c>
    </row>
    <row r="105" spans="1:24" ht="18.75">
      <c r="A105" s="74">
        <v>42370</v>
      </c>
      <c r="B105" s="34">
        <v>0</v>
      </c>
      <c r="C105" s="31">
        <v>0</v>
      </c>
      <c r="D105" s="31">
        <v>0</v>
      </c>
      <c r="E105" s="31">
        <v>0</v>
      </c>
      <c r="F105" s="31">
        <v>0</v>
      </c>
      <c r="G105" s="33">
        <v>90564.7</v>
      </c>
      <c r="H105" s="34">
        <v>508147.4</v>
      </c>
      <c r="I105" s="31">
        <v>0</v>
      </c>
      <c r="J105" s="31"/>
      <c r="K105" s="31"/>
      <c r="L105" s="31"/>
      <c r="M105" s="32">
        <f t="shared" si="16"/>
        <v>598712.1</v>
      </c>
      <c r="N105" s="31">
        <v>0</v>
      </c>
      <c r="O105" s="36">
        <v>266534</v>
      </c>
      <c r="P105" s="31">
        <v>0</v>
      </c>
      <c r="Q105" s="32">
        <v>34968.7</v>
      </c>
      <c r="R105" s="32">
        <f t="shared" si="17"/>
        <v>301502.7</v>
      </c>
      <c r="S105" s="32">
        <v>113.91666666666667</v>
      </c>
      <c r="T105" s="37">
        <v>14586.2</v>
      </c>
      <c r="U105" s="32">
        <f t="shared" si="14"/>
        <v>914914.9166666666</v>
      </c>
      <c r="V105" s="31">
        <v>0</v>
      </c>
      <c r="W105" s="30">
        <v>121831.1</v>
      </c>
      <c r="X105" s="32">
        <f t="shared" si="15"/>
        <v>1036746.0166666666</v>
      </c>
    </row>
    <row r="106" spans="1:24" ht="18.75">
      <c r="A106" s="74">
        <v>42401</v>
      </c>
      <c r="B106" s="34">
        <v>0</v>
      </c>
      <c r="C106" s="31">
        <v>0</v>
      </c>
      <c r="D106" s="31">
        <v>0</v>
      </c>
      <c r="E106" s="31">
        <v>0</v>
      </c>
      <c r="F106" s="31">
        <v>0</v>
      </c>
      <c r="G106" s="33">
        <v>89171.4</v>
      </c>
      <c r="H106" s="34">
        <v>537669</v>
      </c>
      <c r="I106" s="31">
        <v>0</v>
      </c>
      <c r="J106" s="31"/>
      <c r="K106" s="31"/>
      <c r="L106" s="31"/>
      <c r="M106" s="32">
        <f t="shared" si="16"/>
        <v>626840.4</v>
      </c>
      <c r="N106" s="31">
        <v>0</v>
      </c>
      <c r="O106" s="36">
        <v>282730.9</v>
      </c>
      <c r="P106" s="31">
        <v>0</v>
      </c>
      <c r="Q106" s="32">
        <v>33693</v>
      </c>
      <c r="R106" s="32">
        <f t="shared" si="17"/>
        <v>316423.9</v>
      </c>
      <c r="S106" s="32">
        <v>114.73333333333333</v>
      </c>
      <c r="T106" s="37">
        <v>19175</v>
      </c>
      <c r="U106" s="32">
        <f t="shared" si="14"/>
        <v>962554.0333333333</v>
      </c>
      <c r="V106" s="31">
        <v>0</v>
      </c>
      <c r="W106" s="30">
        <v>119695.3</v>
      </c>
      <c r="X106" s="32">
        <f t="shared" si="15"/>
        <v>1082249.3333333333</v>
      </c>
    </row>
    <row r="107" spans="1:24" ht="18.75">
      <c r="A107" s="74">
        <v>42430</v>
      </c>
      <c r="B107" s="34">
        <v>0</v>
      </c>
      <c r="C107" s="31">
        <v>0</v>
      </c>
      <c r="D107" s="31">
        <v>0</v>
      </c>
      <c r="E107" s="31">
        <v>0</v>
      </c>
      <c r="F107" s="31">
        <v>0</v>
      </c>
      <c r="G107" s="33">
        <v>86384.8</v>
      </c>
      <c r="H107" s="34">
        <v>549240.3</v>
      </c>
      <c r="I107" s="31">
        <v>0</v>
      </c>
      <c r="J107" s="31"/>
      <c r="K107" s="31"/>
      <c r="L107" s="31"/>
      <c r="M107" s="32">
        <f t="shared" si="16"/>
        <v>635625.1000000001</v>
      </c>
      <c r="N107" s="31">
        <v>0</v>
      </c>
      <c r="O107" s="36">
        <v>296894.8</v>
      </c>
      <c r="P107" s="31">
        <v>0</v>
      </c>
      <c r="Q107" s="32">
        <v>34871.9</v>
      </c>
      <c r="R107" s="32">
        <f t="shared" si="17"/>
        <v>331766.7</v>
      </c>
      <c r="S107" s="32">
        <v>115.54999999999998</v>
      </c>
      <c r="T107" s="37">
        <v>14402.5</v>
      </c>
      <c r="U107" s="32">
        <f t="shared" si="14"/>
        <v>981909.8500000001</v>
      </c>
      <c r="V107" s="31">
        <v>0</v>
      </c>
      <c r="W107" s="30">
        <v>120785.4</v>
      </c>
      <c r="X107" s="32">
        <f t="shared" si="15"/>
        <v>1102695.25</v>
      </c>
    </row>
    <row r="108" spans="1:24" ht="18.75">
      <c r="A108" s="74">
        <v>42461</v>
      </c>
      <c r="B108" s="34">
        <v>4780.099999999977</v>
      </c>
      <c r="C108" s="31">
        <v>0</v>
      </c>
      <c r="D108" s="31">
        <v>0</v>
      </c>
      <c r="E108" s="31">
        <v>0</v>
      </c>
      <c r="F108" s="31">
        <v>0</v>
      </c>
      <c r="G108" s="33">
        <v>86384.8</v>
      </c>
      <c r="H108" s="34">
        <v>549240.3</v>
      </c>
      <c r="I108" s="31">
        <v>0</v>
      </c>
      <c r="J108" s="31"/>
      <c r="K108" s="31"/>
      <c r="L108" s="31"/>
      <c r="M108" s="32">
        <f t="shared" si="16"/>
        <v>640405.2000000001</v>
      </c>
      <c r="N108" s="31">
        <v>0</v>
      </c>
      <c r="O108" s="36">
        <v>319584.7</v>
      </c>
      <c r="P108" s="31">
        <v>0</v>
      </c>
      <c r="Q108" s="32">
        <v>38504</v>
      </c>
      <c r="R108" s="32">
        <f t="shared" si="17"/>
        <v>358088.7</v>
      </c>
      <c r="S108" s="32">
        <v>116.36666666666666</v>
      </c>
      <c r="T108" s="37">
        <v>16326.8</v>
      </c>
      <c r="U108" s="32">
        <f t="shared" si="14"/>
        <v>1014937.0666666669</v>
      </c>
      <c r="V108" s="31">
        <v>0</v>
      </c>
      <c r="W108" s="30">
        <v>119053.62</v>
      </c>
      <c r="X108" s="32">
        <f t="shared" si="15"/>
        <v>1133990.686666667</v>
      </c>
    </row>
    <row r="109" spans="1:24" ht="18.75">
      <c r="A109" s="74">
        <v>42491</v>
      </c>
      <c r="B109" s="34">
        <v>21652.29999999999</v>
      </c>
      <c r="C109" s="31">
        <v>0</v>
      </c>
      <c r="D109" s="31">
        <v>0</v>
      </c>
      <c r="E109" s="31">
        <v>0</v>
      </c>
      <c r="F109" s="31">
        <v>0</v>
      </c>
      <c r="G109" s="33">
        <v>84991.5</v>
      </c>
      <c r="H109" s="34">
        <v>548600.5</v>
      </c>
      <c r="I109" s="31">
        <v>0</v>
      </c>
      <c r="J109" s="31"/>
      <c r="K109" s="31"/>
      <c r="L109" s="31"/>
      <c r="M109" s="32">
        <f t="shared" si="16"/>
        <v>655244.3</v>
      </c>
      <c r="N109" s="31">
        <v>0</v>
      </c>
      <c r="O109" s="36">
        <v>322381.69999999995</v>
      </c>
      <c r="P109" s="31">
        <v>0</v>
      </c>
      <c r="Q109" s="32">
        <v>40862.7</v>
      </c>
      <c r="R109" s="32">
        <f t="shared" si="17"/>
        <v>363244.39999999997</v>
      </c>
      <c r="S109" s="32">
        <v>117.18333333333334</v>
      </c>
      <c r="T109" s="37">
        <v>13361.9</v>
      </c>
      <c r="U109" s="32">
        <f t="shared" si="14"/>
        <v>1031967.7833333333</v>
      </c>
      <c r="V109" s="31">
        <v>0</v>
      </c>
      <c r="W109" s="30">
        <v>132967.91</v>
      </c>
      <c r="X109" s="32">
        <f t="shared" si="15"/>
        <v>1164935.6933333334</v>
      </c>
    </row>
    <row r="110" spans="1:24" ht="18.75">
      <c r="A110" s="74">
        <v>42522</v>
      </c>
      <c r="B110" s="34">
        <v>19504.70000000001</v>
      </c>
      <c r="C110" s="31">
        <v>0</v>
      </c>
      <c r="D110" s="31">
        <v>0</v>
      </c>
      <c r="E110" s="31">
        <v>0</v>
      </c>
      <c r="F110" s="31">
        <v>0</v>
      </c>
      <c r="G110" s="33">
        <v>83598.2</v>
      </c>
      <c r="H110" s="34">
        <v>547320.7</v>
      </c>
      <c r="I110" s="31">
        <v>0</v>
      </c>
      <c r="J110" s="31"/>
      <c r="K110" s="31"/>
      <c r="L110" s="31"/>
      <c r="M110" s="32">
        <f t="shared" si="16"/>
        <v>650423.6</v>
      </c>
      <c r="N110" s="31">
        <v>0</v>
      </c>
      <c r="O110" s="36">
        <v>348742.9</v>
      </c>
      <c r="P110" s="31">
        <v>0</v>
      </c>
      <c r="Q110" s="32">
        <v>36105</v>
      </c>
      <c r="R110" s="32">
        <f t="shared" si="17"/>
        <v>384847.9</v>
      </c>
      <c r="S110" s="32">
        <v>118</v>
      </c>
      <c r="T110" s="37">
        <v>16843.8</v>
      </c>
      <c r="U110" s="32">
        <f t="shared" si="14"/>
        <v>1052233.3</v>
      </c>
      <c r="V110" s="31">
        <v>0</v>
      </c>
      <c r="W110" s="30">
        <v>126550</v>
      </c>
      <c r="X110" s="32">
        <f t="shared" si="15"/>
        <v>1178783.3</v>
      </c>
    </row>
    <row r="111" spans="1:24" ht="18.75">
      <c r="A111" s="74">
        <v>42552</v>
      </c>
      <c r="B111" s="34">
        <v>17403.20000000001</v>
      </c>
      <c r="C111" s="31">
        <v>0</v>
      </c>
      <c r="D111" s="31">
        <v>0</v>
      </c>
      <c r="E111" s="31">
        <v>0</v>
      </c>
      <c r="F111" s="31">
        <v>0</v>
      </c>
      <c r="G111" s="33">
        <v>82204.9</v>
      </c>
      <c r="H111" s="34">
        <v>546680.9</v>
      </c>
      <c r="I111" s="31">
        <v>0</v>
      </c>
      <c r="J111" s="31"/>
      <c r="K111" s="31"/>
      <c r="L111" s="31"/>
      <c r="M111" s="32">
        <f t="shared" si="16"/>
        <v>646289</v>
      </c>
      <c r="N111" s="31">
        <v>0</v>
      </c>
      <c r="O111" s="36">
        <v>365969.8</v>
      </c>
      <c r="P111" s="31">
        <v>0</v>
      </c>
      <c r="Q111" s="32">
        <v>36494.9</v>
      </c>
      <c r="R111" s="32">
        <f t="shared" si="17"/>
        <v>402464.7</v>
      </c>
      <c r="S111" s="32">
        <v>86.49999999999999</v>
      </c>
      <c r="T111" s="37">
        <v>17586.3</v>
      </c>
      <c r="U111" s="32">
        <f t="shared" si="14"/>
        <v>1066426.5</v>
      </c>
      <c r="V111" s="31">
        <v>0</v>
      </c>
      <c r="W111" s="30">
        <v>127532.2</v>
      </c>
      <c r="X111" s="32">
        <f t="shared" si="15"/>
        <v>1193958.7</v>
      </c>
    </row>
    <row r="112" spans="1:24" ht="18.75">
      <c r="A112" s="74">
        <v>42583</v>
      </c>
      <c r="B112" s="34">
        <v>10112.979067</v>
      </c>
      <c r="C112" s="31">
        <v>0</v>
      </c>
      <c r="D112" s="31">
        <v>0</v>
      </c>
      <c r="E112" s="31">
        <v>0</v>
      </c>
      <c r="F112" s="31">
        <v>0</v>
      </c>
      <c r="G112" s="33">
        <v>80811.553841</v>
      </c>
      <c r="H112" s="34">
        <v>546041.049735</v>
      </c>
      <c r="I112" s="31">
        <v>0</v>
      </c>
      <c r="J112" s="31"/>
      <c r="K112" s="31"/>
      <c r="L112" s="31"/>
      <c r="M112" s="32">
        <f t="shared" si="16"/>
        <v>636965.582643</v>
      </c>
      <c r="N112" s="31">
        <v>0</v>
      </c>
      <c r="O112" s="36">
        <v>369600.39999999997</v>
      </c>
      <c r="P112" s="31">
        <v>0</v>
      </c>
      <c r="Q112" s="32">
        <v>31396.8</v>
      </c>
      <c r="R112" s="32">
        <f t="shared" si="17"/>
        <v>400997.19999999995</v>
      </c>
      <c r="S112" s="32">
        <v>54.99999999999999</v>
      </c>
      <c r="T112" s="37">
        <v>16334.7</v>
      </c>
      <c r="U112" s="32">
        <f t="shared" si="14"/>
        <v>1054352.4826429999</v>
      </c>
      <c r="V112" s="31">
        <v>0</v>
      </c>
      <c r="W112" s="30">
        <v>138901.1</v>
      </c>
      <c r="X112" s="32">
        <f t="shared" si="15"/>
        <v>1193253.582643</v>
      </c>
    </row>
    <row r="113" spans="1:24" ht="18.75">
      <c r="A113" s="74">
        <v>42614</v>
      </c>
      <c r="B113" s="34">
        <v>18972.7</v>
      </c>
      <c r="C113" s="31">
        <v>0</v>
      </c>
      <c r="D113" s="31">
        <v>0</v>
      </c>
      <c r="E113" s="31">
        <v>0</v>
      </c>
      <c r="F113" s="31">
        <v>0</v>
      </c>
      <c r="G113" s="33">
        <v>79418.3</v>
      </c>
      <c r="H113" s="34">
        <v>546041</v>
      </c>
      <c r="I113" s="31">
        <v>0</v>
      </c>
      <c r="J113" s="31"/>
      <c r="K113" s="31"/>
      <c r="L113" s="31"/>
      <c r="M113" s="32">
        <f t="shared" si="16"/>
        <v>644432</v>
      </c>
      <c r="N113" s="31">
        <v>0</v>
      </c>
      <c r="O113" s="36">
        <v>390238.4</v>
      </c>
      <c r="P113" s="31">
        <v>0</v>
      </c>
      <c r="Q113" s="32">
        <v>31521.1</v>
      </c>
      <c r="R113" s="32">
        <f t="shared" si="17"/>
        <v>421759.5</v>
      </c>
      <c r="S113" s="32">
        <v>23.5</v>
      </c>
      <c r="T113" s="37">
        <v>15299.3</v>
      </c>
      <c r="U113" s="32">
        <f t="shared" si="14"/>
        <v>1081514.3</v>
      </c>
      <c r="V113" s="31">
        <v>0</v>
      </c>
      <c r="W113" s="30">
        <v>137047.9</v>
      </c>
      <c r="X113" s="32">
        <f t="shared" si="15"/>
        <v>1218562.2</v>
      </c>
    </row>
    <row r="114" spans="1:24" ht="18.75">
      <c r="A114" s="74">
        <v>42644</v>
      </c>
      <c r="B114" s="34">
        <v>37280.9</v>
      </c>
      <c r="C114" s="31">
        <v>0</v>
      </c>
      <c r="D114" s="31">
        <v>0</v>
      </c>
      <c r="E114" s="31">
        <v>0</v>
      </c>
      <c r="F114" s="31">
        <v>0</v>
      </c>
      <c r="G114" s="33">
        <v>78024.9</v>
      </c>
      <c r="H114" s="34">
        <v>545401.2</v>
      </c>
      <c r="I114" s="31">
        <v>0</v>
      </c>
      <c r="J114" s="31"/>
      <c r="K114" s="31"/>
      <c r="L114" s="31"/>
      <c r="M114" s="32">
        <f t="shared" si="16"/>
        <v>660707</v>
      </c>
      <c r="N114" s="31">
        <v>0</v>
      </c>
      <c r="O114" s="36">
        <v>391147.4</v>
      </c>
      <c r="P114" s="31">
        <v>0</v>
      </c>
      <c r="Q114" s="32">
        <v>31803.6</v>
      </c>
      <c r="R114" s="32">
        <f t="shared" si="17"/>
        <v>422951</v>
      </c>
      <c r="S114" s="32">
        <v>26.866666666666667</v>
      </c>
      <c r="T114" s="37">
        <v>19448.6</v>
      </c>
      <c r="U114" s="32">
        <f t="shared" si="14"/>
        <v>1103133.4666666668</v>
      </c>
      <c r="V114" s="31">
        <v>0</v>
      </c>
      <c r="W114" s="30">
        <v>145273.44</v>
      </c>
      <c r="X114" s="32">
        <f t="shared" si="15"/>
        <v>1248406.9066666667</v>
      </c>
    </row>
    <row r="115" spans="1:24" ht="18.75">
      <c r="A115" s="74">
        <v>42675</v>
      </c>
      <c r="B115" s="34">
        <v>69788.2</v>
      </c>
      <c r="C115" s="31">
        <v>0</v>
      </c>
      <c r="D115" s="31">
        <v>0</v>
      </c>
      <c r="E115" s="31">
        <v>0</v>
      </c>
      <c r="F115" s="31">
        <v>0</v>
      </c>
      <c r="G115" s="33">
        <v>75238.3</v>
      </c>
      <c r="H115" s="34">
        <v>544121.5</v>
      </c>
      <c r="I115" s="31">
        <v>0</v>
      </c>
      <c r="J115" s="31"/>
      <c r="K115" s="31"/>
      <c r="L115" s="31"/>
      <c r="M115" s="32">
        <f t="shared" si="16"/>
        <v>689148</v>
      </c>
      <c r="N115" s="31">
        <v>0</v>
      </c>
      <c r="O115" s="36">
        <v>404324</v>
      </c>
      <c r="P115" s="31">
        <v>0</v>
      </c>
      <c r="Q115" s="32">
        <v>32075.6</v>
      </c>
      <c r="R115" s="32">
        <f t="shared" si="17"/>
        <v>436399.6</v>
      </c>
      <c r="S115" s="32">
        <v>30.233333333333338</v>
      </c>
      <c r="T115" s="37">
        <v>21010</v>
      </c>
      <c r="U115" s="32">
        <f t="shared" si="14"/>
        <v>1146587.8333333335</v>
      </c>
      <c r="V115" s="31">
        <v>0</v>
      </c>
      <c r="W115" s="30">
        <v>147466.11</v>
      </c>
      <c r="X115" s="32">
        <f t="shared" si="15"/>
        <v>1294053.9433333334</v>
      </c>
    </row>
    <row r="116" spans="1:24" ht="18.75">
      <c r="A116" s="74">
        <v>42705</v>
      </c>
      <c r="B116" s="34">
        <v>134973.1</v>
      </c>
      <c r="C116" s="31">
        <v>0</v>
      </c>
      <c r="D116" s="31">
        <v>0</v>
      </c>
      <c r="E116" s="31">
        <v>0</v>
      </c>
      <c r="F116" s="31">
        <v>0</v>
      </c>
      <c r="G116" s="33">
        <v>73845.1</v>
      </c>
      <c r="H116" s="34">
        <v>543481.6</v>
      </c>
      <c r="I116" s="31">
        <v>0</v>
      </c>
      <c r="J116" s="31"/>
      <c r="K116" s="31"/>
      <c r="L116" s="31"/>
      <c r="M116" s="32">
        <f t="shared" si="16"/>
        <v>752299.8</v>
      </c>
      <c r="N116" s="31">
        <v>0</v>
      </c>
      <c r="O116" s="36">
        <v>438079.6</v>
      </c>
      <c r="P116" s="31">
        <v>0</v>
      </c>
      <c r="Q116" s="32">
        <v>22418.9</v>
      </c>
      <c r="R116" s="32">
        <f t="shared" si="17"/>
        <v>460498.5</v>
      </c>
      <c r="S116" s="32">
        <v>33.6</v>
      </c>
      <c r="T116" s="37">
        <v>14680.6</v>
      </c>
      <c r="U116" s="32">
        <f t="shared" si="14"/>
        <v>1227512.5000000002</v>
      </c>
      <c r="V116" s="31">
        <v>0</v>
      </c>
      <c r="W116" s="30">
        <v>146665.74</v>
      </c>
      <c r="X116" s="32">
        <f t="shared" si="15"/>
        <v>1374178.2400000002</v>
      </c>
    </row>
    <row r="117" spans="1:24" ht="18.75">
      <c r="A117" s="74">
        <v>42736</v>
      </c>
      <c r="B117" s="34">
        <v>91642.3</v>
      </c>
      <c r="C117" s="31">
        <v>0</v>
      </c>
      <c r="D117" s="31">
        <v>0</v>
      </c>
      <c r="E117" s="31">
        <v>0</v>
      </c>
      <c r="F117" s="31">
        <v>0</v>
      </c>
      <c r="G117" s="33">
        <v>73845</v>
      </c>
      <c r="H117" s="34">
        <v>543481.6</v>
      </c>
      <c r="I117" s="31">
        <v>0</v>
      </c>
      <c r="J117" s="31"/>
      <c r="K117" s="31"/>
      <c r="L117" s="31"/>
      <c r="M117" s="32">
        <f t="shared" si="16"/>
        <v>708968.8999999999</v>
      </c>
      <c r="N117" s="31">
        <v>0</v>
      </c>
      <c r="O117" s="36">
        <v>434827</v>
      </c>
      <c r="P117" s="31">
        <v>0</v>
      </c>
      <c r="Q117" s="32">
        <v>22950.100000000002</v>
      </c>
      <c r="R117" s="32">
        <f t="shared" si="17"/>
        <v>457777.1</v>
      </c>
      <c r="S117" s="32">
        <v>49.48333333333334</v>
      </c>
      <c r="T117" s="37">
        <v>13990.4</v>
      </c>
      <c r="U117" s="32">
        <f t="shared" si="14"/>
        <v>1180785.8833333333</v>
      </c>
      <c r="V117" s="31">
        <v>0</v>
      </c>
      <c r="W117" s="30">
        <v>149143.91999999998</v>
      </c>
      <c r="X117" s="32">
        <f t="shared" si="15"/>
        <v>1329929.8033333332</v>
      </c>
    </row>
    <row r="118" spans="1:24" ht="18.75">
      <c r="A118" s="74">
        <v>42767</v>
      </c>
      <c r="B118" s="34">
        <v>107598.6</v>
      </c>
      <c r="C118" s="31">
        <v>0</v>
      </c>
      <c r="D118" s="31">
        <v>0</v>
      </c>
      <c r="E118" s="31">
        <v>0</v>
      </c>
      <c r="F118" s="31">
        <v>0</v>
      </c>
      <c r="G118" s="33">
        <v>71058.4</v>
      </c>
      <c r="H118" s="34">
        <v>542201.9</v>
      </c>
      <c r="I118" s="31">
        <v>0</v>
      </c>
      <c r="J118" s="31"/>
      <c r="K118" s="31"/>
      <c r="L118" s="31"/>
      <c r="M118" s="32">
        <f t="shared" si="16"/>
        <v>720858.9</v>
      </c>
      <c r="N118" s="31">
        <v>0</v>
      </c>
      <c r="O118" s="36">
        <v>463337.10000000003</v>
      </c>
      <c r="P118" s="31">
        <v>0</v>
      </c>
      <c r="Q118" s="32">
        <v>22831.7</v>
      </c>
      <c r="R118" s="32">
        <f t="shared" si="17"/>
        <v>486168.80000000005</v>
      </c>
      <c r="S118" s="32">
        <v>65.36666666666667</v>
      </c>
      <c r="T118" s="37">
        <v>15696.4</v>
      </c>
      <c r="U118" s="32">
        <f t="shared" si="14"/>
        <v>1222789.4666666668</v>
      </c>
      <c r="V118" s="31">
        <v>0</v>
      </c>
      <c r="W118" s="30">
        <v>150593.91999999998</v>
      </c>
      <c r="X118" s="32">
        <f t="shared" si="15"/>
        <v>1373383.3866666667</v>
      </c>
    </row>
    <row r="119" spans="1:24" ht="18.75">
      <c r="A119" s="74">
        <v>42795</v>
      </c>
      <c r="B119" s="34">
        <v>130042.5</v>
      </c>
      <c r="C119" s="31">
        <v>0</v>
      </c>
      <c r="D119" s="31">
        <v>0</v>
      </c>
      <c r="E119" s="31">
        <v>0</v>
      </c>
      <c r="F119" s="31">
        <v>0</v>
      </c>
      <c r="G119" s="33">
        <v>69665.1</v>
      </c>
      <c r="H119" s="34">
        <v>541562</v>
      </c>
      <c r="I119" s="31">
        <v>0</v>
      </c>
      <c r="J119" s="31"/>
      <c r="K119" s="31"/>
      <c r="L119" s="31"/>
      <c r="M119" s="32">
        <f t="shared" si="16"/>
        <v>741269.6</v>
      </c>
      <c r="N119" s="31">
        <v>0</v>
      </c>
      <c r="O119" s="36">
        <v>474831.30000000005</v>
      </c>
      <c r="P119" s="31">
        <v>0</v>
      </c>
      <c r="Q119" s="32">
        <v>27491.7</v>
      </c>
      <c r="R119" s="32">
        <f t="shared" si="17"/>
        <v>502323.00000000006</v>
      </c>
      <c r="S119" s="32">
        <v>81.25</v>
      </c>
      <c r="T119" s="37">
        <v>21041.6</v>
      </c>
      <c r="U119" s="32">
        <f t="shared" si="14"/>
        <v>1264715.4500000002</v>
      </c>
      <c r="V119" s="31">
        <v>0</v>
      </c>
      <c r="W119" s="30">
        <v>152990.16999999998</v>
      </c>
      <c r="X119" s="32">
        <f t="shared" si="15"/>
        <v>1417705.62</v>
      </c>
    </row>
    <row r="120" spans="1:24" ht="18.75">
      <c r="A120" s="74">
        <v>42826</v>
      </c>
      <c r="B120" s="34">
        <v>122074.2</v>
      </c>
      <c r="C120" s="31">
        <v>0</v>
      </c>
      <c r="D120" s="31">
        <v>0</v>
      </c>
      <c r="E120" s="31">
        <v>0</v>
      </c>
      <c r="F120" s="31">
        <v>0</v>
      </c>
      <c r="G120" s="33">
        <v>69665.1</v>
      </c>
      <c r="H120" s="34">
        <v>541659.6</v>
      </c>
      <c r="I120" s="31">
        <v>0</v>
      </c>
      <c r="J120" s="31"/>
      <c r="K120" s="31"/>
      <c r="L120" s="31"/>
      <c r="M120" s="32">
        <f t="shared" si="16"/>
        <v>733398.8999999999</v>
      </c>
      <c r="N120" s="31">
        <v>0</v>
      </c>
      <c r="O120" s="36">
        <v>493038.8</v>
      </c>
      <c r="P120" s="31">
        <v>0</v>
      </c>
      <c r="Q120" s="32">
        <v>27570.4</v>
      </c>
      <c r="R120" s="32">
        <f t="shared" si="17"/>
        <v>520609.2</v>
      </c>
      <c r="S120" s="32">
        <v>91.93333333333334</v>
      </c>
      <c r="T120" s="37">
        <v>17082.2</v>
      </c>
      <c r="U120" s="32">
        <f t="shared" si="14"/>
        <v>1271182.2333333332</v>
      </c>
      <c r="V120" s="31">
        <v>0</v>
      </c>
      <c r="W120" s="30">
        <v>150268.25</v>
      </c>
      <c r="X120" s="32">
        <f t="shared" si="15"/>
        <v>1421450.4833333332</v>
      </c>
    </row>
    <row r="121" spans="1:24" ht="18.75">
      <c r="A121" s="74">
        <v>42856</v>
      </c>
      <c r="B121" s="34">
        <v>139502.5</v>
      </c>
      <c r="C121" s="31">
        <v>0</v>
      </c>
      <c r="D121" s="31">
        <v>0</v>
      </c>
      <c r="E121" s="31">
        <v>0</v>
      </c>
      <c r="F121" s="31">
        <v>0</v>
      </c>
      <c r="G121" s="33">
        <v>68271.8</v>
      </c>
      <c r="H121" s="33">
        <v>540922.1</v>
      </c>
      <c r="I121" s="31">
        <v>0</v>
      </c>
      <c r="J121" s="31"/>
      <c r="K121" s="31"/>
      <c r="L121" s="31"/>
      <c r="M121" s="32">
        <f t="shared" si="16"/>
        <v>748696.3999999999</v>
      </c>
      <c r="N121" s="31">
        <v>0</v>
      </c>
      <c r="O121" s="36">
        <v>511695.8</v>
      </c>
      <c r="P121" s="31">
        <v>0</v>
      </c>
      <c r="Q121" s="32">
        <v>27651.600000000002</v>
      </c>
      <c r="R121" s="32">
        <f t="shared" si="17"/>
        <v>539347.4</v>
      </c>
      <c r="S121" s="32">
        <v>102.61666666666666</v>
      </c>
      <c r="T121" s="37">
        <v>18365.8</v>
      </c>
      <c r="U121" s="32">
        <f t="shared" si="14"/>
        <v>1306512.2166666666</v>
      </c>
      <c r="V121" s="31">
        <v>0</v>
      </c>
      <c r="W121" s="30">
        <v>148367.88</v>
      </c>
      <c r="X121" s="32">
        <f t="shared" si="15"/>
        <v>1454880.0966666667</v>
      </c>
    </row>
    <row r="122" spans="1:24" ht="18.75">
      <c r="A122" s="74">
        <v>42887</v>
      </c>
      <c r="B122" s="34">
        <v>141652.8</v>
      </c>
      <c r="C122" s="31">
        <v>0</v>
      </c>
      <c r="D122" s="31">
        <v>0</v>
      </c>
      <c r="E122" s="31">
        <v>0</v>
      </c>
      <c r="F122" s="31">
        <v>0</v>
      </c>
      <c r="G122" s="33">
        <v>66878.5</v>
      </c>
      <c r="H122" s="33">
        <v>540282.3</v>
      </c>
      <c r="I122" s="31">
        <v>0</v>
      </c>
      <c r="J122" s="31"/>
      <c r="K122" s="31"/>
      <c r="L122" s="31"/>
      <c r="M122" s="32">
        <f t="shared" si="16"/>
        <v>748813.6000000001</v>
      </c>
      <c r="N122" s="31">
        <v>0</v>
      </c>
      <c r="O122" s="36">
        <v>520961.5</v>
      </c>
      <c r="P122" s="31">
        <v>0</v>
      </c>
      <c r="Q122" s="32">
        <v>23740.2</v>
      </c>
      <c r="R122" s="32">
        <f t="shared" si="17"/>
        <v>544701.7</v>
      </c>
      <c r="S122" s="32">
        <v>113.3</v>
      </c>
      <c r="T122" s="37">
        <v>17196.5</v>
      </c>
      <c r="U122" s="32">
        <f t="shared" si="14"/>
        <v>1310825.1</v>
      </c>
      <c r="V122" s="31">
        <v>0</v>
      </c>
      <c r="W122" s="30">
        <v>155927.5</v>
      </c>
      <c r="X122" s="32">
        <f t="shared" si="15"/>
        <v>1466752.6</v>
      </c>
    </row>
    <row r="123" spans="1:24" ht="18.75">
      <c r="A123" s="74">
        <v>42917</v>
      </c>
      <c r="B123" s="34">
        <v>126976.7</v>
      </c>
      <c r="C123" s="31">
        <v>0</v>
      </c>
      <c r="D123" s="31">
        <v>0</v>
      </c>
      <c r="E123" s="31">
        <v>0</v>
      </c>
      <c r="F123" s="31">
        <v>0</v>
      </c>
      <c r="G123" s="33">
        <v>65485.2</v>
      </c>
      <c r="H123" s="33">
        <v>539642.4</v>
      </c>
      <c r="I123" s="31">
        <v>0</v>
      </c>
      <c r="J123" s="31"/>
      <c r="K123" s="31"/>
      <c r="L123" s="31"/>
      <c r="M123" s="32">
        <f t="shared" si="16"/>
        <v>732104.3</v>
      </c>
      <c r="N123" s="31">
        <v>0</v>
      </c>
      <c r="O123" s="36">
        <v>517101.1</v>
      </c>
      <c r="P123" s="31">
        <v>0</v>
      </c>
      <c r="Q123" s="32">
        <v>23391.199999999997</v>
      </c>
      <c r="R123" s="32">
        <f t="shared" si="17"/>
        <v>540492.2999999999</v>
      </c>
      <c r="S123" s="32">
        <v>99.65</v>
      </c>
      <c r="T123" s="37">
        <v>17470.399999999998</v>
      </c>
      <c r="U123" s="32">
        <f t="shared" si="14"/>
        <v>1290166.65</v>
      </c>
      <c r="V123" s="31">
        <v>0</v>
      </c>
      <c r="W123" s="30">
        <v>159819.8</v>
      </c>
      <c r="X123" s="32">
        <f t="shared" si="15"/>
        <v>1449986.45</v>
      </c>
    </row>
    <row r="124" spans="1:24" ht="18.75">
      <c r="A124" s="74">
        <v>42948</v>
      </c>
      <c r="B124" s="34">
        <v>129280.9</v>
      </c>
      <c r="C124" s="31">
        <v>0</v>
      </c>
      <c r="D124" s="31">
        <v>0</v>
      </c>
      <c r="E124" s="31">
        <v>0</v>
      </c>
      <c r="F124" s="31">
        <v>0</v>
      </c>
      <c r="G124" s="33">
        <v>62698.6</v>
      </c>
      <c r="H124" s="33">
        <v>538362.6</v>
      </c>
      <c r="I124" s="31">
        <v>0</v>
      </c>
      <c r="J124" s="31"/>
      <c r="K124" s="31"/>
      <c r="L124" s="31"/>
      <c r="M124" s="32">
        <f t="shared" si="16"/>
        <v>730342.1</v>
      </c>
      <c r="N124" s="31">
        <v>0</v>
      </c>
      <c r="O124" s="25">
        <v>534156.8</v>
      </c>
      <c r="P124" s="31">
        <v>0</v>
      </c>
      <c r="Q124" s="32">
        <v>23622.699999999997</v>
      </c>
      <c r="R124" s="32">
        <f t="shared" si="17"/>
        <v>557779.5</v>
      </c>
      <c r="S124" s="69">
        <v>86</v>
      </c>
      <c r="T124" s="37">
        <v>20693.5</v>
      </c>
      <c r="U124" s="32">
        <f t="shared" si="14"/>
        <v>1308901.1</v>
      </c>
      <c r="V124" s="31">
        <v>0</v>
      </c>
      <c r="W124" s="30">
        <v>175470.2</v>
      </c>
      <c r="X124" s="32">
        <f t="shared" si="15"/>
        <v>1484371.3</v>
      </c>
    </row>
    <row r="125" spans="1:24" ht="18.75">
      <c r="A125" s="74">
        <v>42979</v>
      </c>
      <c r="B125" s="34">
        <v>112382.3</v>
      </c>
      <c r="C125" s="31">
        <v>0</v>
      </c>
      <c r="D125" s="31">
        <v>0</v>
      </c>
      <c r="E125" s="31">
        <v>0</v>
      </c>
      <c r="F125" s="31">
        <v>0</v>
      </c>
      <c r="G125" s="33">
        <v>62698.6</v>
      </c>
      <c r="H125" s="33">
        <v>538362.6</v>
      </c>
      <c r="I125" s="31">
        <v>0</v>
      </c>
      <c r="J125" s="31"/>
      <c r="K125" s="31"/>
      <c r="L125" s="31"/>
      <c r="M125" s="32">
        <f t="shared" si="16"/>
        <v>713443.5</v>
      </c>
      <c r="N125" s="31">
        <v>0</v>
      </c>
      <c r="O125" s="25">
        <v>550738.8</v>
      </c>
      <c r="P125" s="31">
        <v>0</v>
      </c>
      <c r="Q125" s="32">
        <v>23937.2</v>
      </c>
      <c r="R125" s="32">
        <f t="shared" si="17"/>
        <v>574676</v>
      </c>
      <c r="S125" s="69">
        <v>72.35</v>
      </c>
      <c r="T125" s="37">
        <v>20003.899999999998</v>
      </c>
      <c r="U125" s="32">
        <f t="shared" si="14"/>
        <v>1308195.75</v>
      </c>
      <c r="V125" s="31">
        <v>0</v>
      </c>
      <c r="W125" s="30">
        <v>180540.673716</v>
      </c>
      <c r="X125" s="32">
        <f t="shared" si="15"/>
        <v>1488736.423716</v>
      </c>
    </row>
    <row r="126" spans="1:24" ht="18.75">
      <c r="A126" s="74">
        <v>43009</v>
      </c>
      <c r="B126" s="34">
        <v>144881.7</v>
      </c>
      <c r="C126" s="31">
        <v>0</v>
      </c>
      <c r="D126" s="31">
        <v>0</v>
      </c>
      <c r="E126" s="31">
        <v>0</v>
      </c>
      <c r="F126" s="31">
        <v>0</v>
      </c>
      <c r="G126" s="33">
        <v>59912</v>
      </c>
      <c r="H126" s="33">
        <v>537082.9</v>
      </c>
      <c r="I126" s="31">
        <v>0</v>
      </c>
      <c r="J126" s="31"/>
      <c r="K126" s="31"/>
      <c r="L126" s="31"/>
      <c r="M126" s="32">
        <f t="shared" si="16"/>
        <v>741876.6000000001</v>
      </c>
      <c r="N126" s="31">
        <v>0</v>
      </c>
      <c r="O126" s="25">
        <v>550691.5</v>
      </c>
      <c r="P126" s="31">
        <v>0</v>
      </c>
      <c r="Q126" s="32">
        <v>23856.199999999997</v>
      </c>
      <c r="R126" s="32">
        <f t="shared" si="17"/>
        <v>574547.7</v>
      </c>
      <c r="S126" s="69">
        <v>69.36666666666666</v>
      </c>
      <c r="T126" s="37">
        <v>15875.199999999999</v>
      </c>
      <c r="U126" s="32">
        <f t="shared" si="14"/>
        <v>1332368.8666666667</v>
      </c>
      <c r="V126" s="31">
        <v>0</v>
      </c>
      <c r="W126" s="30">
        <v>184863.86386600003</v>
      </c>
      <c r="X126" s="32">
        <f t="shared" si="15"/>
        <v>1517232.7305326667</v>
      </c>
    </row>
    <row r="127" spans="1:24" ht="18.75">
      <c r="A127" s="74">
        <v>43040</v>
      </c>
      <c r="B127" s="34">
        <v>150659</v>
      </c>
      <c r="C127" s="31">
        <v>0</v>
      </c>
      <c r="D127" s="31">
        <v>0</v>
      </c>
      <c r="E127" s="31">
        <v>0</v>
      </c>
      <c r="F127" s="31">
        <v>0</v>
      </c>
      <c r="G127" s="33">
        <v>59912</v>
      </c>
      <c r="H127" s="33">
        <v>536443</v>
      </c>
      <c r="I127" s="31">
        <v>0</v>
      </c>
      <c r="J127" s="31"/>
      <c r="K127" s="31"/>
      <c r="L127" s="31"/>
      <c r="M127" s="32">
        <f t="shared" si="16"/>
        <v>747014</v>
      </c>
      <c r="N127" s="31">
        <v>0</v>
      </c>
      <c r="O127" s="25">
        <v>572181.1</v>
      </c>
      <c r="P127" s="31">
        <v>0</v>
      </c>
      <c r="Q127" s="32">
        <v>18562.9</v>
      </c>
      <c r="R127" s="32">
        <f t="shared" si="17"/>
        <v>590744</v>
      </c>
      <c r="S127" s="69">
        <v>66.38333333333334</v>
      </c>
      <c r="T127" s="37">
        <v>13963.599999999999</v>
      </c>
      <c r="U127" s="32">
        <f t="shared" si="14"/>
        <v>1351787.9833333334</v>
      </c>
      <c r="V127" s="31">
        <v>0</v>
      </c>
      <c r="W127" s="30">
        <v>178062.06</v>
      </c>
      <c r="X127" s="32">
        <f t="shared" si="15"/>
        <v>1529850.0433333335</v>
      </c>
    </row>
    <row r="128" spans="1:24" ht="18.75">
      <c r="A128" s="74">
        <v>43070</v>
      </c>
      <c r="B128" s="34">
        <v>194279.5</v>
      </c>
      <c r="C128" s="31">
        <v>0</v>
      </c>
      <c r="D128" s="31">
        <v>0</v>
      </c>
      <c r="E128" s="31">
        <v>0</v>
      </c>
      <c r="F128" s="31">
        <v>0</v>
      </c>
      <c r="G128" s="33">
        <v>57125.4</v>
      </c>
      <c r="H128" s="33">
        <v>535803.2</v>
      </c>
      <c r="I128" s="31">
        <v>0</v>
      </c>
      <c r="J128" s="31"/>
      <c r="K128" s="31"/>
      <c r="L128" s="31"/>
      <c r="M128" s="32">
        <f t="shared" si="16"/>
        <v>787208.1</v>
      </c>
      <c r="N128" s="31">
        <v>0</v>
      </c>
      <c r="O128" s="25">
        <v>643490.6</v>
      </c>
      <c r="P128" s="31">
        <v>0</v>
      </c>
      <c r="Q128" s="32">
        <v>15118.1</v>
      </c>
      <c r="R128" s="32">
        <f t="shared" si="17"/>
        <v>658608.7</v>
      </c>
      <c r="S128" s="69">
        <v>63.400000000000006</v>
      </c>
      <c r="T128" s="37">
        <v>15743.4</v>
      </c>
      <c r="U128" s="32">
        <f t="shared" si="14"/>
        <v>1461623.5999999996</v>
      </c>
      <c r="V128" s="31">
        <v>0</v>
      </c>
      <c r="W128" s="30">
        <v>186273.3</v>
      </c>
      <c r="X128" s="32">
        <f t="shared" si="15"/>
        <v>1647896.8999999997</v>
      </c>
    </row>
    <row r="129" spans="1:24" ht="18.75">
      <c r="A129" s="74">
        <v>43101</v>
      </c>
      <c r="B129" s="34">
        <v>154611.4</v>
      </c>
      <c r="C129" s="31">
        <v>0</v>
      </c>
      <c r="D129" s="31">
        <v>0</v>
      </c>
      <c r="E129" s="31">
        <v>0</v>
      </c>
      <c r="F129" s="31">
        <v>0</v>
      </c>
      <c r="G129" s="34">
        <v>55732.1</v>
      </c>
      <c r="H129" s="34">
        <v>535163.3</v>
      </c>
      <c r="I129" s="31">
        <v>0</v>
      </c>
      <c r="J129" s="31"/>
      <c r="K129" s="31"/>
      <c r="L129" s="31"/>
      <c r="M129" s="32">
        <v>745506.8</v>
      </c>
      <c r="N129" s="31">
        <v>0</v>
      </c>
      <c r="O129" s="25">
        <v>662177.9</v>
      </c>
      <c r="P129" s="31">
        <v>0</v>
      </c>
      <c r="Q129" s="25">
        <v>15117.9</v>
      </c>
      <c r="R129" s="25">
        <v>677295.8</v>
      </c>
      <c r="S129" s="25">
        <v>61.35</v>
      </c>
      <c r="T129" s="37">
        <v>14689.1</v>
      </c>
      <c r="U129" s="32">
        <f t="shared" si="14"/>
        <v>1437553.0500000003</v>
      </c>
      <c r="V129" s="31">
        <v>0</v>
      </c>
      <c r="W129" s="30">
        <v>184403.3</v>
      </c>
      <c r="X129" s="32">
        <f t="shared" si="15"/>
        <v>1621956.3500000003</v>
      </c>
    </row>
    <row r="130" spans="1:24" ht="18.75">
      <c r="A130" s="74">
        <v>43132</v>
      </c>
      <c r="B130" s="34">
        <v>156799.4</v>
      </c>
      <c r="C130" s="31">
        <v>0</v>
      </c>
      <c r="D130" s="31">
        <v>0</v>
      </c>
      <c r="E130" s="31">
        <v>0</v>
      </c>
      <c r="F130" s="31">
        <v>0</v>
      </c>
      <c r="G130" s="34">
        <v>54338.8</v>
      </c>
      <c r="H130" s="34">
        <v>534523.4</v>
      </c>
      <c r="I130" s="31">
        <v>0</v>
      </c>
      <c r="J130" s="31"/>
      <c r="K130" s="31"/>
      <c r="L130" s="31"/>
      <c r="M130" s="32">
        <v>745661.6000000001</v>
      </c>
      <c r="N130" s="31">
        <v>0</v>
      </c>
      <c r="O130" s="25">
        <v>689269.8</v>
      </c>
      <c r="P130" s="31">
        <v>0</v>
      </c>
      <c r="Q130" s="25">
        <v>13644.6</v>
      </c>
      <c r="R130" s="25">
        <v>702914.4</v>
      </c>
      <c r="S130" s="25">
        <v>59.3</v>
      </c>
      <c r="T130" s="37">
        <v>20041.800000000003</v>
      </c>
      <c r="U130" s="32">
        <f t="shared" si="14"/>
        <v>1468677.1</v>
      </c>
      <c r="V130" s="31">
        <v>0</v>
      </c>
      <c r="W130" s="30">
        <v>177460</v>
      </c>
      <c r="X130" s="32">
        <f t="shared" si="15"/>
        <v>1646137.1</v>
      </c>
    </row>
    <row r="131" spans="1:24" ht="18.75">
      <c r="A131" s="74">
        <v>43160</v>
      </c>
      <c r="B131" s="34">
        <v>151279.3</v>
      </c>
      <c r="C131" s="31">
        <v>0</v>
      </c>
      <c r="D131" s="31">
        <v>0</v>
      </c>
      <c r="E131" s="31">
        <v>0</v>
      </c>
      <c r="F131" s="31">
        <v>0</v>
      </c>
      <c r="G131" s="34">
        <v>52945.5</v>
      </c>
      <c r="H131" s="34">
        <v>533314.3</v>
      </c>
      <c r="I131" s="31">
        <v>0</v>
      </c>
      <c r="J131" s="31"/>
      <c r="K131" s="31"/>
      <c r="L131" s="31"/>
      <c r="M131" s="32">
        <v>737539.1000000001</v>
      </c>
      <c r="N131" s="31">
        <v>0</v>
      </c>
      <c r="O131" s="25">
        <v>716057.3999999999</v>
      </c>
      <c r="P131" s="31">
        <v>0</v>
      </c>
      <c r="Q131" s="25">
        <v>13580.500000000002</v>
      </c>
      <c r="R131" s="25">
        <v>729637.8999999999</v>
      </c>
      <c r="S131" s="25">
        <v>51.1</v>
      </c>
      <c r="T131" s="37">
        <v>26023.899999999998</v>
      </c>
      <c r="U131" s="32">
        <f t="shared" si="14"/>
        <v>1493252</v>
      </c>
      <c r="V131" s="30">
        <v>3000</v>
      </c>
      <c r="W131" s="30">
        <v>180053.3</v>
      </c>
      <c r="X131" s="32">
        <f t="shared" si="15"/>
        <v>1676305.3</v>
      </c>
    </row>
    <row r="132" spans="1:24" ht="18.75">
      <c r="A132" s="74">
        <v>43191</v>
      </c>
      <c r="B132" s="34">
        <v>130576.4</v>
      </c>
      <c r="C132" s="31">
        <v>0</v>
      </c>
      <c r="D132" s="31">
        <v>0</v>
      </c>
      <c r="E132" s="31">
        <v>0</v>
      </c>
      <c r="F132" s="31">
        <v>0</v>
      </c>
      <c r="G132" s="34">
        <v>52945.5</v>
      </c>
      <c r="H132" s="34">
        <v>532175.7</v>
      </c>
      <c r="I132" s="31">
        <v>0</v>
      </c>
      <c r="J132" s="31"/>
      <c r="K132" s="31"/>
      <c r="L132" s="31"/>
      <c r="M132" s="32">
        <v>715697.6</v>
      </c>
      <c r="N132" s="31">
        <v>0</v>
      </c>
      <c r="O132" s="25">
        <v>744753.1</v>
      </c>
      <c r="P132" s="31">
        <v>0</v>
      </c>
      <c r="Q132" s="25">
        <v>14179.300000000001</v>
      </c>
      <c r="R132" s="25">
        <v>758932.4</v>
      </c>
      <c r="S132" s="25">
        <v>52.46666666666667</v>
      </c>
      <c r="T132" s="37">
        <v>17142.600000000002</v>
      </c>
      <c r="U132" s="32">
        <f t="shared" si="14"/>
        <v>1491825.0666666667</v>
      </c>
      <c r="V132" s="30">
        <v>3000</v>
      </c>
      <c r="W132" s="30">
        <v>178193.3</v>
      </c>
      <c r="X132" s="32">
        <f t="shared" si="15"/>
        <v>1673018.3666666667</v>
      </c>
    </row>
    <row r="133" spans="1:24" ht="18.75">
      <c r="A133" s="74">
        <v>43221</v>
      </c>
      <c r="B133" s="34">
        <v>134896.7</v>
      </c>
      <c r="C133" s="31">
        <v>0</v>
      </c>
      <c r="D133" s="31">
        <v>0</v>
      </c>
      <c r="E133" s="31">
        <v>0</v>
      </c>
      <c r="F133" s="31">
        <v>0</v>
      </c>
      <c r="G133" s="34">
        <v>50158.9</v>
      </c>
      <c r="H133" s="34">
        <v>529757.5</v>
      </c>
      <c r="I133" s="31">
        <v>0</v>
      </c>
      <c r="J133" s="31"/>
      <c r="K133" s="31"/>
      <c r="L133" s="31"/>
      <c r="M133" s="32">
        <v>714813.1</v>
      </c>
      <c r="N133" s="31">
        <v>0</v>
      </c>
      <c r="O133" s="25">
        <v>772226.1</v>
      </c>
      <c r="P133" s="31">
        <v>0</v>
      </c>
      <c r="Q133" s="25">
        <v>15486.099999999999</v>
      </c>
      <c r="R133" s="25">
        <v>787712.2</v>
      </c>
      <c r="S133" s="25">
        <v>53.833333333333336</v>
      </c>
      <c r="T133" s="37">
        <v>16303.700000000003</v>
      </c>
      <c r="U133" s="32">
        <f t="shared" si="14"/>
        <v>1518882.833333333</v>
      </c>
      <c r="V133" s="30">
        <v>3000</v>
      </c>
      <c r="W133" s="30">
        <v>177783.3</v>
      </c>
      <c r="X133" s="32">
        <f t="shared" si="15"/>
        <v>1699666.133333333</v>
      </c>
    </row>
    <row r="134" spans="1:24" ht="18.75">
      <c r="A134" s="74">
        <v>43252</v>
      </c>
      <c r="B134" s="34">
        <v>201181.6</v>
      </c>
      <c r="C134" s="31">
        <v>0</v>
      </c>
      <c r="D134" s="31">
        <v>0</v>
      </c>
      <c r="E134" s="31">
        <v>0</v>
      </c>
      <c r="F134" s="31">
        <v>0</v>
      </c>
      <c r="G134" s="34">
        <v>50158.9</v>
      </c>
      <c r="H134" s="34">
        <v>529117.6</v>
      </c>
      <c r="I134" s="31">
        <v>0</v>
      </c>
      <c r="J134" s="31"/>
      <c r="K134" s="31"/>
      <c r="L134" s="31"/>
      <c r="M134" s="32">
        <v>780458.1</v>
      </c>
      <c r="N134" s="31">
        <v>0</v>
      </c>
      <c r="O134" s="25">
        <v>799117.9</v>
      </c>
      <c r="P134" s="31">
        <v>0</v>
      </c>
      <c r="Q134" s="25">
        <v>46166.700000000004</v>
      </c>
      <c r="R134" s="25">
        <v>845284.6</v>
      </c>
      <c r="S134" s="25">
        <v>55.2</v>
      </c>
      <c r="T134" s="37">
        <v>15714.000000000004</v>
      </c>
      <c r="U134" s="32">
        <f t="shared" si="14"/>
        <v>1641511.9</v>
      </c>
      <c r="V134" s="30">
        <v>3500</v>
      </c>
      <c r="W134" s="30">
        <v>190463.3</v>
      </c>
      <c r="X134" s="32">
        <f t="shared" si="15"/>
        <v>1835475.2</v>
      </c>
    </row>
    <row r="135" spans="1:24" ht="18.75">
      <c r="A135" s="74">
        <v>43282</v>
      </c>
      <c r="B135" s="34">
        <v>162239</v>
      </c>
      <c r="C135" s="31">
        <v>0</v>
      </c>
      <c r="D135" s="31">
        <v>0</v>
      </c>
      <c r="E135" s="31">
        <v>0</v>
      </c>
      <c r="F135" s="31">
        <v>0</v>
      </c>
      <c r="G135" s="34">
        <v>48765.6</v>
      </c>
      <c r="H135" s="34">
        <v>528548.4</v>
      </c>
      <c r="I135" s="31">
        <v>0</v>
      </c>
      <c r="J135" s="31"/>
      <c r="K135" s="31"/>
      <c r="L135" s="31"/>
      <c r="M135" s="32">
        <v>739553</v>
      </c>
      <c r="N135" s="31">
        <v>0</v>
      </c>
      <c r="O135" s="25">
        <v>802635.2000000001</v>
      </c>
      <c r="P135" s="31">
        <v>0</v>
      </c>
      <c r="Q135" s="25">
        <v>46383.8</v>
      </c>
      <c r="R135" s="25">
        <v>849019.0000000001</v>
      </c>
      <c r="S135" s="25">
        <v>53.93333333333334</v>
      </c>
      <c r="T135" s="37">
        <v>13426.8</v>
      </c>
      <c r="U135" s="32">
        <f t="shared" si="14"/>
        <v>1602052.7333333334</v>
      </c>
      <c r="V135" s="30">
        <v>5500</v>
      </c>
      <c r="W135" s="30">
        <v>194913.3</v>
      </c>
      <c r="X135" s="32">
        <f t="shared" si="15"/>
        <v>1802466.0333333334</v>
      </c>
    </row>
    <row r="136" spans="1:24" ht="18.75">
      <c r="A136" s="74">
        <v>43313</v>
      </c>
      <c r="B136" s="34">
        <v>148049.1</v>
      </c>
      <c r="C136" s="31">
        <v>0</v>
      </c>
      <c r="D136" s="31">
        <v>0</v>
      </c>
      <c r="E136" s="31">
        <v>0</v>
      </c>
      <c r="F136" s="31">
        <v>0</v>
      </c>
      <c r="G136" s="34">
        <v>47372.3</v>
      </c>
      <c r="H136" s="34">
        <v>527339.2</v>
      </c>
      <c r="I136" s="31">
        <v>0</v>
      </c>
      <c r="J136" s="31"/>
      <c r="K136" s="31"/>
      <c r="L136" s="31"/>
      <c r="M136" s="32">
        <v>722760.6</v>
      </c>
      <c r="N136" s="31">
        <v>0</v>
      </c>
      <c r="O136" s="25">
        <v>844453.9</v>
      </c>
      <c r="P136" s="31">
        <v>0</v>
      </c>
      <c r="Q136" s="25">
        <v>46682</v>
      </c>
      <c r="R136" s="25">
        <v>891135.9</v>
      </c>
      <c r="S136" s="25">
        <v>52.66666666666667</v>
      </c>
      <c r="T136" s="37">
        <v>14592.8</v>
      </c>
      <c r="U136" s="32">
        <f t="shared" si="14"/>
        <v>1628541.9666666668</v>
      </c>
      <c r="V136" s="30">
        <v>5000</v>
      </c>
      <c r="W136" s="30">
        <v>185453.3</v>
      </c>
      <c r="X136" s="32">
        <f t="shared" si="15"/>
        <v>1818995.2666666668</v>
      </c>
    </row>
    <row r="137" spans="1:24" ht="18.75">
      <c r="A137" s="74">
        <v>43345</v>
      </c>
      <c r="B137" s="34">
        <v>151767</v>
      </c>
      <c r="C137" s="31">
        <v>0</v>
      </c>
      <c r="D137" s="31">
        <v>0</v>
      </c>
      <c r="E137" s="31">
        <v>0</v>
      </c>
      <c r="F137" s="31">
        <v>0</v>
      </c>
      <c r="G137" s="34">
        <v>45979</v>
      </c>
      <c r="H137" s="34">
        <v>526130.1</v>
      </c>
      <c r="I137" s="31">
        <v>0</v>
      </c>
      <c r="J137" s="31"/>
      <c r="K137" s="31"/>
      <c r="L137" s="31"/>
      <c r="M137" s="32">
        <v>723876.1</v>
      </c>
      <c r="N137" s="31">
        <v>0</v>
      </c>
      <c r="O137" s="25">
        <v>868808.3</v>
      </c>
      <c r="P137" s="31">
        <v>0</v>
      </c>
      <c r="Q137" s="25">
        <v>47900.3</v>
      </c>
      <c r="R137" s="25">
        <v>916708.6000000001</v>
      </c>
      <c r="S137" s="25">
        <v>47.6</v>
      </c>
      <c r="T137" s="37">
        <v>17529.5</v>
      </c>
      <c r="U137" s="32">
        <f t="shared" si="14"/>
        <v>1658161.8000000003</v>
      </c>
      <c r="V137" s="30">
        <v>4500</v>
      </c>
      <c r="W137" s="30">
        <v>184193.3</v>
      </c>
      <c r="X137" s="32">
        <f t="shared" si="15"/>
        <v>1846855.1000000003</v>
      </c>
    </row>
    <row r="138" spans="1:24" ht="18.75">
      <c r="A138" s="74">
        <v>43376</v>
      </c>
      <c r="B138" s="34">
        <v>182655.4</v>
      </c>
      <c r="C138" s="31">
        <v>0</v>
      </c>
      <c r="D138" s="31">
        <v>0</v>
      </c>
      <c r="E138" s="31">
        <v>0</v>
      </c>
      <c r="F138" s="31">
        <v>0</v>
      </c>
      <c r="G138" s="34">
        <v>44585.7</v>
      </c>
      <c r="H138" s="34">
        <v>523711.8</v>
      </c>
      <c r="I138" s="31">
        <v>0</v>
      </c>
      <c r="J138" s="31"/>
      <c r="K138" s="31"/>
      <c r="L138" s="31"/>
      <c r="M138" s="32">
        <v>750952.8999999999</v>
      </c>
      <c r="N138" s="31">
        <v>0</v>
      </c>
      <c r="O138" s="25">
        <v>889089.7999999999</v>
      </c>
      <c r="P138" s="31">
        <v>0</v>
      </c>
      <c r="Q138" s="25">
        <v>47409.5</v>
      </c>
      <c r="R138" s="25">
        <v>936499.2999999999</v>
      </c>
      <c r="S138" s="25">
        <v>31.733333333333334</v>
      </c>
      <c r="T138" s="37">
        <v>16253.8</v>
      </c>
      <c r="U138" s="32">
        <f aca="true" t="shared" si="18" ref="U138:U146">+M138+R138+S138+T138</f>
        <v>1703737.7333333332</v>
      </c>
      <c r="V138" s="30">
        <v>4500</v>
      </c>
      <c r="W138" s="30">
        <v>180693.3</v>
      </c>
      <c r="X138" s="32">
        <f>U138+V138+W138</f>
        <v>1888931.0333333332</v>
      </c>
    </row>
    <row r="139" spans="1:24" ht="18.75">
      <c r="A139" s="74">
        <v>43405</v>
      </c>
      <c r="B139" s="34">
        <v>182857.3</v>
      </c>
      <c r="C139" s="31">
        <v>0</v>
      </c>
      <c r="D139" s="31">
        <v>0</v>
      </c>
      <c r="E139" s="31">
        <v>0</v>
      </c>
      <c r="F139" s="31">
        <v>0</v>
      </c>
      <c r="G139" s="34">
        <v>43192.4</v>
      </c>
      <c r="H139" s="34">
        <v>523711.8</v>
      </c>
      <c r="I139" s="31">
        <v>0</v>
      </c>
      <c r="J139" s="31"/>
      <c r="K139" s="31"/>
      <c r="L139" s="31"/>
      <c r="M139" s="32">
        <v>749761.5</v>
      </c>
      <c r="N139" s="31">
        <v>0</v>
      </c>
      <c r="O139" s="25">
        <v>913706.2</v>
      </c>
      <c r="P139" s="31">
        <v>0</v>
      </c>
      <c r="Q139" s="25">
        <v>47857.2</v>
      </c>
      <c r="R139" s="25">
        <v>961563.3999999999</v>
      </c>
      <c r="S139" s="25">
        <v>15.866666666666667</v>
      </c>
      <c r="T139" s="37">
        <v>15748.5</v>
      </c>
      <c r="U139" s="32">
        <f t="shared" si="18"/>
        <v>1727089.2666666666</v>
      </c>
      <c r="V139" s="30">
        <v>5640</v>
      </c>
      <c r="W139" s="30">
        <v>180140</v>
      </c>
      <c r="X139" s="32">
        <f>U139+V139+W139</f>
        <v>1912869.2666666666</v>
      </c>
    </row>
    <row r="140" spans="1:24" ht="18.75">
      <c r="A140" s="74">
        <v>43436</v>
      </c>
      <c r="B140" s="34">
        <v>210409.1</v>
      </c>
      <c r="C140" s="31">
        <v>0</v>
      </c>
      <c r="D140" s="31">
        <v>0</v>
      </c>
      <c r="E140" s="31">
        <v>0</v>
      </c>
      <c r="F140" s="31">
        <v>0</v>
      </c>
      <c r="G140" s="34">
        <v>40405.8</v>
      </c>
      <c r="H140" s="34">
        <v>521293.6</v>
      </c>
      <c r="I140" s="31">
        <v>0</v>
      </c>
      <c r="J140" s="31"/>
      <c r="K140" s="31"/>
      <c r="L140" s="31"/>
      <c r="M140" s="32">
        <v>772108.5</v>
      </c>
      <c r="N140" s="31">
        <v>0</v>
      </c>
      <c r="O140" s="25">
        <v>932439.2</v>
      </c>
      <c r="P140" s="31">
        <v>0</v>
      </c>
      <c r="Q140" s="25">
        <v>42858.6</v>
      </c>
      <c r="R140" s="25">
        <v>975297.7999999999</v>
      </c>
      <c r="S140" s="31">
        <v>0</v>
      </c>
      <c r="T140" s="37">
        <v>16025.6</v>
      </c>
      <c r="U140" s="32">
        <f t="shared" si="18"/>
        <v>1763431.9</v>
      </c>
      <c r="V140" s="30">
        <v>5140</v>
      </c>
      <c r="W140" s="30">
        <v>169250</v>
      </c>
      <c r="X140" s="32">
        <f>U140+V140+W140</f>
        <v>1937821.9</v>
      </c>
    </row>
    <row r="141" spans="1:24" ht="18.75">
      <c r="A141" s="74">
        <v>43466</v>
      </c>
      <c r="B141" s="34">
        <v>174198.6</v>
      </c>
      <c r="C141" s="31">
        <v>0</v>
      </c>
      <c r="D141" s="31">
        <v>0</v>
      </c>
      <c r="E141" s="31">
        <v>0</v>
      </c>
      <c r="F141" s="31">
        <v>0</v>
      </c>
      <c r="G141" s="34">
        <v>40405.8</v>
      </c>
      <c r="H141" s="34">
        <v>521293.6</v>
      </c>
      <c r="I141" s="31">
        <v>0</v>
      </c>
      <c r="J141" s="31"/>
      <c r="K141" s="31"/>
      <c r="L141" s="31"/>
      <c r="M141" s="32">
        <v>735898</v>
      </c>
      <c r="N141" s="31">
        <v>0</v>
      </c>
      <c r="O141" s="25">
        <v>986516.8</v>
      </c>
      <c r="P141" s="31">
        <v>0</v>
      </c>
      <c r="Q141" s="25">
        <v>43252.2</v>
      </c>
      <c r="R141" s="25">
        <v>1029769</v>
      </c>
      <c r="S141" s="31">
        <v>0</v>
      </c>
      <c r="T141" s="37">
        <v>14255.6</v>
      </c>
      <c r="U141" s="32">
        <f t="shared" si="18"/>
        <v>1779922.6</v>
      </c>
      <c r="V141" s="30">
        <v>5540</v>
      </c>
      <c r="W141" s="30">
        <v>178400</v>
      </c>
      <c r="X141" s="32">
        <v>1963862.6</v>
      </c>
    </row>
    <row r="142" spans="1:24" ht="18.75">
      <c r="A142" s="74">
        <v>43497</v>
      </c>
      <c r="B142" s="34">
        <v>195688.4</v>
      </c>
      <c r="C142" s="31">
        <v>0</v>
      </c>
      <c r="D142" s="31">
        <v>0</v>
      </c>
      <c r="E142" s="31">
        <v>0</v>
      </c>
      <c r="F142" s="31">
        <v>0</v>
      </c>
      <c r="G142" s="34">
        <v>39012.5</v>
      </c>
      <c r="H142" s="34">
        <v>520084.5</v>
      </c>
      <c r="I142" s="31">
        <v>0</v>
      </c>
      <c r="J142" s="31"/>
      <c r="K142" s="31"/>
      <c r="L142" s="31"/>
      <c r="M142" s="32">
        <v>754785.4</v>
      </c>
      <c r="N142" s="31">
        <v>0</v>
      </c>
      <c r="O142" s="25">
        <v>1010197.7</v>
      </c>
      <c r="P142" s="25">
        <v>6570</v>
      </c>
      <c r="Q142" s="25">
        <v>43513.799999999996</v>
      </c>
      <c r="R142" s="25">
        <v>1060281.5</v>
      </c>
      <c r="S142" s="31">
        <v>0</v>
      </c>
      <c r="T142" s="37">
        <v>11943.7</v>
      </c>
      <c r="U142" s="32">
        <f t="shared" si="18"/>
        <v>1827010.5999999999</v>
      </c>
      <c r="V142" s="30">
        <v>7390</v>
      </c>
      <c r="W142" s="30">
        <v>178850</v>
      </c>
      <c r="X142" s="32">
        <v>2013250.5999999999</v>
      </c>
    </row>
    <row r="143" spans="1:24" ht="18.75">
      <c r="A143" s="74">
        <v>43525</v>
      </c>
      <c r="B143" s="34">
        <v>221728.4</v>
      </c>
      <c r="C143" s="31">
        <v>0</v>
      </c>
      <c r="D143" s="31">
        <v>0</v>
      </c>
      <c r="E143" s="31">
        <v>0</v>
      </c>
      <c r="F143" s="31">
        <v>0</v>
      </c>
      <c r="G143" s="34">
        <v>36225.9</v>
      </c>
      <c r="H143" s="34">
        <v>518306</v>
      </c>
      <c r="I143" s="31">
        <v>0</v>
      </c>
      <c r="J143" s="31"/>
      <c r="K143" s="31"/>
      <c r="L143" s="31"/>
      <c r="M143" s="32">
        <v>776260.3</v>
      </c>
      <c r="N143" s="31">
        <v>0</v>
      </c>
      <c r="O143" s="36">
        <v>1015625.6</v>
      </c>
      <c r="P143" s="36">
        <v>22035.7</v>
      </c>
      <c r="Q143" s="36">
        <v>43967.9</v>
      </c>
      <c r="R143" s="36">
        <v>1081629.2</v>
      </c>
      <c r="S143" s="31">
        <v>0</v>
      </c>
      <c r="T143" s="37">
        <v>22166.9</v>
      </c>
      <c r="U143" s="32">
        <f t="shared" si="18"/>
        <v>1880056.4</v>
      </c>
      <c r="V143" s="30">
        <v>7390</v>
      </c>
      <c r="W143" s="30">
        <v>185510</v>
      </c>
      <c r="X143" s="32">
        <v>2072956.4</v>
      </c>
    </row>
    <row r="144" spans="1:24" ht="18.75">
      <c r="A144" s="74">
        <v>43556</v>
      </c>
      <c r="B144" s="34">
        <v>195994.1</v>
      </c>
      <c r="C144" s="31">
        <v>0</v>
      </c>
      <c r="D144" s="31">
        <v>0</v>
      </c>
      <c r="E144" s="31">
        <v>0</v>
      </c>
      <c r="F144" s="31">
        <v>0</v>
      </c>
      <c r="G144" s="34">
        <v>36225.9</v>
      </c>
      <c r="H144" s="34">
        <v>517334.5</v>
      </c>
      <c r="I144" s="31">
        <v>0</v>
      </c>
      <c r="J144" s="31"/>
      <c r="K144" s="31"/>
      <c r="L144" s="31"/>
      <c r="M144" s="32">
        <f>B144+C144+D144+E144+F144+G144+H144</f>
        <v>749554.5</v>
      </c>
      <c r="N144" s="31">
        <v>0</v>
      </c>
      <c r="O144" s="36">
        <v>1056665.9000000001</v>
      </c>
      <c r="P144" s="36">
        <v>19500</v>
      </c>
      <c r="Q144" s="36">
        <v>44311.4</v>
      </c>
      <c r="R144" s="36">
        <v>1120477.3</v>
      </c>
      <c r="S144" s="31">
        <v>0</v>
      </c>
      <c r="T144" s="37">
        <v>22171.4</v>
      </c>
      <c r="U144" s="32">
        <f t="shared" si="18"/>
        <v>1892203.2</v>
      </c>
      <c r="V144" s="30">
        <v>7390</v>
      </c>
      <c r="W144" s="30">
        <v>180510</v>
      </c>
      <c r="X144" s="32">
        <v>2080103.2</v>
      </c>
    </row>
    <row r="145" spans="1:24" ht="18.75">
      <c r="A145" s="74">
        <v>43586</v>
      </c>
      <c r="B145" s="34">
        <v>191866.3</v>
      </c>
      <c r="C145" s="31">
        <v>0</v>
      </c>
      <c r="D145" s="31">
        <v>0</v>
      </c>
      <c r="E145" s="31">
        <v>0</v>
      </c>
      <c r="F145" s="31">
        <v>0</v>
      </c>
      <c r="G145" s="34">
        <v>34832.6</v>
      </c>
      <c r="H145" s="34">
        <v>515247.9</v>
      </c>
      <c r="I145" s="31">
        <v>0</v>
      </c>
      <c r="J145" s="31"/>
      <c r="K145" s="31"/>
      <c r="L145" s="31"/>
      <c r="M145" s="32">
        <v>741946.8</v>
      </c>
      <c r="N145" s="31">
        <v>0</v>
      </c>
      <c r="O145" s="36">
        <v>1100890.8</v>
      </c>
      <c r="P145" s="36">
        <v>16915</v>
      </c>
      <c r="Q145" s="36">
        <v>43211.6</v>
      </c>
      <c r="R145" s="36">
        <v>1161017.4000000001</v>
      </c>
      <c r="S145" s="31">
        <v>0</v>
      </c>
      <c r="T145" s="37">
        <v>16144.8</v>
      </c>
      <c r="U145" s="32">
        <f t="shared" si="18"/>
        <v>1919109.0000000002</v>
      </c>
      <c r="V145" s="30">
        <v>6300</v>
      </c>
      <c r="W145" s="30">
        <v>185180</v>
      </c>
      <c r="X145" s="32">
        <v>2110589</v>
      </c>
    </row>
    <row r="146" spans="1:24" ht="18.75">
      <c r="A146" s="74">
        <v>43617</v>
      </c>
      <c r="B146" s="34">
        <v>216009.2</v>
      </c>
      <c r="C146" s="31">
        <v>0</v>
      </c>
      <c r="D146" s="31">
        <v>0</v>
      </c>
      <c r="E146" s="31">
        <v>0</v>
      </c>
      <c r="F146" s="31">
        <v>0</v>
      </c>
      <c r="G146" s="34">
        <v>32046</v>
      </c>
      <c r="H146" s="34">
        <v>514038.8</v>
      </c>
      <c r="I146" s="31">
        <v>0</v>
      </c>
      <c r="J146" s="31"/>
      <c r="K146" s="31"/>
      <c r="L146" s="31"/>
      <c r="M146" s="32">
        <v>762094</v>
      </c>
      <c r="N146" s="31">
        <v>0</v>
      </c>
      <c r="O146" s="36">
        <v>1126693.2</v>
      </c>
      <c r="P146" s="36">
        <v>16965</v>
      </c>
      <c r="Q146" s="36">
        <v>40707.7</v>
      </c>
      <c r="R146" s="36">
        <v>1184365.9</v>
      </c>
      <c r="S146" s="31">
        <v>0</v>
      </c>
      <c r="T146" s="37">
        <v>18507.3</v>
      </c>
      <c r="U146" s="32">
        <f t="shared" si="18"/>
        <v>1964967.2</v>
      </c>
      <c r="V146" s="30">
        <v>6300</v>
      </c>
      <c r="W146" s="30">
        <v>189820</v>
      </c>
      <c r="X146" s="32">
        <v>2161087.2</v>
      </c>
    </row>
    <row r="147" spans="1:24" ht="18.75">
      <c r="A147" s="74">
        <v>43647</v>
      </c>
      <c r="B147" s="34">
        <v>158917.5</v>
      </c>
      <c r="C147" s="31">
        <v>0</v>
      </c>
      <c r="D147" s="31">
        <v>0</v>
      </c>
      <c r="E147" s="31">
        <v>0</v>
      </c>
      <c r="F147" s="31">
        <v>0</v>
      </c>
      <c r="G147" s="34">
        <v>30652.7</v>
      </c>
      <c r="H147" s="34">
        <v>512829.7</v>
      </c>
      <c r="I147" s="31">
        <v>0</v>
      </c>
      <c r="J147" s="31"/>
      <c r="K147" s="31"/>
      <c r="L147" s="31"/>
      <c r="M147" s="37">
        <f>SUM(B147:H147)</f>
        <v>702399.9</v>
      </c>
      <c r="N147" s="31">
        <v>0</v>
      </c>
      <c r="O147" s="37">
        <v>1156236.8</v>
      </c>
      <c r="P147" s="37">
        <v>13837</v>
      </c>
      <c r="Q147" s="37">
        <v>41061.899999999994</v>
      </c>
      <c r="R147" s="37">
        <f>O147+P147+Q147</f>
        <v>1211135.7</v>
      </c>
      <c r="S147" s="31">
        <v>0</v>
      </c>
      <c r="T147" s="37">
        <v>18507.3</v>
      </c>
      <c r="U147" s="37">
        <f>+M147+R147+S147+T147</f>
        <v>1932042.9000000001</v>
      </c>
      <c r="V147" s="37">
        <v>6300</v>
      </c>
      <c r="W147" s="37">
        <v>181060</v>
      </c>
      <c r="X147" s="37">
        <v>2119402.9000000004</v>
      </c>
    </row>
    <row r="148" spans="1:24" ht="18.75">
      <c r="A148" s="74">
        <v>43678</v>
      </c>
      <c r="B148" s="34">
        <v>0</v>
      </c>
      <c r="C148" s="31">
        <v>0</v>
      </c>
      <c r="D148" s="31">
        <v>0</v>
      </c>
      <c r="E148" s="31">
        <v>0</v>
      </c>
      <c r="F148" s="31">
        <v>0</v>
      </c>
      <c r="G148" s="34">
        <v>30652.7</v>
      </c>
      <c r="H148" s="34">
        <v>728838.8</v>
      </c>
      <c r="I148" s="31">
        <v>0</v>
      </c>
      <c r="J148" s="31"/>
      <c r="K148" s="31"/>
      <c r="L148" s="31"/>
      <c r="M148" s="32">
        <f>SUM(B148:H148)</f>
        <v>759491.5</v>
      </c>
      <c r="N148" s="31">
        <v>0</v>
      </c>
      <c r="O148" s="32">
        <v>1197350.1</v>
      </c>
      <c r="P148" s="32">
        <v>15106</v>
      </c>
      <c r="Q148" s="32">
        <v>41392</v>
      </c>
      <c r="R148" s="32">
        <f>O148+P148+Q148</f>
        <v>1253848.1</v>
      </c>
      <c r="S148" s="31">
        <v>0</v>
      </c>
      <c r="T148" s="32">
        <v>18507.3</v>
      </c>
      <c r="U148" s="32">
        <f>+M148+R148+S148+T148</f>
        <v>2031846.9000000001</v>
      </c>
      <c r="V148" s="32">
        <v>7000</v>
      </c>
      <c r="W148" s="32">
        <v>173660</v>
      </c>
      <c r="X148" s="32">
        <v>2212506.9000000004</v>
      </c>
    </row>
    <row r="149" spans="1:24" ht="18.75">
      <c r="A149" s="74">
        <v>43709</v>
      </c>
      <c r="B149" s="34">
        <v>0</v>
      </c>
      <c r="C149" s="31">
        <v>0</v>
      </c>
      <c r="D149" s="31">
        <v>0</v>
      </c>
      <c r="E149" s="31">
        <v>0</v>
      </c>
      <c r="F149" s="31">
        <v>0</v>
      </c>
      <c r="G149" s="33">
        <v>29259.4</v>
      </c>
      <c r="H149" s="33">
        <v>727629.7</v>
      </c>
      <c r="I149" s="31">
        <v>0</v>
      </c>
      <c r="J149" s="31"/>
      <c r="K149" s="31"/>
      <c r="L149" s="31"/>
      <c r="M149" s="32">
        <f>SUM(B149:H149)</f>
        <v>756889.1</v>
      </c>
      <c r="N149" s="31">
        <v>0</v>
      </c>
      <c r="O149" s="36">
        <v>1213167.6</v>
      </c>
      <c r="P149" s="36">
        <v>28225</v>
      </c>
      <c r="Q149" s="36">
        <v>48045</v>
      </c>
      <c r="R149" s="32">
        <f>O149+P149+Q149</f>
        <v>1289437.6</v>
      </c>
      <c r="S149" s="31">
        <v>0</v>
      </c>
      <c r="T149" s="32">
        <v>18507.3</v>
      </c>
      <c r="U149" s="32">
        <f>+M149+R149+S149+T149</f>
        <v>2064834.0000000002</v>
      </c>
      <c r="V149" s="30">
        <v>7500</v>
      </c>
      <c r="W149" s="30">
        <v>168650</v>
      </c>
      <c r="X149" s="32">
        <v>2240984</v>
      </c>
    </row>
    <row r="150" spans="1:24" ht="18.75">
      <c r="A150" s="74">
        <v>43739</v>
      </c>
      <c r="B150" s="34">
        <v>0</v>
      </c>
      <c r="C150" s="31">
        <v>0</v>
      </c>
      <c r="D150" s="31">
        <v>0</v>
      </c>
      <c r="E150" s="31">
        <v>0</v>
      </c>
      <c r="F150" s="31">
        <v>0</v>
      </c>
      <c r="G150" s="33">
        <v>26472.7</v>
      </c>
      <c r="H150" s="33">
        <v>725211.5</v>
      </c>
      <c r="I150" s="31">
        <v>0</v>
      </c>
      <c r="J150" s="31"/>
      <c r="K150" s="31"/>
      <c r="L150" s="31"/>
      <c r="M150" s="32">
        <f>SUM(B150:H150)</f>
        <v>751684.2</v>
      </c>
      <c r="N150" s="31">
        <v>0</v>
      </c>
      <c r="O150" s="36">
        <v>1248142.6</v>
      </c>
      <c r="P150" s="36">
        <v>32675</v>
      </c>
      <c r="Q150" s="36">
        <v>60022.3</v>
      </c>
      <c r="R150" s="32">
        <f>O150+P150+Q150</f>
        <v>1340839.9000000001</v>
      </c>
      <c r="S150" s="34">
        <v>0</v>
      </c>
      <c r="T150" s="32">
        <v>18507.3</v>
      </c>
      <c r="U150" s="32">
        <f>+M150+R150+S150+T150</f>
        <v>2111031.4</v>
      </c>
      <c r="V150" s="30">
        <v>9000</v>
      </c>
      <c r="W150" s="30">
        <v>160810</v>
      </c>
      <c r="X150" s="32">
        <v>2280841.4</v>
      </c>
    </row>
    <row r="151" spans="1:24" ht="18.75">
      <c r="A151" s="74">
        <v>43770</v>
      </c>
      <c r="B151" s="34">
        <v>0</v>
      </c>
      <c r="C151" s="31">
        <v>0</v>
      </c>
      <c r="D151" s="31">
        <v>0</v>
      </c>
      <c r="E151" s="31">
        <v>0</v>
      </c>
      <c r="F151" s="31">
        <v>0</v>
      </c>
      <c r="G151" s="33">
        <v>25079.5</v>
      </c>
      <c r="H151" s="33">
        <v>724002.3</v>
      </c>
      <c r="I151" s="31">
        <v>0</v>
      </c>
      <c r="J151" s="31"/>
      <c r="K151" s="31"/>
      <c r="L151" s="31"/>
      <c r="M151" s="32">
        <f>SUM(B151:H151)</f>
        <v>749081.8</v>
      </c>
      <c r="N151" s="31">
        <v>0</v>
      </c>
      <c r="O151" s="36">
        <v>1274819.1</v>
      </c>
      <c r="P151" s="36">
        <v>39075</v>
      </c>
      <c r="Q151" s="36">
        <v>56935.100000000006</v>
      </c>
      <c r="R151" s="32">
        <f>O151+P151+Q151</f>
        <v>1370829.2000000002</v>
      </c>
      <c r="S151" s="34">
        <v>0</v>
      </c>
      <c r="T151" s="32">
        <v>18507.3</v>
      </c>
      <c r="U151" s="32">
        <f>+M151+R151+S151+T151</f>
        <v>2138418.3</v>
      </c>
      <c r="V151" s="30">
        <v>12000</v>
      </c>
      <c r="W151" s="30">
        <v>159210</v>
      </c>
      <c r="X151" s="32">
        <v>2309628.3</v>
      </c>
    </row>
    <row r="152" spans="1:24" ht="18.75">
      <c r="A152" s="74">
        <v>43801</v>
      </c>
      <c r="B152" s="34">
        <v>0</v>
      </c>
      <c r="C152" s="31">
        <v>0</v>
      </c>
      <c r="D152" s="31">
        <v>0</v>
      </c>
      <c r="E152" s="31">
        <v>0</v>
      </c>
      <c r="F152" s="31">
        <v>0</v>
      </c>
      <c r="G152" s="33">
        <v>23686.2</v>
      </c>
      <c r="H152" s="33">
        <v>722793.2</v>
      </c>
      <c r="I152" s="31">
        <v>0</v>
      </c>
      <c r="J152" s="31"/>
      <c r="K152" s="31"/>
      <c r="L152" s="31"/>
      <c r="M152" s="32">
        <v>746479.3999999999</v>
      </c>
      <c r="N152" s="31">
        <v>0</v>
      </c>
      <c r="O152" s="36">
        <v>1286202.8</v>
      </c>
      <c r="P152" s="36">
        <v>55165.1</v>
      </c>
      <c r="Q152" s="36">
        <v>54849.59999999999</v>
      </c>
      <c r="R152" s="32">
        <v>1396320.5000000002</v>
      </c>
      <c r="S152" s="34">
        <v>0</v>
      </c>
      <c r="T152" s="32">
        <v>18507.3</v>
      </c>
      <c r="U152" s="32">
        <v>2161307.2</v>
      </c>
      <c r="V152" s="30">
        <v>11500</v>
      </c>
      <c r="W152" s="30">
        <v>144660</v>
      </c>
      <c r="X152" s="32">
        <v>2317364.2</v>
      </c>
    </row>
    <row r="153" spans="1:24" ht="18.75">
      <c r="A153" s="74">
        <v>43831</v>
      </c>
      <c r="B153" s="34">
        <v>0</v>
      </c>
      <c r="C153" s="31">
        <v>0</v>
      </c>
      <c r="D153" s="31">
        <v>0</v>
      </c>
      <c r="E153" s="31">
        <v>0</v>
      </c>
      <c r="F153" s="31">
        <v>0</v>
      </c>
      <c r="G153" s="33">
        <v>23686.1</v>
      </c>
      <c r="H153" s="33">
        <v>722793.2</v>
      </c>
      <c r="I153" s="31">
        <v>0</v>
      </c>
      <c r="J153" s="31"/>
      <c r="K153" s="31"/>
      <c r="L153" s="31"/>
      <c r="M153" s="32">
        <f>SUM(B153:H153)</f>
        <v>746479.2999999999</v>
      </c>
      <c r="N153" s="31">
        <v>0</v>
      </c>
      <c r="O153" s="36">
        <v>1318049.2</v>
      </c>
      <c r="P153" s="36">
        <v>60781.1</v>
      </c>
      <c r="Q153" s="36">
        <v>102288.09999999999</v>
      </c>
      <c r="R153" s="32">
        <f aca="true" t="shared" si="19" ref="R153:R158">O153+P153+Q153</f>
        <v>1481118.4000000001</v>
      </c>
      <c r="S153" s="34">
        <v>0</v>
      </c>
      <c r="T153" s="32">
        <v>18507.3</v>
      </c>
      <c r="U153" s="32">
        <f aca="true" t="shared" si="20" ref="U153:U158">+M153+R153+S153+T153</f>
        <v>2246105</v>
      </c>
      <c r="V153" s="30">
        <v>14000</v>
      </c>
      <c r="W153" s="30">
        <v>178010</v>
      </c>
      <c r="X153" s="32">
        <v>2438115</v>
      </c>
    </row>
    <row r="154" spans="1:24" ht="18.75">
      <c r="A154" s="74">
        <v>43862</v>
      </c>
      <c r="B154" s="34">
        <v>0</v>
      </c>
      <c r="C154" s="31">
        <v>0</v>
      </c>
      <c r="D154" s="31">
        <v>0</v>
      </c>
      <c r="E154" s="31">
        <v>0</v>
      </c>
      <c r="F154" s="31">
        <v>0</v>
      </c>
      <c r="G154" s="33">
        <v>22292.8</v>
      </c>
      <c r="H154" s="33">
        <v>721584.1</v>
      </c>
      <c r="I154" s="31">
        <v>0</v>
      </c>
      <c r="J154" s="31"/>
      <c r="K154" s="31"/>
      <c r="L154" s="31"/>
      <c r="M154" s="32">
        <f>SUM(B154:H154)</f>
        <v>743876.9</v>
      </c>
      <c r="N154" s="31">
        <v>0</v>
      </c>
      <c r="O154" s="36">
        <v>1325770.8</v>
      </c>
      <c r="P154" s="36">
        <v>61016.5</v>
      </c>
      <c r="Q154" s="36">
        <v>102880.8</v>
      </c>
      <c r="R154" s="32">
        <f t="shared" si="19"/>
        <v>1489668.1</v>
      </c>
      <c r="S154" s="34">
        <v>0</v>
      </c>
      <c r="T154" s="32">
        <v>18507.3</v>
      </c>
      <c r="U154" s="32">
        <f t="shared" si="20"/>
        <v>2252052.3</v>
      </c>
      <c r="V154" s="30">
        <v>12000</v>
      </c>
      <c r="W154" s="30">
        <v>150610</v>
      </c>
      <c r="X154" s="32">
        <v>2414662.3</v>
      </c>
    </row>
    <row r="155" spans="1:24" ht="18.75">
      <c r="A155" s="74">
        <v>43891</v>
      </c>
      <c r="B155" s="34">
        <v>0</v>
      </c>
      <c r="C155" s="31">
        <v>0</v>
      </c>
      <c r="D155" s="31">
        <v>0</v>
      </c>
      <c r="E155" s="31">
        <v>0</v>
      </c>
      <c r="F155" s="31">
        <v>0</v>
      </c>
      <c r="G155" s="33">
        <v>19506.2</v>
      </c>
      <c r="H155" s="33">
        <v>719165.8</v>
      </c>
      <c r="I155" s="31">
        <v>0</v>
      </c>
      <c r="J155" s="31"/>
      <c r="K155" s="31"/>
      <c r="L155" s="31"/>
      <c r="M155" s="32">
        <f>SUM(B155:H155)</f>
        <v>738672</v>
      </c>
      <c r="N155" s="31">
        <v>0</v>
      </c>
      <c r="O155" s="36">
        <v>1321566.7</v>
      </c>
      <c r="P155" s="36">
        <v>59841.5</v>
      </c>
      <c r="Q155" s="36">
        <v>103560.4</v>
      </c>
      <c r="R155" s="32">
        <f t="shared" si="19"/>
        <v>1484968.5999999999</v>
      </c>
      <c r="S155" s="34">
        <v>0</v>
      </c>
      <c r="T155" s="32">
        <v>18507.3</v>
      </c>
      <c r="U155" s="32">
        <f t="shared" si="20"/>
        <v>2242147.8999999994</v>
      </c>
      <c r="V155" s="30">
        <v>14300</v>
      </c>
      <c r="W155" s="30">
        <v>187450</v>
      </c>
      <c r="X155" s="32">
        <v>2443897.8999999994</v>
      </c>
    </row>
    <row r="156" spans="1:24" ht="18.75">
      <c r="A156" s="74">
        <v>43922</v>
      </c>
      <c r="B156" s="34">
        <v>0</v>
      </c>
      <c r="C156" s="31">
        <v>0</v>
      </c>
      <c r="D156" s="31">
        <v>0</v>
      </c>
      <c r="E156" s="31">
        <v>0</v>
      </c>
      <c r="F156" s="31">
        <v>0</v>
      </c>
      <c r="G156" s="33">
        <v>18112.9</v>
      </c>
      <c r="H156" s="33">
        <v>717956.7</v>
      </c>
      <c r="I156" s="31">
        <v>0</v>
      </c>
      <c r="J156" s="31"/>
      <c r="K156" s="31"/>
      <c r="L156" s="31"/>
      <c r="M156" s="32">
        <f>SUM(B156:H156)</f>
        <v>736069.6</v>
      </c>
      <c r="N156" s="31">
        <v>0</v>
      </c>
      <c r="O156" s="36">
        <v>1336086.5</v>
      </c>
      <c r="P156" s="36">
        <v>49093.9</v>
      </c>
      <c r="Q156" s="36">
        <v>104228.70000000001</v>
      </c>
      <c r="R156" s="32">
        <f t="shared" si="19"/>
        <v>1489409.0999999999</v>
      </c>
      <c r="S156" s="34">
        <v>0</v>
      </c>
      <c r="T156" s="32">
        <v>18507.3</v>
      </c>
      <c r="U156" s="32">
        <f t="shared" si="20"/>
        <v>2243985.9999999995</v>
      </c>
      <c r="V156" s="30">
        <v>13300</v>
      </c>
      <c r="W156" s="30">
        <v>170830</v>
      </c>
      <c r="X156" s="32">
        <v>2428115.9999999995</v>
      </c>
    </row>
    <row r="157" spans="1:24" ht="18.75">
      <c r="A157" s="74">
        <v>43952</v>
      </c>
      <c r="B157" s="34">
        <v>0</v>
      </c>
      <c r="C157" s="31">
        <v>0</v>
      </c>
      <c r="D157" s="31">
        <v>0</v>
      </c>
      <c r="E157" s="31">
        <v>0</v>
      </c>
      <c r="F157" s="31">
        <v>0</v>
      </c>
      <c r="G157" s="33">
        <v>18112.9</v>
      </c>
      <c r="H157" s="33">
        <v>717956.7</v>
      </c>
      <c r="I157" s="33">
        <v>1852.2</v>
      </c>
      <c r="J157" s="33"/>
      <c r="K157" s="33"/>
      <c r="L157" s="33"/>
      <c r="M157" s="32">
        <f>SUM(B157:I157)</f>
        <v>737921.7999999999</v>
      </c>
      <c r="N157" s="31">
        <v>0</v>
      </c>
      <c r="O157" s="36">
        <v>1361406.3</v>
      </c>
      <c r="P157" s="36">
        <v>49605.6</v>
      </c>
      <c r="Q157" s="36">
        <v>97709.7</v>
      </c>
      <c r="R157" s="32">
        <f t="shared" si="19"/>
        <v>1508721.6</v>
      </c>
      <c r="S157" s="34">
        <v>0</v>
      </c>
      <c r="T157" s="32">
        <v>18507.3</v>
      </c>
      <c r="U157" s="32">
        <f t="shared" si="20"/>
        <v>2265150.6999999997</v>
      </c>
      <c r="V157" s="30">
        <v>14300</v>
      </c>
      <c r="W157" s="30">
        <v>196380</v>
      </c>
      <c r="X157" s="32">
        <v>2475830.6999999997</v>
      </c>
    </row>
    <row r="158" spans="1:24" ht="18.75">
      <c r="A158" s="74">
        <v>43983</v>
      </c>
      <c r="B158" s="34">
        <v>0</v>
      </c>
      <c r="C158" s="31">
        <v>0</v>
      </c>
      <c r="D158" s="31">
        <v>0</v>
      </c>
      <c r="E158" s="31">
        <v>0</v>
      </c>
      <c r="F158" s="31">
        <v>0</v>
      </c>
      <c r="G158" s="33">
        <v>15326.3</v>
      </c>
      <c r="H158" s="33">
        <v>715538.4</v>
      </c>
      <c r="I158" s="33">
        <v>5357.5</v>
      </c>
      <c r="J158" s="33"/>
      <c r="K158" s="33"/>
      <c r="L158" s="33"/>
      <c r="M158" s="32">
        <f>SUM(B158:I158)</f>
        <v>736222.2000000001</v>
      </c>
      <c r="N158" s="31">
        <v>0</v>
      </c>
      <c r="O158" s="36">
        <v>1409653.9</v>
      </c>
      <c r="P158" s="36">
        <v>59204.6</v>
      </c>
      <c r="Q158" s="36">
        <v>98486.99999999999</v>
      </c>
      <c r="R158" s="32">
        <f t="shared" si="19"/>
        <v>1567345.5</v>
      </c>
      <c r="S158" s="34">
        <v>0</v>
      </c>
      <c r="T158" s="32">
        <v>18507.3</v>
      </c>
      <c r="U158" s="32">
        <f t="shared" si="20"/>
        <v>2322075</v>
      </c>
      <c r="V158" s="30">
        <v>14300</v>
      </c>
      <c r="W158" s="30">
        <v>190180</v>
      </c>
      <c r="X158" s="32">
        <v>2526555</v>
      </c>
    </row>
    <row r="159" spans="1:24" ht="18.75">
      <c r="A159" s="74">
        <v>44013</v>
      </c>
      <c r="B159" s="34">
        <v>0</v>
      </c>
      <c r="C159" s="31">
        <v>0</v>
      </c>
      <c r="D159" s="31">
        <v>0</v>
      </c>
      <c r="E159" s="31">
        <v>0</v>
      </c>
      <c r="F159" s="31">
        <v>0</v>
      </c>
      <c r="G159" s="33">
        <v>13933</v>
      </c>
      <c r="H159" s="33">
        <v>714329.3</v>
      </c>
      <c r="I159" s="33">
        <v>9362.2</v>
      </c>
      <c r="J159" s="33"/>
      <c r="K159" s="33"/>
      <c r="L159" s="33"/>
      <c r="M159" s="32">
        <v>737624.5</v>
      </c>
      <c r="N159" s="31">
        <v>0</v>
      </c>
      <c r="O159" s="36">
        <v>1436013.2</v>
      </c>
      <c r="P159" s="36">
        <v>63639.5</v>
      </c>
      <c r="Q159" s="36">
        <v>97665</v>
      </c>
      <c r="R159" s="32">
        <v>1596549.6</v>
      </c>
      <c r="S159" s="34">
        <v>0</v>
      </c>
      <c r="T159" s="32">
        <v>18507.3</v>
      </c>
      <c r="U159" s="32">
        <v>2352681.4</v>
      </c>
      <c r="V159" s="30">
        <v>14300</v>
      </c>
      <c r="W159" s="30">
        <v>195390</v>
      </c>
      <c r="X159" s="32">
        <v>2563139.5</v>
      </c>
    </row>
    <row r="160" spans="1:24" ht="18.75">
      <c r="A160" s="74">
        <v>44044</v>
      </c>
      <c r="B160" s="34">
        <v>0</v>
      </c>
      <c r="C160" s="31">
        <v>0</v>
      </c>
      <c r="D160" s="31">
        <v>0</v>
      </c>
      <c r="E160" s="31">
        <v>0</v>
      </c>
      <c r="F160" s="31">
        <v>0</v>
      </c>
      <c r="G160" s="33">
        <v>13933</v>
      </c>
      <c r="H160" s="33">
        <v>713689.4</v>
      </c>
      <c r="I160" s="33">
        <v>23833.1</v>
      </c>
      <c r="J160" s="33"/>
      <c r="K160" s="33"/>
      <c r="L160" s="33"/>
      <c r="M160" s="32">
        <v>751455.5</v>
      </c>
      <c r="N160" s="31">
        <v>0</v>
      </c>
      <c r="O160" s="36">
        <v>1458816.9</v>
      </c>
      <c r="P160" s="36">
        <v>62122.3</v>
      </c>
      <c r="Q160" s="36">
        <v>98547.5</v>
      </c>
      <c r="R160" s="32">
        <v>1619576.6</v>
      </c>
      <c r="S160" s="34">
        <v>0</v>
      </c>
      <c r="T160" s="32">
        <v>18507.3</v>
      </c>
      <c r="U160" s="32">
        <v>2389539.4</v>
      </c>
      <c r="V160" s="30">
        <v>14300</v>
      </c>
      <c r="W160" s="30">
        <v>191990</v>
      </c>
      <c r="X160" s="32">
        <v>2595739.5</v>
      </c>
    </row>
    <row r="161" spans="1:24" ht="18.75">
      <c r="A161" s="74">
        <v>44075</v>
      </c>
      <c r="B161" s="34">
        <v>0</v>
      </c>
      <c r="C161" s="31">
        <v>0</v>
      </c>
      <c r="D161" s="31">
        <v>0</v>
      </c>
      <c r="E161" s="31">
        <v>0</v>
      </c>
      <c r="F161" s="31">
        <v>0</v>
      </c>
      <c r="G161" s="33">
        <v>12539.7</v>
      </c>
      <c r="H161" s="33">
        <v>713120.2</v>
      </c>
      <c r="I161" s="33">
        <v>25822.8</v>
      </c>
      <c r="J161" s="33">
        <v>150000</v>
      </c>
      <c r="K161" s="33"/>
      <c r="L161" s="33"/>
      <c r="M161" s="32">
        <v>901482.7</v>
      </c>
      <c r="N161" s="31"/>
      <c r="O161" s="36">
        <v>1480593</v>
      </c>
      <c r="P161" s="36">
        <v>58564.4</v>
      </c>
      <c r="Q161" s="36">
        <v>124981.5</v>
      </c>
      <c r="R161" s="32">
        <v>1664859.4</v>
      </c>
      <c r="S161" s="34">
        <v>0</v>
      </c>
      <c r="T161" s="32">
        <v>18507.3</v>
      </c>
      <c r="U161" s="32">
        <v>2584849.3999999994</v>
      </c>
      <c r="V161" s="30">
        <v>14300</v>
      </c>
      <c r="W161" s="30">
        <v>191510</v>
      </c>
      <c r="X161" s="32">
        <v>2789938.8999999994</v>
      </c>
    </row>
    <row r="162" spans="1:24" ht="18.75">
      <c r="A162" s="74">
        <v>44105</v>
      </c>
      <c r="B162" s="34">
        <v>0</v>
      </c>
      <c r="C162" s="31">
        <v>0</v>
      </c>
      <c r="D162" s="31">
        <v>0</v>
      </c>
      <c r="E162" s="31">
        <v>0</v>
      </c>
      <c r="F162" s="31">
        <v>0</v>
      </c>
      <c r="G162" s="33">
        <v>11146.4</v>
      </c>
      <c r="H162" s="33">
        <v>711911</v>
      </c>
      <c r="I162" s="33">
        <v>26917.5</v>
      </c>
      <c r="J162" s="33">
        <v>150000</v>
      </c>
      <c r="K162" s="33">
        <v>2000</v>
      </c>
      <c r="L162" s="33"/>
      <c r="M162" s="32">
        <v>899974.9</v>
      </c>
      <c r="N162" s="31"/>
      <c r="O162" s="36">
        <v>1504927.8</v>
      </c>
      <c r="P162" s="36">
        <v>57062.4</v>
      </c>
      <c r="Q162" s="36">
        <v>125477.3</v>
      </c>
      <c r="R162" s="32">
        <v>1688271.2</v>
      </c>
      <c r="S162" s="34">
        <v>0</v>
      </c>
      <c r="T162" s="32">
        <v>18507.3</v>
      </c>
      <c r="U162" s="32">
        <v>2606753.4</v>
      </c>
      <c r="V162" s="30">
        <v>14300</v>
      </c>
      <c r="W162" s="30">
        <v>186710</v>
      </c>
      <c r="X162" s="32">
        <v>2808959.6999999997</v>
      </c>
    </row>
    <row r="163" spans="1:24" ht="18.75">
      <c r="A163" s="74">
        <v>44136</v>
      </c>
      <c r="B163" s="34">
        <v>0</v>
      </c>
      <c r="C163" s="31">
        <v>0</v>
      </c>
      <c r="D163" s="31">
        <v>0</v>
      </c>
      <c r="E163" s="31">
        <v>0</v>
      </c>
      <c r="F163" s="31">
        <v>0</v>
      </c>
      <c r="G163" s="33">
        <v>9753.1</v>
      </c>
      <c r="H163" s="33">
        <v>710701.8999999999</v>
      </c>
      <c r="I163" s="33">
        <v>26994.4</v>
      </c>
      <c r="J163" s="33">
        <v>150000</v>
      </c>
      <c r="K163" s="33">
        <v>2000</v>
      </c>
      <c r="L163" s="33"/>
      <c r="M163" s="32">
        <f>SUM(B163:K163)</f>
        <v>899449.3999999999</v>
      </c>
      <c r="N163" s="31"/>
      <c r="O163" s="36">
        <v>1519380.7</v>
      </c>
      <c r="P163" s="36">
        <v>57109.4</v>
      </c>
      <c r="Q163" s="36">
        <v>119336.20000000001</v>
      </c>
      <c r="R163" s="32">
        <f>O163+P163+Q163</f>
        <v>1695826.2999999998</v>
      </c>
      <c r="S163" s="34">
        <v>0</v>
      </c>
      <c r="T163" s="32">
        <v>18507.3</v>
      </c>
      <c r="U163" s="32">
        <f>+M163+R163+S163+T163</f>
        <v>2613782.9999999995</v>
      </c>
      <c r="V163" s="30">
        <v>14300</v>
      </c>
      <c r="W163" s="30">
        <v>188910</v>
      </c>
      <c r="X163" s="32">
        <v>2816992.9999999995</v>
      </c>
    </row>
    <row r="164" spans="1:24" ht="18.75">
      <c r="A164" s="74">
        <v>44166</v>
      </c>
      <c r="B164" s="34">
        <v>0</v>
      </c>
      <c r="C164" s="31">
        <v>0</v>
      </c>
      <c r="D164" s="31">
        <v>0</v>
      </c>
      <c r="E164" s="31">
        <v>0</v>
      </c>
      <c r="F164" s="31">
        <v>0</v>
      </c>
      <c r="G164" s="33">
        <v>6921.2</v>
      </c>
      <c r="H164" s="33">
        <v>708283.6</v>
      </c>
      <c r="I164" s="33">
        <v>27463</v>
      </c>
      <c r="J164" s="33">
        <v>150000</v>
      </c>
      <c r="K164" s="33">
        <v>2000</v>
      </c>
      <c r="L164" s="33"/>
      <c r="M164" s="32">
        <f>SUM(B164:K164)</f>
        <v>894667.7999999999</v>
      </c>
      <c r="N164" s="31"/>
      <c r="O164" s="36">
        <v>1547353.6</v>
      </c>
      <c r="P164" s="36">
        <v>67289</v>
      </c>
      <c r="Q164" s="36">
        <v>120782.7</v>
      </c>
      <c r="R164" s="32">
        <f>O164+P164+Q164</f>
        <v>1735425.3</v>
      </c>
      <c r="S164" s="34">
        <v>0</v>
      </c>
      <c r="T164" s="32">
        <v>18507.3</v>
      </c>
      <c r="U164" s="32">
        <f>+M164+R164+S164+T164</f>
        <v>2648600.4</v>
      </c>
      <c r="V164" s="30">
        <v>14300</v>
      </c>
      <c r="W164" s="30">
        <v>187750</v>
      </c>
      <c r="X164" s="32">
        <v>2850650.4</v>
      </c>
    </row>
    <row r="165" spans="1:24" ht="18.75">
      <c r="A165" s="74">
        <v>44197</v>
      </c>
      <c r="B165" s="34">
        <v>0</v>
      </c>
      <c r="C165" s="31">
        <v>0</v>
      </c>
      <c r="D165" s="31">
        <v>0</v>
      </c>
      <c r="E165" s="31">
        <v>0</v>
      </c>
      <c r="F165" s="31">
        <v>0</v>
      </c>
      <c r="G165" s="33">
        <v>6921.2</v>
      </c>
      <c r="H165" s="33">
        <v>708283.6</v>
      </c>
      <c r="I165" s="33">
        <v>27463</v>
      </c>
      <c r="J165" s="33">
        <v>150000</v>
      </c>
      <c r="K165" s="33">
        <v>2000</v>
      </c>
      <c r="L165" s="33"/>
      <c r="M165" s="32">
        <f>SUM(B165:K165)</f>
        <v>894667.7999999999</v>
      </c>
      <c r="N165" s="31"/>
      <c r="O165" s="36">
        <v>1563354.2</v>
      </c>
      <c r="P165" s="36">
        <v>66802.1</v>
      </c>
      <c r="Q165" s="36">
        <v>118645.1</v>
      </c>
      <c r="R165" s="32">
        <f>O165+P165+Q165</f>
        <v>1748801.4000000001</v>
      </c>
      <c r="S165" s="34">
        <v>0</v>
      </c>
      <c r="T165" s="32">
        <v>18507.3</v>
      </c>
      <c r="U165" s="32">
        <f>+M165+R165+S165+T165</f>
        <v>2661976.5</v>
      </c>
      <c r="V165" s="30">
        <v>14300</v>
      </c>
      <c r="W165" s="30">
        <v>187850</v>
      </c>
      <c r="X165" s="32">
        <f>U165+V165+W165</f>
        <v>2864126.5</v>
      </c>
    </row>
    <row r="166" spans="1:24" ht="18.75">
      <c r="A166" s="74">
        <v>44228</v>
      </c>
      <c r="B166" s="34">
        <v>0</v>
      </c>
      <c r="C166" s="31">
        <v>0</v>
      </c>
      <c r="D166" s="31">
        <v>0</v>
      </c>
      <c r="E166" s="31">
        <v>0</v>
      </c>
      <c r="F166" s="31">
        <v>0</v>
      </c>
      <c r="G166" s="33">
        <v>5527.9</v>
      </c>
      <c r="H166" s="33">
        <v>704458.1</v>
      </c>
      <c r="I166" s="33">
        <v>27463</v>
      </c>
      <c r="J166" s="33">
        <v>150000</v>
      </c>
      <c r="K166" s="33">
        <v>2000</v>
      </c>
      <c r="L166" s="33">
        <v>4668.9</v>
      </c>
      <c r="M166" s="32">
        <f>SUM(B166:L166)</f>
        <v>894117.9</v>
      </c>
      <c r="N166" s="31"/>
      <c r="O166" s="36">
        <v>1577095.2</v>
      </c>
      <c r="P166" s="36">
        <v>73895.9</v>
      </c>
      <c r="Q166" s="36">
        <v>146256.4</v>
      </c>
      <c r="R166" s="32">
        <f>O166+P166+Q166</f>
        <v>1797247.4999999998</v>
      </c>
      <c r="S166" s="34">
        <v>0</v>
      </c>
      <c r="T166" s="32">
        <v>18507.3</v>
      </c>
      <c r="U166" s="32">
        <f>+M166+R166+S166+T166</f>
        <v>2709872.6999999997</v>
      </c>
      <c r="V166" s="30">
        <v>13300</v>
      </c>
      <c r="W166" s="30">
        <v>200150</v>
      </c>
      <c r="X166" s="32">
        <f>U166+V166+W166</f>
        <v>2923322.6999999997</v>
      </c>
    </row>
    <row r="167" spans="1:24" ht="18.75">
      <c r="A167" s="74">
        <v>44256</v>
      </c>
      <c r="B167" s="34">
        <v>0</v>
      </c>
      <c r="C167" s="31">
        <v>0</v>
      </c>
      <c r="D167" s="31">
        <v>0</v>
      </c>
      <c r="E167" s="31">
        <v>0</v>
      </c>
      <c r="F167" s="31">
        <v>0</v>
      </c>
      <c r="G167" s="33">
        <v>4134.6</v>
      </c>
      <c r="H167" s="33">
        <v>703262.9</v>
      </c>
      <c r="I167" s="33">
        <v>0</v>
      </c>
      <c r="J167" s="33">
        <v>150000</v>
      </c>
      <c r="K167" s="33">
        <v>2000</v>
      </c>
      <c r="L167" s="33">
        <v>4668.9</v>
      </c>
      <c r="M167" s="32">
        <f>SUM(B167:L167)</f>
        <v>864066.4</v>
      </c>
      <c r="N167" s="31"/>
      <c r="O167" s="36">
        <v>1569944.7</v>
      </c>
      <c r="P167" s="36">
        <v>78836.6</v>
      </c>
      <c r="Q167" s="36">
        <v>143124.3</v>
      </c>
      <c r="R167" s="32">
        <f>O167+P167+Q167</f>
        <v>1791905.6</v>
      </c>
      <c r="S167" s="34">
        <v>0</v>
      </c>
      <c r="T167" s="32">
        <v>18507.3</v>
      </c>
      <c r="U167" s="32">
        <f>+M167+R167+S167+T167</f>
        <v>2674479.3</v>
      </c>
      <c r="V167" s="30">
        <v>13300</v>
      </c>
      <c r="W167" s="30">
        <v>191090</v>
      </c>
      <c r="X167" s="32">
        <f>U167+V167+W167</f>
        <v>2878869.3</v>
      </c>
    </row>
    <row r="168" spans="1:24" ht="15.75">
      <c r="A168" s="71" t="s">
        <v>13</v>
      </c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6"/>
      <c r="W168" s="6"/>
      <c r="X168" s="11"/>
    </row>
    <row r="169" spans="1:24" ht="15.75">
      <c r="A169" s="17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2"/>
      <c r="W169" s="12"/>
      <c r="X169" s="13"/>
    </row>
    <row r="170" spans="1:21" ht="15.75">
      <c r="A170" s="19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</row>
    <row r="171" spans="1:21" ht="17.25">
      <c r="A171" s="19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O171" s="20"/>
      <c r="P171" s="20"/>
      <c r="Q171" s="20"/>
      <c r="R171" s="15"/>
      <c r="S171" s="15"/>
      <c r="T171" s="15"/>
      <c r="U171" s="15"/>
    </row>
    <row r="172" spans="1:21" ht="17.25">
      <c r="A172" s="19"/>
      <c r="B172" s="21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O172" s="20"/>
      <c r="P172" s="20"/>
      <c r="Q172" s="20"/>
      <c r="R172" s="15"/>
      <c r="S172" s="15"/>
      <c r="T172" s="15"/>
      <c r="U172" s="15"/>
    </row>
    <row r="173" spans="1:20" ht="17.25">
      <c r="A173" s="19"/>
      <c r="B173" s="21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20"/>
      <c r="P173" s="20"/>
      <c r="Q173" s="20"/>
      <c r="R173" s="15"/>
      <c r="S173" s="15"/>
      <c r="T173" s="15"/>
    </row>
    <row r="174" spans="1:20" ht="17.25">
      <c r="A174" s="19"/>
      <c r="B174" s="21"/>
      <c r="C174" s="15"/>
      <c r="D174" s="15"/>
      <c r="E174" s="15"/>
      <c r="F174" s="21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7.25">
      <c r="A175" s="19"/>
      <c r="B175" s="21"/>
      <c r="C175" s="15"/>
      <c r="D175" s="15"/>
      <c r="E175" s="15"/>
      <c r="F175" s="21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21"/>
    </row>
    <row r="176" spans="1:20" ht="17.25">
      <c r="A176" s="19"/>
      <c r="B176" s="21"/>
      <c r="C176" s="15"/>
      <c r="D176" s="15"/>
      <c r="E176" s="15"/>
      <c r="F176" s="21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21"/>
    </row>
    <row r="177" spans="1:21" ht="15.75">
      <c r="A177" s="19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</row>
    <row r="178" spans="1:21" ht="15.75">
      <c r="A178" s="19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</row>
    <row r="179" spans="1:21" ht="15.75">
      <c r="A179" s="19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</row>
    <row r="180" spans="1:21" ht="15.75">
      <c r="A180" s="19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</row>
    <row r="181" spans="1:21" ht="15.75">
      <c r="A181" s="19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</row>
    <row r="182" spans="1:21" ht="15.75">
      <c r="A182" s="19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</row>
    <row r="183" spans="1:21" ht="15.75">
      <c r="A183" s="19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</row>
    <row r="184" spans="1:21" ht="15.75">
      <c r="A184" s="19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</row>
    <row r="185" spans="1:21" ht="15.75">
      <c r="A185" s="19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</row>
    <row r="186" spans="1:21" ht="15.75">
      <c r="A186" s="22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</row>
    <row r="187" spans="1:21" ht="15.75">
      <c r="A187" s="22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</row>
    <row r="188" spans="2:21" ht="15.7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</row>
    <row r="189" spans="1:21" ht="15.75">
      <c r="A189" s="19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</row>
    <row r="190" spans="1:21" ht="15.75">
      <c r="A190" s="19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</row>
    <row r="191" spans="1:21" ht="15.75">
      <c r="A191" s="22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</row>
    <row r="192" spans="1:21" ht="15.75">
      <c r="A192" s="22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</row>
    <row r="193" spans="2:21" ht="15.7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</row>
    <row r="194" spans="2:21" ht="15.7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</row>
  </sheetData>
  <sheetProtection/>
  <mergeCells count="11">
    <mergeCell ref="W6:W7"/>
    <mergeCell ref="X6:X8"/>
    <mergeCell ref="A6:A8"/>
    <mergeCell ref="S7:S8"/>
    <mergeCell ref="T7:T8"/>
    <mergeCell ref="U7:U8"/>
    <mergeCell ref="A4:X4"/>
    <mergeCell ref="B6:U6"/>
    <mergeCell ref="B7:M7"/>
    <mergeCell ref="N7:R7"/>
    <mergeCell ref="V6:V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86"/>
  <sheetViews>
    <sheetView zoomScalePageLayoutView="0" workbookViewId="0" topLeftCell="A1">
      <pane xSplit="1" ySplit="8" topLeftCell="Q5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X61" sqref="X61"/>
    </sheetView>
  </sheetViews>
  <sheetFormatPr defaultColWidth="9.77734375" defaultRowHeight="15.75"/>
  <cols>
    <col min="1" max="1" width="28.77734375" style="2" customWidth="1"/>
    <col min="2" max="2" width="11.77734375" style="2" bestFit="1" customWidth="1"/>
    <col min="3" max="3" width="20.4453125" style="2" customWidth="1"/>
    <col min="4" max="4" width="9.6640625" style="2" customWidth="1"/>
    <col min="5" max="5" width="10.3359375" style="2" bestFit="1" customWidth="1"/>
    <col min="6" max="6" width="11.4453125" style="2" customWidth="1"/>
    <col min="7" max="7" width="7.88671875" style="2" bestFit="1" customWidth="1"/>
    <col min="8" max="8" width="10.99609375" style="2" bestFit="1" customWidth="1"/>
    <col min="9" max="9" width="10.99609375" style="2" customWidth="1"/>
    <col min="10" max="12" width="11.88671875" style="2" customWidth="1"/>
    <col min="13" max="13" width="9.21484375" style="2" bestFit="1" customWidth="1"/>
    <col min="14" max="14" width="14.88671875" style="2" bestFit="1" customWidth="1"/>
    <col min="15" max="15" width="21.21484375" style="2" bestFit="1" customWidth="1"/>
    <col min="16" max="16" width="21.21484375" style="2" customWidth="1"/>
    <col min="17" max="17" width="10.4453125" style="2" bestFit="1" customWidth="1"/>
    <col min="18" max="18" width="12.88671875" style="2" bestFit="1" customWidth="1"/>
    <col min="19" max="19" width="16.21484375" style="2" bestFit="1" customWidth="1"/>
    <col min="20" max="20" width="10.4453125" style="2" bestFit="1" customWidth="1"/>
    <col min="21" max="21" width="12.88671875" style="2" bestFit="1" customWidth="1"/>
    <col min="22" max="22" width="20.5546875" style="2" customWidth="1"/>
    <col min="23" max="23" width="20.6640625" style="2" customWidth="1"/>
    <col min="24" max="24" width="14.3359375" style="2" customWidth="1"/>
    <col min="25" max="16384" width="9.77734375" style="2" customWidth="1"/>
  </cols>
  <sheetData>
    <row r="1" spans="1:24" s="6" customFormat="1" ht="15.75">
      <c r="A1" s="52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A2" s="2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11"/>
    </row>
    <row r="3" spans="1:24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28" t="s">
        <v>10</v>
      </c>
    </row>
    <row r="4" spans="1:24" ht="18.75">
      <c r="A4" s="98" t="s">
        <v>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104"/>
    </row>
    <row r="5" spans="1:24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/>
    </row>
    <row r="6" spans="1:24" ht="18.75" customHeight="1">
      <c r="A6" s="95" t="s">
        <v>60</v>
      </c>
      <c r="B6" s="100" t="s">
        <v>11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V6" s="103" t="s">
        <v>26</v>
      </c>
      <c r="W6" s="103" t="s">
        <v>125</v>
      </c>
      <c r="X6" s="92" t="s">
        <v>27</v>
      </c>
    </row>
    <row r="7" spans="1:24" ht="18.75">
      <c r="A7" s="96"/>
      <c r="B7" s="103" t="s">
        <v>12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 t="s">
        <v>15</v>
      </c>
      <c r="O7" s="103"/>
      <c r="P7" s="103"/>
      <c r="Q7" s="103"/>
      <c r="R7" s="103"/>
      <c r="S7" s="92" t="s">
        <v>67</v>
      </c>
      <c r="T7" s="92" t="s">
        <v>1</v>
      </c>
      <c r="U7" s="92" t="s">
        <v>2</v>
      </c>
      <c r="V7" s="103"/>
      <c r="W7" s="103"/>
      <c r="X7" s="93"/>
    </row>
    <row r="8" spans="1:24" ht="93.75">
      <c r="A8" s="97"/>
      <c r="B8" s="67" t="s">
        <v>17</v>
      </c>
      <c r="C8" s="67" t="s">
        <v>25</v>
      </c>
      <c r="D8" s="67" t="s">
        <v>18</v>
      </c>
      <c r="E8" s="67" t="s">
        <v>59</v>
      </c>
      <c r="F8" s="67" t="s">
        <v>19</v>
      </c>
      <c r="G8" s="67" t="s">
        <v>14</v>
      </c>
      <c r="H8" s="67" t="s">
        <v>47</v>
      </c>
      <c r="I8" s="76" t="s">
        <v>117</v>
      </c>
      <c r="J8" s="78" t="s">
        <v>120</v>
      </c>
      <c r="K8" s="80" t="s">
        <v>123</v>
      </c>
      <c r="L8" s="82" t="s">
        <v>128</v>
      </c>
      <c r="M8" s="67" t="s">
        <v>3</v>
      </c>
      <c r="N8" s="67" t="s">
        <v>21</v>
      </c>
      <c r="O8" s="67" t="s">
        <v>22</v>
      </c>
      <c r="P8" s="68" t="s">
        <v>65</v>
      </c>
      <c r="Q8" s="67" t="s">
        <v>16</v>
      </c>
      <c r="R8" s="67" t="s">
        <v>4</v>
      </c>
      <c r="S8" s="94"/>
      <c r="T8" s="94"/>
      <c r="U8" s="94"/>
      <c r="V8" s="67" t="s">
        <v>23</v>
      </c>
      <c r="W8" s="67" t="s">
        <v>23</v>
      </c>
      <c r="X8" s="94"/>
    </row>
    <row r="9" spans="1:25" ht="18" customHeight="1">
      <c r="A9" s="73" t="s">
        <v>68</v>
      </c>
      <c r="B9" s="30">
        <v>23202.6</v>
      </c>
      <c r="C9" s="31">
        <v>0</v>
      </c>
      <c r="D9" s="31">
        <v>0</v>
      </c>
      <c r="E9" s="31">
        <v>0</v>
      </c>
      <c r="F9" s="31">
        <v>0</v>
      </c>
      <c r="G9" s="31" t="s">
        <v>5</v>
      </c>
      <c r="H9" s="31" t="s">
        <v>5</v>
      </c>
      <c r="I9" s="31"/>
      <c r="J9" s="31"/>
      <c r="K9" s="31"/>
      <c r="L9" s="31"/>
      <c r="M9" s="30">
        <v>23202.6</v>
      </c>
      <c r="N9" s="31" t="s">
        <v>5</v>
      </c>
      <c r="O9" s="30">
        <v>45831.3</v>
      </c>
      <c r="P9" s="31"/>
      <c r="Q9" s="31">
        <v>0</v>
      </c>
      <c r="R9" s="30">
        <v>45831.3</v>
      </c>
      <c r="S9" s="31">
        <v>0</v>
      </c>
      <c r="T9" s="30">
        <v>3735.7</v>
      </c>
      <c r="U9" s="30">
        <v>72769.59999999999</v>
      </c>
      <c r="V9" s="30">
        <v>506.8</v>
      </c>
      <c r="W9" s="30">
        <v>47912.6</v>
      </c>
      <c r="X9" s="30">
        <v>121189</v>
      </c>
      <c r="Y9" s="14"/>
    </row>
    <row r="10" spans="1:25" ht="18">
      <c r="A10" s="73" t="s">
        <v>71</v>
      </c>
      <c r="B10" s="30">
        <v>23978.1</v>
      </c>
      <c r="C10" s="31">
        <v>0</v>
      </c>
      <c r="D10" s="31">
        <v>0</v>
      </c>
      <c r="E10" s="31">
        <v>0</v>
      </c>
      <c r="F10" s="31">
        <v>0</v>
      </c>
      <c r="G10" s="31" t="s">
        <v>5</v>
      </c>
      <c r="H10" s="31" t="s">
        <v>5</v>
      </c>
      <c r="I10" s="31"/>
      <c r="J10" s="31"/>
      <c r="K10" s="31"/>
      <c r="L10" s="31"/>
      <c r="M10" s="30">
        <v>23978.1</v>
      </c>
      <c r="N10" s="31" t="s">
        <v>5</v>
      </c>
      <c r="O10" s="30">
        <v>67861</v>
      </c>
      <c r="P10" s="31"/>
      <c r="Q10" s="31">
        <v>0</v>
      </c>
      <c r="R10" s="30">
        <v>67861</v>
      </c>
      <c r="S10" s="31">
        <v>0</v>
      </c>
      <c r="T10" s="30">
        <v>7586.1</v>
      </c>
      <c r="U10" s="30">
        <v>99425.20000000001</v>
      </c>
      <c r="V10" s="30">
        <v>833.8</v>
      </c>
      <c r="W10" s="30">
        <v>34475.2</v>
      </c>
      <c r="X10" s="30">
        <v>134734.2</v>
      </c>
      <c r="Y10" s="14"/>
    </row>
    <row r="11" spans="1:25" ht="18">
      <c r="A11" s="73" t="s">
        <v>69</v>
      </c>
      <c r="B11" s="30">
        <v>23869.8</v>
      </c>
      <c r="C11" s="31">
        <v>0</v>
      </c>
      <c r="D11" s="31">
        <v>0</v>
      </c>
      <c r="E11" s="31">
        <v>0</v>
      </c>
      <c r="F11" s="31">
        <v>0</v>
      </c>
      <c r="G11" s="31" t="s">
        <v>5</v>
      </c>
      <c r="H11" s="31" t="s">
        <v>5</v>
      </c>
      <c r="I11" s="31"/>
      <c r="J11" s="31"/>
      <c r="K11" s="31"/>
      <c r="L11" s="31"/>
      <c r="M11" s="30">
        <v>23869.8</v>
      </c>
      <c r="N11" s="31" t="s">
        <v>5</v>
      </c>
      <c r="O11" s="30">
        <v>44061</v>
      </c>
      <c r="P11" s="31"/>
      <c r="Q11" s="31">
        <v>0</v>
      </c>
      <c r="R11" s="30">
        <v>44061</v>
      </c>
      <c r="S11" s="31">
        <v>0</v>
      </c>
      <c r="T11" s="30">
        <v>5945.3</v>
      </c>
      <c r="U11" s="30">
        <v>73876.1</v>
      </c>
      <c r="V11" s="30">
        <v>833.8</v>
      </c>
      <c r="W11" s="30">
        <v>86016.1</v>
      </c>
      <c r="X11" s="30">
        <v>160726</v>
      </c>
      <c r="Y11" s="14"/>
    </row>
    <row r="12" spans="1:25" ht="18">
      <c r="A12" s="73" t="s">
        <v>70</v>
      </c>
      <c r="B12" s="30">
        <v>32841.3</v>
      </c>
      <c r="C12" s="31">
        <v>0</v>
      </c>
      <c r="D12" s="31">
        <v>0</v>
      </c>
      <c r="E12" s="31">
        <v>0</v>
      </c>
      <c r="F12" s="31">
        <v>0</v>
      </c>
      <c r="G12" s="31" t="s">
        <v>5</v>
      </c>
      <c r="H12" s="31" t="s">
        <v>5</v>
      </c>
      <c r="I12" s="31"/>
      <c r="J12" s="31"/>
      <c r="K12" s="31"/>
      <c r="L12" s="31"/>
      <c r="M12" s="30">
        <v>32841.3</v>
      </c>
      <c r="N12" s="31" t="s">
        <v>5</v>
      </c>
      <c r="O12" s="30">
        <v>58561</v>
      </c>
      <c r="P12" s="31"/>
      <c r="Q12" s="31">
        <v>0</v>
      </c>
      <c r="R12" s="30">
        <v>58561</v>
      </c>
      <c r="S12" s="31">
        <v>0</v>
      </c>
      <c r="T12" s="30">
        <v>7837.2</v>
      </c>
      <c r="U12" s="30">
        <v>99239.5</v>
      </c>
      <c r="V12" s="30">
        <v>833.8</v>
      </c>
      <c r="W12" s="30">
        <v>34406.7</v>
      </c>
      <c r="X12" s="30">
        <v>134480</v>
      </c>
      <c r="Y12" s="14"/>
    </row>
    <row r="13" spans="1:25" ht="18">
      <c r="A13" s="73" t="s">
        <v>72</v>
      </c>
      <c r="B13" s="30">
        <v>22137.8</v>
      </c>
      <c r="C13" s="31">
        <v>0</v>
      </c>
      <c r="D13" s="31">
        <v>0</v>
      </c>
      <c r="E13" s="31">
        <v>0</v>
      </c>
      <c r="F13" s="31">
        <v>0</v>
      </c>
      <c r="G13" s="31" t="s">
        <v>5</v>
      </c>
      <c r="H13" s="31" t="s">
        <v>5</v>
      </c>
      <c r="I13" s="31"/>
      <c r="J13" s="31"/>
      <c r="K13" s="31"/>
      <c r="L13" s="31"/>
      <c r="M13" s="30">
        <v>22137.8</v>
      </c>
      <c r="N13" s="31" t="s">
        <v>5</v>
      </c>
      <c r="O13" s="30">
        <v>65801</v>
      </c>
      <c r="P13" s="31"/>
      <c r="Q13" s="31">
        <v>0</v>
      </c>
      <c r="R13" s="30">
        <v>65801</v>
      </c>
      <c r="S13" s="31">
        <v>0</v>
      </c>
      <c r="T13" s="30">
        <v>5525.8</v>
      </c>
      <c r="U13" s="30">
        <v>93464.6</v>
      </c>
      <c r="V13" s="30">
        <v>833.8</v>
      </c>
      <c r="W13" s="30">
        <v>41003</v>
      </c>
      <c r="X13" s="30">
        <v>135301.40000000002</v>
      </c>
      <c r="Y13" s="14"/>
    </row>
    <row r="14" spans="1:25" ht="18">
      <c r="A14" s="73" t="s">
        <v>73</v>
      </c>
      <c r="B14" s="30">
        <v>23978.1</v>
      </c>
      <c r="C14" s="31">
        <v>0</v>
      </c>
      <c r="D14" s="31">
        <v>0</v>
      </c>
      <c r="E14" s="31">
        <v>0</v>
      </c>
      <c r="F14" s="31">
        <v>0</v>
      </c>
      <c r="G14" s="31" t="s">
        <v>5</v>
      </c>
      <c r="H14" s="31" t="s">
        <v>5</v>
      </c>
      <c r="I14" s="31"/>
      <c r="J14" s="31"/>
      <c r="K14" s="31"/>
      <c r="L14" s="31"/>
      <c r="M14" s="30">
        <v>23978.1</v>
      </c>
      <c r="N14" s="31" t="s">
        <v>5</v>
      </c>
      <c r="O14" s="30">
        <v>67861</v>
      </c>
      <c r="P14" s="31"/>
      <c r="Q14" s="31">
        <v>0</v>
      </c>
      <c r="R14" s="30">
        <v>67861</v>
      </c>
      <c r="S14" s="31">
        <v>0</v>
      </c>
      <c r="T14" s="30">
        <v>7586.1</v>
      </c>
      <c r="U14" s="30">
        <v>99425.20000000001</v>
      </c>
      <c r="V14" s="30">
        <v>833.8</v>
      </c>
      <c r="W14" s="30">
        <v>34475.2</v>
      </c>
      <c r="X14" s="30">
        <v>134734.2</v>
      </c>
      <c r="Y14" s="14"/>
    </row>
    <row r="15" spans="1:25" ht="18">
      <c r="A15" s="73" t="s">
        <v>74</v>
      </c>
      <c r="B15" s="30">
        <v>13325.8</v>
      </c>
      <c r="C15" s="31">
        <v>0</v>
      </c>
      <c r="D15" s="31">
        <v>0</v>
      </c>
      <c r="E15" s="31">
        <v>0</v>
      </c>
      <c r="F15" s="31">
        <v>0</v>
      </c>
      <c r="G15" s="31" t="s">
        <v>5</v>
      </c>
      <c r="H15" s="31" t="s">
        <v>5</v>
      </c>
      <c r="I15" s="31"/>
      <c r="J15" s="31"/>
      <c r="K15" s="31"/>
      <c r="L15" s="31"/>
      <c r="M15" s="30">
        <v>13325.8</v>
      </c>
      <c r="N15" s="31" t="s">
        <v>5</v>
      </c>
      <c r="O15" s="30">
        <v>77901</v>
      </c>
      <c r="P15" s="31"/>
      <c r="Q15" s="31">
        <v>0</v>
      </c>
      <c r="R15" s="30">
        <v>77901</v>
      </c>
      <c r="S15" s="31">
        <v>0</v>
      </c>
      <c r="T15" s="30">
        <v>5344.7</v>
      </c>
      <c r="U15" s="30">
        <v>96571.5</v>
      </c>
      <c r="V15" s="30">
        <v>833.8</v>
      </c>
      <c r="W15" s="30">
        <v>40514.8</v>
      </c>
      <c r="X15" s="30">
        <v>137920.1</v>
      </c>
      <c r="Y15" s="14"/>
    </row>
    <row r="16" spans="1:25" ht="18">
      <c r="A16" s="73" t="s">
        <v>75</v>
      </c>
      <c r="B16" s="30">
        <v>95224</v>
      </c>
      <c r="C16" s="31">
        <v>0</v>
      </c>
      <c r="D16" s="31">
        <v>0</v>
      </c>
      <c r="E16" s="31">
        <v>0</v>
      </c>
      <c r="F16" s="31">
        <v>0</v>
      </c>
      <c r="G16" s="31" t="s">
        <v>5</v>
      </c>
      <c r="H16" s="31" t="s">
        <v>5</v>
      </c>
      <c r="I16" s="31"/>
      <c r="J16" s="31"/>
      <c r="K16" s="31"/>
      <c r="L16" s="31"/>
      <c r="M16" s="30">
        <v>95224</v>
      </c>
      <c r="N16" s="31" t="s">
        <v>5</v>
      </c>
      <c r="O16" s="30">
        <v>65361</v>
      </c>
      <c r="P16" s="31"/>
      <c r="Q16" s="31">
        <v>0</v>
      </c>
      <c r="R16" s="30">
        <v>65361</v>
      </c>
      <c r="S16" s="31">
        <v>0</v>
      </c>
      <c r="T16" s="30">
        <v>10497.9</v>
      </c>
      <c r="U16" s="30">
        <v>171082.9</v>
      </c>
      <c r="V16" s="30">
        <v>833.8</v>
      </c>
      <c r="W16" s="30">
        <v>39019.3</v>
      </c>
      <c r="X16" s="30">
        <v>210936</v>
      </c>
      <c r="Y16" s="14"/>
    </row>
    <row r="17" spans="1:25" ht="18">
      <c r="A17" s="73" t="s">
        <v>76</v>
      </c>
      <c r="B17" s="30">
        <v>38983.6</v>
      </c>
      <c r="C17" s="31">
        <v>0</v>
      </c>
      <c r="D17" s="30">
        <v>3424.2</v>
      </c>
      <c r="E17" s="30">
        <v>48014.5</v>
      </c>
      <c r="F17" s="30">
        <v>35476.7</v>
      </c>
      <c r="G17" s="30">
        <v>18525</v>
      </c>
      <c r="H17" s="31" t="s">
        <v>5</v>
      </c>
      <c r="I17" s="31"/>
      <c r="J17" s="31"/>
      <c r="K17" s="31"/>
      <c r="L17" s="31"/>
      <c r="M17" s="30">
        <v>144424</v>
      </c>
      <c r="N17" s="31" t="s">
        <v>5</v>
      </c>
      <c r="O17" s="30">
        <v>79344.7</v>
      </c>
      <c r="P17" s="31"/>
      <c r="Q17" s="31">
        <v>0</v>
      </c>
      <c r="R17" s="30">
        <v>79344.7</v>
      </c>
      <c r="S17" s="31">
        <v>0</v>
      </c>
      <c r="T17" s="30">
        <v>7981.6</v>
      </c>
      <c r="U17" s="30">
        <v>231750.30000000002</v>
      </c>
      <c r="V17" s="30">
        <v>833.8</v>
      </c>
      <c r="W17" s="30">
        <v>26308.3</v>
      </c>
      <c r="X17" s="30">
        <v>258892.4</v>
      </c>
      <c r="Y17" s="14"/>
    </row>
    <row r="18" spans="1:25" ht="18">
      <c r="A18" s="73" t="s">
        <v>77</v>
      </c>
      <c r="B18" s="30">
        <v>33066.2</v>
      </c>
      <c r="C18" s="31">
        <v>0</v>
      </c>
      <c r="D18" s="30">
        <v>265</v>
      </c>
      <c r="E18" s="31">
        <v>0</v>
      </c>
      <c r="F18" s="31">
        <v>0</v>
      </c>
      <c r="G18" s="30">
        <v>40525</v>
      </c>
      <c r="H18" s="30">
        <v>146979.7</v>
      </c>
      <c r="I18" s="31"/>
      <c r="J18" s="31"/>
      <c r="K18" s="31"/>
      <c r="L18" s="31"/>
      <c r="M18" s="30">
        <v>220835.90000000002</v>
      </c>
      <c r="N18" s="31" t="s">
        <v>5</v>
      </c>
      <c r="O18" s="30">
        <v>79001.5</v>
      </c>
      <c r="P18" s="31"/>
      <c r="Q18" s="31">
        <v>0</v>
      </c>
      <c r="R18" s="30">
        <v>79001.5</v>
      </c>
      <c r="S18" s="31">
        <v>0</v>
      </c>
      <c r="T18" s="30">
        <v>9335.8</v>
      </c>
      <c r="U18" s="30">
        <v>309173.2</v>
      </c>
      <c r="V18" s="30">
        <v>833.8</v>
      </c>
      <c r="W18" s="30">
        <v>58978</v>
      </c>
      <c r="X18" s="30">
        <v>368985</v>
      </c>
      <c r="Y18" s="14"/>
    </row>
    <row r="19" spans="1:25" ht="18">
      <c r="A19" s="73" t="s">
        <v>78</v>
      </c>
      <c r="B19" s="30">
        <v>13325.8</v>
      </c>
      <c r="C19" s="31">
        <v>0</v>
      </c>
      <c r="D19" s="31">
        <v>0</v>
      </c>
      <c r="E19" s="31">
        <v>0</v>
      </c>
      <c r="F19" s="31">
        <v>0</v>
      </c>
      <c r="G19" s="30" t="s">
        <v>5</v>
      </c>
      <c r="H19" s="30" t="s">
        <v>5</v>
      </c>
      <c r="I19" s="31"/>
      <c r="J19" s="31"/>
      <c r="K19" s="31"/>
      <c r="L19" s="31"/>
      <c r="M19" s="30">
        <v>13325.8</v>
      </c>
      <c r="N19" s="31" t="s">
        <v>5</v>
      </c>
      <c r="O19" s="30">
        <v>77901</v>
      </c>
      <c r="P19" s="31"/>
      <c r="Q19" s="31">
        <v>0</v>
      </c>
      <c r="R19" s="30">
        <v>77901</v>
      </c>
      <c r="S19" s="31">
        <v>0</v>
      </c>
      <c r="T19" s="30">
        <v>5344.7</v>
      </c>
      <c r="U19" s="30">
        <v>96571.5</v>
      </c>
      <c r="V19" s="30">
        <v>833.8</v>
      </c>
      <c r="W19" s="30">
        <v>40514.8</v>
      </c>
      <c r="X19" s="30">
        <v>137920.1</v>
      </c>
      <c r="Y19" s="14"/>
    </row>
    <row r="20" spans="1:25" ht="18">
      <c r="A20" s="73" t="s">
        <v>79</v>
      </c>
      <c r="B20" s="30">
        <v>19134.2</v>
      </c>
      <c r="C20" s="31">
        <v>0</v>
      </c>
      <c r="D20" s="31">
        <v>0</v>
      </c>
      <c r="E20" s="31">
        <v>0</v>
      </c>
      <c r="F20" s="31">
        <v>0</v>
      </c>
      <c r="G20" s="30">
        <v>88925</v>
      </c>
      <c r="H20" s="30">
        <v>145130.9</v>
      </c>
      <c r="I20" s="31"/>
      <c r="J20" s="31"/>
      <c r="K20" s="31"/>
      <c r="L20" s="31"/>
      <c r="M20" s="30">
        <v>253190.09999999998</v>
      </c>
      <c r="N20" s="31" t="s">
        <v>5</v>
      </c>
      <c r="O20" s="30">
        <v>106886.797533</v>
      </c>
      <c r="P20" s="31"/>
      <c r="Q20" s="31">
        <v>0</v>
      </c>
      <c r="R20" s="30">
        <v>106886.797533</v>
      </c>
      <c r="S20" s="31">
        <v>0</v>
      </c>
      <c r="T20" s="30">
        <v>13898.8</v>
      </c>
      <c r="U20" s="30">
        <v>373975.69753299997</v>
      </c>
      <c r="V20" s="30">
        <v>833.8</v>
      </c>
      <c r="W20" s="30">
        <v>52293.075000000055</v>
      </c>
      <c r="X20" s="30">
        <v>427102.572533</v>
      </c>
      <c r="Y20" s="14"/>
    </row>
    <row r="21" spans="1:25" ht="18">
      <c r="A21" s="73" t="s">
        <v>80</v>
      </c>
      <c r="B21" s="30">
        <v>2480.5</v>
      </c>
      <c r="C21" s="31">
        <v>0</v>
      </c>
      <c r="D21" s="31">
        <v>0</v>
      </c>
      <c r="E21" s="31">
        <v>0</v>
      </c>
      <c r="F21" s="31">
        <v>0</v>
      </c>
      <c r="G21" s="30">
        <v>74325</v>
      </c>
      <c r="H21" s="30">
        <v>144206.6</v>
      </c>
      <c r="I21" s="31"/>
      <c r="J21" s="31"/>
      <c r="K21" s="31"/>
      <c r="L21" s="31"/>
      <c r="M21" s="30">
        <v>221012.1</v>
      </c>
      <c r="N21" s="31" t="s">
        <v>5</v>
      </c>
      <c r="O21" s="30">
        <v>119566.3</v>
      </c>
      <c r="P21" s="31"/>
      <c r="Q21" s="31">
        <v>0</v>
      </c>
      <c r="R21" s="30">
        <v>119566.3</v>
      </c>
      <c r="S21" s="31">
        <v>0</v>
      </c>
      <c r="T21" s="30">
        <v>11720</v>
      </c>
      <c r="U21" s="30">
        <v>352298.4</v>
      </c>
      <c r="V21" s="30">
        <v>833.8</v>
      </c>
      <c r="W21" s="30">
        <v>46622.42000000001</v>
      </c>
      <c r="X21" s="30">
        <v>399754.62</v>
      </c>
      <c r="Y21" s="14"/>
    </row>
    <row r="22" spans="1:25" ht="18">
      <c r="A22" s="73" t="s">
        <v>81</v>
      </c>
      <c r="B22" s="30">
        <v>24462.8</v>
      </c>
      <c r="C22" s="31">
        <v>0</v>
      </c>
      <c r="D22" s="31">
        <v>0</v>
      </c>
      <c r="E22" s="31">
        <v>0</v>
      </c>
      <c r="F22" s="31">
        <v>0</v>
      </c>
      <c r="G22" s="30">
        <v>74325</v>
      </c>
      <c r="H22" s="30">
        <v>143282.1</v>
      </c>
      <c r="I22" s="31"/>
      <c r="J22" s="31"/>
      <c r="K22" s="31"/>
      <c r="L22" s="31"/>
      <c r="M22" s="30">
        <v>242069.90000000002</v>
      </c>
      <c r="N22" s="31" t="s">
        <v>5</v>
      </c>
      <c r="O22" s="30">
        <v>117440.9</v>
      </c>
      <c r="P22" s="31"/>
      <c r="Q22" s="31">
        <v>0</v>
      </c>
      <c r="R22" s="30">
        <v>117440.9</v>
      </c>
      <c r="S22" s="31">
        <v>0</v>
      </c>
      <c r="T22" s="30">
        <v>15089</v>
      </c>
      <c r="U22" s="30">
        <v>374599.80000000005</v>
      </c>
      <c r="V22" s="30">
        <v>833.8</v>
      </c>
      <c r="W22" s="30">
        <v>35783.153</v>
      </c>
      <c r="X22" s="30">
        <v>411216.753</v>
      </c>
      <c r="Y22" s="14"/>
    </row>
    <row r="23" spans="1:25" ht="18">
      <c r="A23" s="73" t="s">
        <v>82</v>
      </c>
      <c r="B23" s="30">
        <v>29256.3</v>
      </c>
      <c r="C23" s="31">
        <v>0</v>
      </c>
      <c r="D23" s="31">
        <v>0</v>
      </c>
      <c r="E23" s="31">
        <v>0</v>
      </c>
      <c r="F23" s="31">
        <v>0</v>
      </c>
      <c r="G23" s="30">
        <v>74325</v>
      </c>
      <c r="H23" s="30">
        <v>142357.7</v>
      </c>
      <c r="I23" s="31"/>
      <c r="J23" s="31"/>
      <c r="K23" s="31"/>
      <c r="L23" s="31"/>
      <c r="M23" s="30">
        <v>245939</v>
      </c>
      <c r="N23" s="31" t="s">
        <v>5</v>
      </c>
      <c r="O23" s="30">
        <v>106984.4</v>
      </c>
      <c r="P23" s="31"/>
      <c r="Q23" s="31">
        <v>0</v>
      </c>
      <c r="R23" s="30">
        <v>106984.4</v>
      </c>
      <c r="S23" s="31">
        <v>0</v>
      </c>
      <c r="T23" s="30">
        <v>10186.4</v>
      </c>
      <c r="U23" s="30">
        <v>363109.80000000005</v>
      </c>
      <c r="V23" s="30">
        <v>833.8</v>
      </c>
      <c r="W23" s="30">
        <v>85763.503</v>
      </c>
      <c r="X23" s="30">
        <v>449707.103</v>
      </c>
      <c r="Y23" s="14"/>
    </row>
    <row r="24" spans="1:25" ht="18">
      <c r="A24" s="73" t="s">
        <v>83</v>
      </c>
      <c r="B24" s="30">
        <v>86260.6</v>
      </c>
      <c r="C24" s="31">
        <v>0</v>
      </c>
      <c r="D24" s="31">
        <v>0</v>
      </c>
      <c r="E24" s="31">
        <v>0</v>
      </c>
      <c r="F24" s="31">
        <v>0</v>
      </c>
      <c r="G24" s="30">
        <v>94325</v>
      </c>
      <c r="H24" s="30">
        <v>141433.3</v>
      </c>
      <c r="I24" s="31"/>
      <c r="J24" s="31"/>
      <c r="K24" s="31"/>
      <c r="L24" s="31"/>
      <c r="M24" s="30">
        <v>322018.9</v>
      </c>
      <c r="N24" s="31" t="s">
        <v>5</v>
      </c>
      <c r="O24" s="30">
        <v>84484.4</v>
      </c>
      <c r="P24" s="31"/>
      <c r="Q24" s="31">
        <v>0</v>
      </c>
      <c r="R24" s="30">
        <v>84484.4</v>
      </c>
      <c r="S24" s="31">
        <v>0</v>
      </c>
      <c r="T24" s="30">
        <v>14043</v>
      </c>
      <c r="U24" s="30">
        <v>420546.30000000005</v>
      </c>
      <c r="V24" s="30">
        <v>833.8</v>
      </c>
      <c r="W24" s="30">
        <v>92102.383</v>
      </c>
      <c r="X24" s="30">
        <v>513482.483</v>
      </c>
      <c r="Y24" s="14"/>
    </row>
    <row r="25" spans="1:25" ht="18">
      <c r="A25" s="73" t="s">
        <v>84</v>
      </c>
      <c r="B25" s="30">
        <v>41361.2</v>
      </c>
      <c r="C25" s="31">
        <v>0</v>
      </c>
      <c r="D25" s="31">
        <v>0</v>
      </c>
      <c r="E25" s="31">
        <v>0</v>
      </c>
      <c r="F25" s="31">
        <v>0</v>
      </c>
      <c r="G25" s="30">
        <v>94325</v>
      </c>
      <c r="H25" s="30">
        <v>140508.9</v>
      </c>
      <c r="I25" s="31"/>
      <c r="J25" s="31"/>
      <c r="K25" s="31"/>
      <c r="L25" s="31"/>
      <c r="M25" s="30">
        <v>276195.1</v>
      </c>
      <c r="N25" s="31">
        <v>0</v>
      </c>
      <c r="O25" s="30">
        <v>72751.1</v>
      </c>
      <c r="P25" s="31"/>
      <c r="Q25" s="31">
        <v>0</v>
      </c>
      <c r="R25" s="30">
        <v>72751.1</v>
      </c>
      <c r="S25" s="31">
        <v>0</v>
      </c>
      <c r="T25" s="30">
        <v>11831.5</v>
      </c>
      <c r="U25" s="30">
        <v>360777.69999999995</v>
      </c>
      <c r="V25" s="30">
        <v>833.8</v>
      </c>
      <c r="W25" s="30">
        <v>83883.210212</v>
      </c>
      <c r="X25" s="30">
        <v>445494.71021199995</v>
      </c>
      <c r="Y25" s="14"/>
    </row>
    <row r="26" spans="1:25" ht="18">
      <c r="A26" s="73" t="s">
        <v>85</v>
      </c>
      <c r="B26" s="30">
        <v>49375</v>
      </c>
      <c r="C26" s="31">
        <v>0</v>
      </c>
      <c r="D26" s="31">
        <v>0</v>
      </c>
      <c r="E26" s="31">
        <v>0</v>
      </c>
      <c r="F26" s="31">
        <v>0</v>
      </c>
      <c r="G26" s="30">
        <v>94325</v>
      </c>
      <c r="H26" s="30">
        <v>139584.5</v>
      </c>
      <c r="I26" s="31"/>
      <c r="J26" s="31"/>
      <c r="K26" s="31"/>
      <c r="L26" s="31"/>
      <c r="M26" s="30">
        <v>283284.5</v>
      </c>
      <c r="N26" s="31">
        <v>0</v>
      </c>
      <c r="O26" s="30">
        <v>63101.1</v>
      </c>
      <c r="P26" s="31"/>
      <c r="Q26" s="31">
        <v>0</v>
      </c>
      <c r="R26" s="30">
        <v>63101.1</v>
      </c>
      <c r="S26" s="31">
        <v>0</v>
      </c>
      <c r="T26" s="30">
        <v>16609.1</v>
      </c>
      <c r="U26" s="30">
        <v>362994.69999999995</v>
      </c>
      <c r="V26" s="30">
        <v>833.8</v>
      </c>
      <c r="W26" s="30">
        <v>96232.42578599995</v>
      </c>
      <c r="X26" s="30">
        <v>460060.92578599986</v>
      </c>
      <c r="Y26" s="14"/>
    </row>
    <row r="27" spans="1:25" ht="18">
      <c r="A27" s="73" t="s">
        <v>86</v>
      </c>
      <c r="B27" s="30">
        <v>51763.2</v>
      </c>
      <c r="C27" s="31">
        <v>0</v>
      </c>
      <c r="D27" s="31">
        <v>0</v>
      </c>
      <c r="E27" s="31">
        <v>0</v>
      </c>
      <c r="F27" s="31">
        <v>0</v>
      </c>
      <c r="G27" s="30">
        <v>108925</v>
      </c>
      <c r="H27" s="30">
        <v>138968.3</v>
      </c>
      <c r="I27" s="31"/>
      <c r="J27" s="31"/>
      <c r="K27" s="31"/>
      <c r="L27" s="31"/>
      <c r="M27" s="30">
        <v>299656.5</v>
      </c>
      <c r="N27" s="31">
        <v>0</v>
      </c>
      <c r="O27" s="30">
        <v>38166.799999999996</v>
      </c>
      <c r="P27" s="31"/>
      <c r="Q27" s="31">
        <v>0</v>
      </c>
      <c r="R27" s="30">
        <v>38166.799999999996</v>
      </c>
      <c r="S27" s="30">
        <v>6.5</v>
      </c>
      <c r="T27" s="30">
        <v>12239.1</v>
      </c>
      <c r="U27" s="30">
        <v>350068.89999999997</v>
      </c>
      <c r="V27" s="30">
        <v>833.8</v>
      </c>
      <c r="W27" s="30">
        <v>163996.31256700004</v>
      </c>
      <c r="X27" s="30">
        <v>514899.012567</v>
      </c>
      <c r="Y27" s="14"/>
    </row>
    <row r="28" spans="1:25" ht="18">
      <c r="A28" s="73" t="s">
        <v>87</v>
      </c>
      <c r="B28" s="30">
        <v>155251.9</v>
      </c>
      <c r="C28" s="31">
        <v>0</v>
      </c>
      <c r="D28" s="31">
        <v>0</v>
      </c>
      <c r="E28" s="31">
        <v>0</v>
      </c>
      <c r="F28" s="31">
        <v>0</v>
      </c>
      <c r="G28" s="30">
        <v>117037.4</v>
      </c>
      <c r="H28" s="30">
        <v>137735.7</v>
      </c>
      <c r="I28" s="31"/>
      <c r="J28" s="31"/>
      <c r="K28" s="31"/>
      <c r="L28" s="31"/>
      <c r="M28" s="30">
        <v>410025</v>
      </c>
      <c r="N28" s="31">
        <v>0</v>
      </c>
      <c r="O28" s="30">
        <v>49024.299999999996</v>
      </c>
      <c r="P28" s="31"/>
      <c r="Q28" s="30">
        <v>2705.2</v>
      </c>
      <c r="R28" s="30">
        <v>51729.49999999999</v>
      </c>
      <c r="S28" s="30">
        <v>13</v>
      </c>
      <c r="T28" s="30">
        <v>15264.4</v>
      </c>
      <c r="U28" s="30">
        <v>477031.9</v>
      </c>
      <c r="V28" s="30">
        <v>833.8</v>
      </c>
      <c r="W28" s="30">
        <v>61746.8</v>
      </c>
      <c r="X28" s="30">
        <v>539612.5</v>
      </c>
      <c r="Y28" s="14"/>
    </row>
    <row r="29" spans="1:25" ht="18">
      <c r="A29" s="73" t="s">
        <v>88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0">
        <v>112857.5</v>
      </c>
      <c r="H29" s="30">
        <v>292063.1</v>
      </c>
      <c r="I29" s="31"/>
      <c r="J29" s="31"/>
      <c r="K29" s="31"/>
      <c r="L29" s="31"/>
      <c r="M29" s="30">
        <v>404920.6</v>
      </c>
      <c r="N29" s="31">
        <v>0</v>
      </c>
      <c r="O29" s="30">
        <v>47334.4</v>
      </c>
      <c r="P29" s="31"/>
      <c r="Q29" s="30">
        <v>3984.4</v>
      </c>
      <c r="R29" s="30">
        <v>51318.8</v>
      </c>
      <c r="S29" s="30">
        <v>22.35</v>
      </c>
      <c r="T29" s="30">
        <v>14907.9</v>
      </c>
      <c r="U29" s="30">
        <v>471169.64999999997</v>
      </c>
      <c r="V29" s="30">
        <v>327</v>
      </c>
      <c r="W29" s="30">
        <v>60353.9</v>
      </c>
      <c r="X29" s="30">
        <v>531850.5499999999</v>
      </c>
      <c r="Y29" s="14"/>
    </row>
    <row r="30" spans="1:25" ht="18">
      <c r="A30" s="73" t="s">
        <v>89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0">
        <v>108677.6</v>
      </c>
      <c r="H30" s="30">
        <v>291138.8</v>
      </c>
      <c r="I30" s="31"/>
      <c r="J30" s="31"/>
      <c r="K30" s="31"/>
      <c r="L30" s="31"/>
      <c r="M30" s="30">
        <v>399816.4</v>
      </c>
      <c r="N30" s="31">
        <v>0</v>
      </c>
      <c r="O30" s="30">
        <v>70934.6</v>
      </c>
      <c r="P30" s="31"/>
      <c r="Q30" s="30">
        <v>1294.8</v>
      </c>
      <c r="R30" s="30">
        <v>72229.40000000001</v>
      </c>
      <c r="S30" s="30">
        <v>72229.40000000001</v>
      </c>
      <c r="T30" s="30">
        <v>17430.8</v>
      </c>
      <c r="U30" s="30">
        <v>561706.0000000001</v>
      </c>
      <c r="V30" s="31">
        <v>0</v>
      </c>
      <c r="W30" s="30">
        <v>70322.8</v>
      </c>
      <c r="X30" s="30">
        <v>559831.1000000001</v>
      </c>
      <c r="Y30" s="14"/>
    </row>
    <row r="31" spans="1:25" ht="18">
      <c r="A31" s="73" t="s">
        <v>90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0">
        <v>107284.3</v>
      </c>
      <c r="H31" s="30">
        <v>290214.4</v>
      </c>
      <c r="I31" s="31"/>
      <c r="J31" s="31"/>
      <c r="K31" s="31"/>
      <c r="L31" s="31"/>
      <c r="M31" s="30">
        <v>397498.7</v>
      </c>
      <c r="N31" s="31">
        <v>0</v>
      </c>
      <c r="O31" s="30">
        <v>104499.4</v>
      </c>
      <c r="P31" s="31"/>
      <c r="Q31" s="30">
        <v>582.5</v>
      </c>
      <c r="R31" s="30">
        <v>105081.9</v>
      </c>
      <c r="S31" s="30">
        <v>105081.9</v>
      </c>
      <c r="T31" s="30">
        <v>21844.2</v>
      </c>
      <c r="U31" s="30">
        <v>629506.7</v>
      </c>
      <c r="V31" s="31">
        <v>0</v>
      </c>
      <c r="W31" s="30">
        <v>67898</v>
      </c>
      <c r="X31" s="30">
        <v>592360.7999999999</v>
      </c>
      <c r="Y31" s="14"/>
    </row>
    <row r="32" spans="1:25" ht="18">
      <c r="A32" s="73" t="s">
        <v>91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0">
        <v>107284.3</v>
      </c>
      <c r="H32" s="30">
        <v>289290</v>
      </c>
      <c r="I32" s="31"/>
      <c r="J32" s="31"/>
      <c r="K32" s="31"/>
      <c r="L32" s="31"/>
      <c r="M32" s="30">
        <v>396574.3</v>
      </c>
      <c r="N32" s="31">
        <v>0</v>
      </c>
      <c r="O32" s="30">
        <v>109019.9</v>
      </c>
      <c r="P32" s="31"/>
      <c r="Q32" s="30">
        <v>539.1</v>
      </c>
      <c r="R32" s="30">
        <v>109559</v>
      </c>
      <c r="S32" s="30">
        <v>44.3</v>
      </c>
      <c r="T32" s="30">
        <v>17922.9</v>
      </c>
      <c r="U32" s="30">
        <v>524100.5</v>
      </c>
      <c r="V32" s="31">
        <v>0</v>
      </c>
      <c r="W32" s="30">
        <v>73905.6</v>
      </c>
      <c r="X32" s="30">
        <v>598006.1</v>
      </c>
      <c r="Y32" s="14"/>
    </row>
    <row r="33" spans="1:25" ht="18">
      <c r="A33" s="73" t="s">
        <v>92</v>
      </c>
      <c r="B33" s="30">
        <v>8513</v>
      </c>
      <c r="C33" s="31">
        <v>0</v>
      </c>
      <c r="D33" s="31">
        <v>0</v>
      </c>
      <c r="E33" s="31">
        <v>0</v>
      </c>
      <c r="F33" s="31">
        <v>0</v>
      </c>
      <c r="G33" s="30">
        <v>107284.3</v>
      </c>
      <c r="H33" s="30">
        <v>288673.7</v>
      </c>
      <c r="I33" s="31"/>
      <c r="J33" s="31"/>
      <c r="K33" s="31"/>
      <c r="L33" s="31"/>
      <c r="M33" s="30">
        <v>404471</v>
      </c>
      <c r="N33" s="31">
        <v>0</v>
      </c>
      <c r="O33" s="30">
        <v>108771.9</v>
      </c>
      <c r="P33" s="31"/>
      <c r="Q33" s="30">
        <v>1314.8</v>
      </c>
      <c r="R33" s="30">
        <v>110086.7</v>
      </c>
      <c r="S33" s="30">
        <v>110086.7</v>
      </c>
      <c r="T33" s="30">
        <v>12016.1</v>
      </c>
      <c r="U33" s="30">
        <v>636660.5</v>
      </c>
      <c r="V33" s="31">
        <v>0</v>
      </c>
      <c r="W33" s="30">
        <v>77251.6</v>
      </c>
      <c r="X33" s="30">
        <v>603875.4</v>
      </c>
      <c r="Y33" s="14"/>
    </row>
    <row r="34" spans="1:25" ht="18">
      <c r="A34" s="73" t="s">
        <v>93</v>
      </c>
      <c r="B34" s="30">
        <v>39309.6</v>
      </c>
      <c r="C34" s="31">
        <v>0</v>
      </c>
      <c r="D34" s="31">
        <v>0</v>
      </c>
      <c r="E34" s="31">
        <v>0</v>
      </c>
      <c r="F34" s="31">
        <v>0</v>
      </c>
      <c r="G34" s="30">
        <v>107284.3</v>
      </c>
      <c r="H34" s="30">
        <v>287441.3</v>
      </c>
      <c r="I34" s="31"/>
      <c r="J34" s="31"/>
      <c r="K34" s="31"/>
      <c r="L34" s="31"/>
      <c r="M34" s="30">
        <v>434035.19999999995</v>
      </c>
      <c r="N34" s="31">
        <v>0</v>
      </c>
      <c r="O34" s="30">
        <v>134209.1</v>
      </c>
      <c r="P34" s="31"/>
      <c r="Q34" s="30">
        <v>1296.6</v>
      </c>
      <c r="R34" s="30">
        <v>135505.7</v>
      </c>
      <c r="S34" s="30">
        <v>135505.7</v>
      </c>
      <c r="T34" s="30">
        <v>17380.9</v>
      </c>
      <c r="U34" s="30">
        <v>722427.4999999999</v>
      </c>
      <c r="V34" s="31">
        <v>0</v>
      </c>
      <c r="W34" s="30">
        <v>86242.5</v>
      </c>
      <c r="X34" s="30">
        <v>673219.9999999999</v>
      </c>
      <c r="Y34" s="14"/>
    </row>
    <row r="35" spans="1:25" ht="18">
      <c r="A35" s="73" t="s">
        <v>94</v>
      </c>
      <c r="B35" s="30">
        <v>27300.1</v>
      </c>
      <c r="C35" s="31">
        <v>0</v>
      </c>
      <c r="D35" s="31">
        <v>0</v>
      </c>
      <c r="E35" s="31">
        <v>0</v>
      </c>
      <c r="F35" s="31">
        <v>0</v>
      </c>
      <c r="G35" s="30">
        <v>107284.3</v>
      </c>
      <c r="H35" s="30">
        <v>286825</v>
      </c>
      <c r="I35" s="31"/>
      <c r="J35" s="31"/>
      <c r="K35" s="31"/>
      <c r="L35" s="31"/>
      <c r="M35" s="30">
        <v>421409.4</v>
      </c>
      <c r="N35" s="31">
        <v>0</v>
      </c>
      <c r="O35" s="30">
        <v>151516.4</v>
      </c>
      <c r="P35" s="31"/>
      <c r="Q35" s="30">
        <v>1373.1</v>
      </c>
      <c r="R35" s="30">
        <v>152889.5</v>
      </c>
      <c r="S35" s="30">
        <v>152889.5</v>
      </c>
      <c r="T35" s="30">
        <v>21366.1</v>
      </c>
      <c r="U35" s="30">
        <v>748554.5</v>
      </c>
      <c r="V35" s="31">
        <v>0</v>
      </c>
      <c r="W35" s="30">
        <v>77274.37</v>
      </c>
      <c r="X35" s="30">
        <v>673021.62</v>
      </c>
      <c r="Y35" s="14"/>
    </row>
    <row r="36" spans="1:25" ht="18">
      <c r="A36" s="73" t="s">
        <v>95</v>
      </c>
      <c r="B36" s="30">
        <v>55186.9</v>
      </c>
      <c r="C36" s="31">
        <v>0</v>
      </c>
      <c r="D36" s="31">
        <v>0</v>
      </c>
      <c r="E36" s="31">
        <v>0</v>
      </c>
      <c r="F36" s="31">
        <v>0</v>
      </c>
      <c r="G36" s="30">
        <v>106976.2</v>
      </c>
      <c r="H36" s="30">
        <v>285900.5</v>
      </c>
      <c r="I36" s="31"/>
      <c r="J36" s="31"/>
      <c r="K36" s="31"/>
      <c r="L36" s="31"/>
      <c r="M36" s="30">
        <v>448063.6</v>
      </c>
      <c r="N36" s="31">
        <v>0</v>
      </c>
      <c r="O36" s="30">
        <v>147702.7</v>
      </c>
      <c r="P36" s="31"/>
      <c r="Q36" s="30">
        <v>34633.2</v>
      </c>
      <c r="R36" s="30">
        <v>182335.90000000002</v>
      </c>
      <c r="S36" s="30">
        <v>108.8</v>
      </c>
      <c r="T36" s="30">
        <v>14527.6</v>
      </c>
      <c r="U36" s="30">
        <v>645035.9</v>
      </c>
      <c r="V36" s="31">
        <v>0</v>
      </c>
      <c r="W36" s="30">
        <v>82337.3</v>
      </c>
      <c r="X36" s="30">
        <v>727373.2000000001</v>
      </c>
      <c r="Y36" s="14"/>
    </row>
    <row r="37" spans="1:25" ht="18">
      <c r="A37" s="73" t="s">
        <v>96</v>
      </c>
      <c r="B37" s="30">
        <v>23590.1</v>
      </c>
      <c r="C37" s="31">
        <v>0</v>
      </c>
      <c r="D37" s="31">
        <v>0</v>
      </c>
      <c r="E37" s="31">
        <v>0</v>
      </c>
      <c r="F37" s="31">
        <v>0</v>
      </c>
      <c r="G37" s="30">
        <v>104166</v>
      </c>
      <c r="H37" s="30">
        <v>284644.4</v>
      </c>
      <c r="I37" s="31"/>
      <c r="J37" s="31"/>
      <c r="K37" s="31"/>
      <c r="L37" s="31"/>
      <c r="M37" s="30">
        <v>412400.5</v>
      </c>
      <c r="N37" s="31">
        <v>0</v>
      </c>
      <c r="O37" s="30">
        <v>156652.5</v>
      </c>
      <c r="P37" s="31"/>
      <c r="Q37" s="30">
        <v>37342.1</v>
      </c>
      <c r="R37" s="30">
        <v>193994.6</v>
      </c>
      <c r="S37" s="30">
        <v>124.69999999999999</v>
      </c>
      <c r="T37" s="30">
        <v>14327.6</v>
      </c>
      <c r="U37" s="30">
        <v>620847.3999999999</v>
      </c>
      <c r="V37" s="31">
        <v>0</v>
      </c>
      <c r="W37" s="30">
        <v>79848</v>
      </c>
      <c r="X37" s="30">
        <v>700695.3999999999</v>
      </c>
      <c r="Y37" s="14"/>
    </row>
    <row r="38" spans="1:25" ht="18">
      <c r="A38" s="73" t="s">
        <v>97</v>
      </c>
      <c r="B38" s="30">
        <v>121700.819418</v>
      </c>
      <c r="C38" s="31">
        <v>0</v>
      </c>
      <c r="D38" s="31">
        <v>0</v>
      </c>
      <c r="E38" s="31">
        <v>0</v>
      </c>
      <c r="F38" s="31">
        <v>0</v>
      </c>
      <c r="G38" s="30">
        <v>100317.8</v>
      </c>
      <c r="H38" s="30">
        <v>282393.1</v>
      </c>
      <c r="I38" s="31"/>
      <c r="J38" s="31"/>
      <c r="K38" s="31"/>
      <c r="L38" s="31"/>
      <c r="M38" s="30">
        <v>504411.71941799996</v>
      </c>
      <c r="N38" s="31">
        <v>0</v>
      </c>
      <c r="O38" s="30">
        <v>166756.2</v>
      </c>
      <c r="P38" s="31"/>
      <c r="Q38" s="30">
        <v>32993.1</v>
      </c>
      <c r="R38" s="30">
        <v>199749.30000000002</v>
      </c>
      <c r="S38" s="30">
        <v>140.6</v>
      </c>
      <c r="T38" s="30">
        <v>15842.4</v>
      </c>
      <c r="U38" s="30">
        <v>720144.019418</v>
      </c>
      <c r="V38" s="31">
        <v>0</v>
      </c>
      <c r="W38" s="30">
        <v>103864.9</v>
      </c>
      <c r="X38" s="30">
        <v>824008.919418</v>
      </c>
      <c r="Y38" s="14"/>
    </row>
    <row r="39" spans="1:25" ht="18">
      <c r="A39" s="73" t="s">
        <v>98</v>
      </c>
      <c r="B39" s="30">
        <v>201450.1</v>
      </c>
      <c r="C39" s="31">
        <v>0</v>
      </c>
      <c r="D39" s="31">
        <v>0</v>
      </c>
      <c r="E39" s="31">
        <v>0</v>
      </c>
      <c r="F39" s="31">
        <v>0</v>
      </c>
      <c r="G39" s="30">
        <v>96137.9</v>
      </c>
      <c r="H39" s="30">
        <v>280473.5</v>
      </c>
      <c r="I39" s="31"/>
      <c r="J39" s="31"/>
      <c r="K39" s="31"/>
      <c r="L39" s="31"/>
      <c r="M39" s="30">
        <v>578061.5</v>
      </c>
      <c r="N39" s="31">
        <v>0</v>
      </c>
      <c r="O39" s="30">
        <v>177101.6</v>
      </c>
      <c r="P39" s="31"/>
      <c r="Q39" s="30">
        <v>33864.5</v>
      </c>
      <c r="R39" s="30">
        <v>210966.1</v>
      </c>
      <c r="S39" s="30">
        <v>130.66944444444442</v>
      </c>
      <c r="T39" s="30">
        <v>16617.4</v>
      </c>
      <c r="U39" s="30">
        <v>805775.6694444445</v>
      </c>
      <c r="V39" s="31">
        <v>0</v>
      </c>
      <c r="W39" s="30">
        <v>109751.8</v>
      </c>
      <c r="X39" s="30">
        <v>915527.4694444445</v>
      </c>
      <c r="Y39" s="14"/>
    </row>
    <row r="40" spans="1:25" ht="18">
      <c r="A40" s="73" t="s">
        <v>99</v>
      </c>
      <c r="B40" s="30">
        <v>273246.030658</v>
      </c>
      <c r="C40" s="31">
        <v>0</v>
      </c>
      <c r="D40" s="31">
        <v>0</v>
      </c>
      <c r="E40" s="31">
        <v>0</v>
      </c>
      <c r="F40" s="31">
        <v>0</v>
      </c>
      <c r="G40" s="30">
        <v>90564.7</v>
      </c>
      <c r="H40" s="30">
        <v>277913.9</v>
      </c>
      <c r="I40" s="31"/>
      <c r="J40" s="31"/>
      <c r="K40" s="31"/>
      <c r="L40" s="31"/>
      <c r="M40" s="30">
        <v>641724.630658</v>
      </c>
      <c r="N40" s="31">
        <v>0</v>
      </c>
      <c r="O40" s="30">
        <v>254809.2</v>
      </c>
      <c r="P40" s="31"/>
      <c r="Q40" s="30">
        <v>35319.3</v>
      </c>
      <c r="R40" s="30">
        <v>290128.5</v>
      </c>
      <c r="S40" s="30">
        <v>113.1</v>
      </c>
      <c r="T40" s="30">
        <v>14621.9</v>
      </c>
      <c r="U40" s="30">
        <v>946588.130658</v>
      </c>
      <c r="V40" s="31">
        <v>0</v>
      </c>
      <c r="W40" s="30">
        <v>124097.8</v>
      </c>
      <c r="X40" s="30">
        <v>1070685.930658</v>
      </c>
      <c r="Y40" s="14"/>
    </row>
    <row r="41" spans="1:25" ht="18">
      <c r="A41" s="73" t="s">
        <v>100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0">
        <v>86384.8</v>
      </c>
      <c r="H41" s="30">
        <v>549240.3</v>
      </c>
      <c r="I41" s="31"/>
      <c r="J41" s="31"/>
      <c r="K41" s="31"/>
      <c r="L41" s="31"/>
      <c r="M41" s="30">
        <v>635625.1000000001</v>
      </c>
      <c r="N41" s="31">
        <v>0</v>
      </c>
      <c r="O41" s="30">
        <v>296894.8</v>
      </c>
      <c r="P41" s="31">
        <v>0</v>
      </c>
      <c r="Q41" s="30">
        <v>34871.9</v>
      </c>
      <c r="R41" s="30">
        <v>331766.7</v>
      </c>
      <c r="S41" s="30">
        <v>115.54999999999998</v>
      </c>
      <c r="T41" s="30">
        <v>14402.5</v>
      </c>
      <c r="U41" s="30">
        <v>981909.8500000001</v>
      </c>
      <c r="V41" s="31">
        <v>0</v>
      </c>
      <c r="W41" s="30">
        <v>120785.4</v>
      </c>
      <c r="X41" s="30">
        <v>1102695.25</v>
      </c>
      <c r="Y41" s="14"/>
    </row>
    <row r="42" spans="1:25" ht="18">
      <c r="A42" s="73" t="s">
        <v>101</v>
      </c>
      <c r="B42" s="30">
        <v>19504.70000000001</v>
      </c>
      <c r="C42" s="31">
        <v>0</v>
      </c>
      <c r="D42" s="31">
        <v>0</v>
      </c>
      <c r="E42" s="31">
        <v>0</v>
      </c>
      <c r="F42" s="31">
        <v>0</v>
      </c>
      <c r="G42" s="30">
        <v>83598.2</v>
      </c>
      <c r="H42" s="30">
        <v>547320.7</v>
      </c>
      <c r="I42" s="31"/>
      <c r="J42" s="31"/>
      <c r="K42" s="31"/>
      <c r="L42" s="31"/>
      <c r="M42" s="30">
        <v>650423.6</v>
      </c>
      <c r="N42" s="31">
        <v>0</v>
      </c>
      <c r="O42" s="30">
        <v>348742.9</v>
      </c>
      <c r="P42" s="31">
        <v>0</v>
      </c>
      <c r="Q42" s="30">
        <v>36105</v>
      </c>
      <c r="R42" s="30">
        <v>384847.9</v>
      </c>
      <c r="S42" s="30">
        <v>118</v>
      </c>
      <c r="T42" s="30">
        <v>16843.8</v>
      </c>
      <c r="U42" s="30">
        <v>1052233.3</v>
      </c>
      <c r="V42" s="31">
        <v>0</v>
      </c>
      <c r="W42" s="30">
        <v>126550</v>
      </c>
      <c r="X42" s="30">
        <v>1178783.3</v>
      </c>
      <c r="Y42" s="14"/>
    </row>
    <row r="43" spans="1:25" ht="18">
      <c r="A43" s="73" t="s">
        <v>102</v>
      </c>
      <c r="B43" s="30">
        <v>18972.7</v>
      </c>
      <c r="C43" s="31">
        <v>0</v>
      </c>
      <c r="D43" s="31">
        <v>0</v>
      </c>
      <c r="E43" s="31">
        <v>0</v>
      </c>
      <c r="F43" s="31">
        <v>0</v>
      </c>
      <c r="G43" s="30">
        <v>79418.3</v>
      </c>
      <c r="H43" s="30">
        <v>546041</v>
      </c>
      <c r="I43" s="31"/>
      <c r="J43" s="31"/>
      <c r="K43" s="31"/>
      <c r="L43" s="31"/>
      <c r="M43" s="30">
        <v>644432</v>
      </c>
      <c r="N43" s="31">
        <v>0</v>
      </c>
      <c r="O43" s="30">
        <v>390238.4</v>
      </c>
      <c r="P43" s="31">
        <v>0</v>
      </c>
      <c r="Q43" s="30">
        <v>31521.1</v>
      </c>
      <c r="R43" s="30">
        <v>421759.5</v>
      </c>
      <c r="S43" s="30">
        <v>23.5</v>
      </c>
      <c r="T43" s="30">
        <v>15299.3</v>
      </c>
      <c r="U43" s="30">
        <v>1081514.3</v>
      </c>
      <c r="V43" s="31">
        <v>0</v>
      </c>
      <c r="W43" s="30">
        <v>137047.9</v>
      </c>
      <c r="X43" s="30">
        <v>1218562.2</v>
      </c>
      <c r="Y43" s="14"/>
    </row>
    <row r="44" spans="1:25" ht="18">
      <c r="A44" s="73" t="s">
        <v>103</v>
      </c>
      <c r="B44" s="30">
        <v>134973.1</v>
      </c>
      <c r="C44" s="31">
        <v>0</v>
      </c>
      <c r="D44" s="31">
        <v>0</v>
      </c>
      <c r="E44" s="31">
        <v>0</v>
      </c>
      <c r="F44" s="31">
        <v>0</v>
      </c>
      <c r="G44" s="30">
        <v>73845.1</v>
      </c>
      <c r="H44" s="30">
        <v>543481.6</v>
      </c>
      <c r="I44" s="31"/>
      <c r="J44" s="31"/>
      <c r="K44" s="31"/>
      <c r="L44" s="31"/>
      <c r="M44" s="30">
        <v>752299.8</v>
      </c>
      <c r="N44" s="31">
        <v>0</v>
      </c>
      <c r="O44" s="30">
        <v>438079.6</v>
      </c>
      <c r="P44" s="31">
        <v>0</v>
      </c>
      <c r="Q44" s="30">
        <v>22418.9</v>
      </c>
      <c r="R44" s="30">
        <v>460498.5</v>
      </c>
      <c r="S44" s="30">
        <v>33.6</v>
      </c>
      <c r="T44" s="30">
        <v>14680.6</v>
      </c>
      <c r="U44" s="30">
        <v>1227512.5000000002</v>
      </c>
      <c r="V44" s="31">
        <v>0</v>
      </c>
      <c r="W44" s="30">
        <v>146665.74</v>
      </c>
      <c r="X44" s="30">
        <v>1374178.2400000002</v>
      </c>
      <c r="Y44" s="14"/>
    </row>
    <row r="45" spans="1:25" ht="18">
      <c r="A45" s="73" t="s">
        <v>104</v>
      </c>
      <c r="B45" s="30">
        <v>130042.5</v>
      </c>
      <c r="C45" s="31">
        <v>0</v>
      </c>
      <c r="D45" s="31">
        <v>0</v>
      </c>
      <c r="E45" s="31">
        <v>0</v>
      </c>
      <c r="F45" s="31">
        <v>0</v>
      </c>
      <c r="G45" s="30">
        <v>69665.1</v>
      </c>
      <c r="H45" s="30">
        <v>541562</v>
      </c>
      <c r="I45" s="31"/>
      <c r="J45" s="31"/>
      <c r="K45" s="31"/>
      <c r="L45" s="31"/>
      <c r="M45" s="30">
        <v>741269.6</v>
      </c>
      <c r="N45" s="31">
        <v>0</v>
      </c>
      <c r="O45" s="30">
        <v>474831.30000000005</v>
      </c>
      <c r="P45" s="31">
        <v>0</v>
      </c>
      <c r="Q45" s="30">
        <v>27491.7</v>
      </c>
      <c r="R45" s="30">
        <v>502323.00000000006</v>
      </c>
      <c r="S45" s="30">
        <v>81.25</v>
      </c>
      <c r="T45" s="30">
        <v>21041.6</v>
      </c>
      <c r="U45" s="30">
        <v>1264715.4500000002</v>
      </c>
      <c r="V45" s="31">
        <v>0</v>
      </c>
      <c r="W45" s="30">
        <v>152990.16999999998</v>
      </c>
      <c r="X45" s="30">
        <v>1417705.62</v>
      </c>
      <c r="Y45" s="14"/>
    </row>
    <row r="46" spans="1:25" ht="18">
      <c r="A46" s="73" t="s">
        <v>105</v>
      </c>
      <c r="B46" s="30">
        <v>141652.8</v>
      </c>
      <c r="C46" s="31">
        <v>0</v>
      </c>
      <c r="D46" s="31">
        <v>0</v>
      </c>
      <c r="E46" s="31">
        <v>0</v>
      </c>
      <c r="F46" s="31">
        <v>0</v>
      </c>
      <c r="G46" s="30">
        <v>66878.5</v>
      </c>
      <c r="H46" s="30">
        <v>540282.3</v>
      </c>
      <c r="I46" s="31">
        <v>0</v>
      </c>
      <c r="J46" s="31"/>
      <c r="K46" s="31"/>
      <c r="L46" s="31"/>
      <c r="M46" s="30">
        <v>748813.6000000001</v>
      </c>
      <c r="N46" s="31">
        <v>0</v>
      </c>
      <c r="O46" s="30">
        <v>520961.5</v>
      </c>
      <c r="P46" s="31">
        <v>0</v>
      </c>
      <c r="Q46" s="30">
        <v>23740.2</v>
      </c>
      <c r="R46" s="30">
        <v>544701.7</v>
      </c>
      <c r="S46" s="30">
        <v>113.3</v>
      </c>
      <c r="T46" s="30">
        <v>17196.5</v>
      </c>
      <c r="U46" s="30">
        <v>1310825.1</v>
      </c>
      <c r="V46" s="31">
        <v>0</v>
      </c>
      <c r="W46" s="30">
        <v>155927.5</v>
      </c>
      <c r="X46" s="30">
        <v>1466752.6</v>
      </c>
      <c r="Y46" s="14"/>
    </row>
    <row r="47" spans="1:25" ht="18">
      <c r="A47" s="73" t="s">
        <v>106</v>
      </c>
      <c r="B47" s="30">
        <v>112382.3</v>
      </c>
      <c r="C47" s="31">
        <v>0</v>
      </c>
      <c r="D47" s="31">
        <v>0</v>
      </c>
      <c r="E47" s="31">
        <v>0</v>
      </c>
      <c r="F47" s="31">
        <v>0</v>
      </c>
      <c r="G47" s="32">
        <v>62698.6</v>
      </c>
      <c r="H47" s="32">
        <v>538362.6</v>
      </c>
      <c r="I47" s="31">
        <v>0</v>
      </c>
      <c r="J47" s="31"/>
      <c r="K47" s="31"/>
      <c r="L47" s="31"/>
      <c r="M47" s="30">
        <v>713443.5</v>
      </c>
      <c r="N47" s="31">
        <v>0</v>
      </c>
      <c r="O47" s="36">
        <v>550738.8</v>
      </c>
      <c r="P47" s="31">
        <v>0</v>
      </c>
      <c r="Q47" s="36">
        <v>23937.2</v>
      </c>
      <c r="R47" s="30">
        <v>574676</v>
      </c>
      <c r="S47" s="30">
        <v>72.35</v>
      </c>
      <c r="T47" s="37">
        <v>20003.899999999998</v>
      </c>
      <c r="U47" s="30">
        <v>1308195.75</v>
      </c>
      <c r="V47" s="31">
        <v>0</v>
      </c>
      <c r="W47" s="39">
        <v>191856.08000000002</v>
      </c>
      <c r="X47" s="30">
        <v>1500051.83</v>
      </c>
      <c r="Y47" s="14"/>
    </row>
    <row r="48" spans="1:25" ht="18">
      <c r="A48" s="73" t="s">
        <v>107</v>
      </c>
      <c r="B48" s="30">
        <v>194279.5</v>
      </c>
      <c r="C48" s="31">
        <v>0</v>
      </c>
      <c r="D48" s="31">
        <v>0</v>
      </c>
      <c r="E48" s="31">
        <v>0</v>
      </c>
      <c r="F48" s="31">
        <v>0</v>
      </c>
      <c r="G48" s="32">
        <v>57125.4</v>
      </c>
      <c r="H48" s="32">
        <v>535803.2</v>
      </c>
      <c r="I48" s="31">
        <v>0</v>
      </c>
      <c r="J48" s="31"/>
      <c r="K48" s="31"/>
      <c r="L48" s="31"/>
      <c r="M48" s="30">
        <v>787208.1</v>
      </c>
      <c r="N48" s="31">
        <v>0</v>
      </c>
      <c r="O48" s="36">
        <v>643490.6</v>
      </c>
      <c r="P48" s="31">
        <v>0</v>
      </c>
      <c r="Q48" s="36">
        <v>15118.1</v>
      </c>
      <c r="R48" s="30">
        <v>658608.7</v>
      </c>
      <c r="S48" s="30">
        <v>63.400000000000006</v>
      </c>
      <c r="T48" s="37">
        <v>15743.4</v>
      </c>
      <c r="U48" s="30">
        <v>1461623.5999999996</v>
      </c>
      <c r="V48" s="31">
        <v>0</v>
      </c>
      <c r="W48" s="39">
        <v>186596.08299999998</v>
      </c>
      <c r="X48" s="30">
        <v>1648219.6829999997</v>
      </c>
      <c r="Y48" s="14"/>
    </row>
    <row r="49" spans="1:25" ht="18">
      <c r="A49" s="73" t="s">
        <v>108</v>
      </c>
      <c r="B49" s="30">
        <v>151279.3</v>
      </c>
      <c r="C49" s="31">
        <v>0</v>
      </c>
      <c r="D49" s="31">
        <v>0</v>
      </c>
      <c r="E49" s="31">
        <v>0</v>
      </c>
      <c r="F49" s="31">
        <v>0</v>
      </c>
      <c r="G49" s="32">
        <v>52945.5</v>
      </c>
      <c r="H49" s="32">
        <v>533314.3</v>
      </c>
      <c r="I49" s="31">
        <v>0</v>
      </c>
      <c r="J49" s="31"/>
      <c r="K49" s="31"/>
      <c r="L49" s="31"/>
      <c r="M49" s="30">
        <v>737539.1000000001</v>
      </c>
      <c r="N49" s="31">
        <v>0</v>
      </c>
      <c r="O49" s="36">
        <v>716057.3999999999</v>
      </c>
      <c r="P49" s="31">
        <v>0</v>
      </c>
      <c r="Q49" s="36">
        <v>13580.500000000002</v>
      </c>
      <c r="R49" s="30">
        <v>729637.8999999999</v>
      </c>
      <c r="S49" s="30">
        <v>51.1</v>
      </c>
      <c r="T49" s="37">
        <v>26023.899999999998</v>
      </c>
      <c r="U49" s="30">
        <v>1493252</v>
      </c>
      <c r="V49" s="39">
        <v>3000</v>
      </c>
      <c r="W49" s="39">
        <v>180053.3</v>
      </c>
      <c r="X49" s="30">
        <v>1676305.3</v>
      </c>
      <c r="Y49" s="14"/>
    </row>
    <row r="50" spans="1:25" ht="18">
      <c r="A50" s="73" t="s">
        <v>109</v>
      </c>
      <c r="B50" s="30">
        <v>201181.6</v>
      </c>
      <c r="C50" s="31">
        <v>0</v>
      </c>
      <c r="D50" s="31">
        <v>0</v>
      </c>
      <c r="E50" s="31">
        <v>0</v>
      </c>
      <c r="F50" s="31">
        <v>0</v>
      </c>
      <c r="G50" s="30">
        <v>50158.9</v>
      </c>
      <c r="H50" s="30">
        <v>529117.6</v>
      </c>
      <c r="I50" s="31">
        <v>0</v>
      </c>
      <c r="J50" s="31"/>
      <c r="K50" s="31"/>
      <c r="L50" s="31"/>
      <c r="M50" s="30">
        <v>780458.1</v>
      </c>
      <c r="N50" s="31">
        <v>0</v>
      </c>
      <c r="O50" s="30">
        <v>799117.9</v>
      </c>
      <c r="P50" s="31">
        <v>0</v>
      </c>
      <c r="Q50" s="30">
        <v>46166.700000000004</v>
      </c>
      <c r="R50" s="30">
        <v>845284.6</v>
      </c>
      <c r="S50" s="30">
        <v>55.2</v>
      </c>
      <c r="T50" s="30">
        <v>15714.000000000004</v>
      </c>
      <c r="U50" s="30">
        <v>1641511.9</v>
      </c>
      <c r="V50" s="39">
        <v>3500</v>
      </c>
      <c r="W50" s="30">
        <v>190463.3</v>
      </c>
      <c r="X50" s="30">
        <v>1835475.2</v>
      </c>
      <c r="Y50" s="14"/>
    </row>
    <row r="51" spans="1:24" ht="18">
      <c r="A51" s="73" t="s">
        <v>110</v>
      </c>
      <c r="B51" s="30">
        <v>151767</v>
      </c>
      <c r="C51" s="31">
        <v>0</v>
      </c>
      <c r="D51" s="31">
        <v>0</v>
      </c>
      <c r="E51" s="31">
        <v>0</v>
      </c>
      <c r="F51" s="31">
        <v>0</v>
      </c>
      <c r="G51" s="32">
        <v>45979</v>
      </c>
      <c r="H51" s="30">
        <v>526130.1</v>
      </c>
      <c r="I51" s="31">
        <v>0</v>
      </c>
      <c r="J51" s="31"/>
      <c r="K51" s="31"/>
      <c r="L51" s="31"/>
      <c r="M51" s="30">
        <v>723876.1</v>
      </c>
      <c r="N51" s="31">
        <v>0</v>
      </c>
      <c r="O51" s="30">
        <v>868808.3</v>
      </c>
      <c r="P51" s="31">
        <v>0</v>
      </c>
      <c r="Q51" s="30">
        <v>47900.3</v>
      </c>
      <c r="R51" s="32">
        <v>916708.6000000001</v>
      </c>
      <c r="S51" s="30">
        <v>47.6</v>
      </c>
      <c r="T51" s="32">
        <v>17529.5</v>
      </c>
      <c r="U51" s="30">
        <v>1658161.8000000003</v>
      </c>
      <c r="V51" s="39">
        <v>4500</v>
      </c>
      <c r="W51" s="36">
        <v>184193.3</v>
      </c>
      <c r="X51" s="30">
        <v>1846855.1000000003</v>
      </c>
    </row>
    <row r="52" spans="1:24" ht="18">
      <c r="A52" s="73" t="s">
        <v>111</v>
      </c>
      <c r="B52" s="30">
        <v>210409.1</v>
      </c>
      <c r="C52" s="31">
        <v>0</v>
      </c>
      <c r="D52" s="31">
        <v>0</v>
      </c>
      <c r="E52" s="31">
        <v>0</v>
      </c>
      <c r="F52" s="31">
        <v>0</v>
      </c>
      <c r="G52" s="32">
        <v>40405.8</v>
      </c>
      <c r="H52" s="30">
        <v>521293.6</v>
      </c>
      <c r="I52" s="31">
        <v>0</v>
      </c>
      <c r="J52" s="31"/>
      <c r="K52" s="31"/>
      <c r="L52" s="31"/>
      <c r="M52" s="30">
        <v>772108.5</v>
      </c>
      <c r="N52" s="31">
        <v>0</v>
      </c>
      <c r="O52" s="30">
        <v>932439.2</v>
      </c>
      <c r="P52" s="31">
        <v>0</v>
      </c>
      <c r="Q52" s="30">
        <v>42858.6</v>
      </c>
      <c r="R52" s="32">
        <v>975297.7999999999</v>
      </c>
      <c r="S52" s="70">
        <v>0</v>
      </c>
      <c r="T52" s="32">
        <v>16025.6</v>
      </c>
      <c r="U52" s="30">
        <v>1763431.9</v>
      </c>
      <c r="V52" s="39">
        <v>5140</v>
      </c>
      <c r="W52" s="36">
        <v>169250</v>
      </c>
      <c r="X52" s="30">
        <v>1937821.9</v>
      </c>
    </row>
    <row r="53" spans="1:24" ht="18">
      <c r="A53" s="73" t="s">
        <v>112</v>
      </c>
      <c r="B53" s="30">
        <v>221728.4</v>
      </c>
      <c r="C53" s="31">
        <v>0</v>
      </c>
      <c r="D53" s="31">
        <v>0</v>
      </c>
      <c r="E53" s="31">
        <v>0</v>
      </c>
      <c r="F53" s="31">
        <v>0</v>
      </c>
      <c r="G53" s="30">
        <v>36225.9</v>
      </c>
      <c r="H53" s="30">
        <v>518306</v>
      </c>
      <c r="I53" s="31">
        <v>0</v>
      </c>
      <c r="J53" s="31"/>
      <c r="K53" s="31"/>
      <c r="L53" s="31"/>
      <c r="M53" s="30">
        <v>776260.3</v>
      </c>
      <c r="N53" s="31">
        <v>0</v>
      </c>
      <c r="O53" s="30">
        <v>1015625.6</v>
      </c>
      <c r="P53" s="30">
        <v>22035.7</v>
      </c>
      <c r="Q53" s="30">
        <v>43967.9</v>
      </c>
      <c r="R53" s="30">
        <v>1081629.2</v>
      </c>
      <c r="S53" s="70">
        <v>0</v>
      </c>
      <c r="T53" s="30">
        <v>22166.9</v>
      </c>
      <c r="U53" s="30">
        <v>1880056.4</v>
      </c>
      <c r="V53" s="30">
        <v>7390</v>
      </c>
      <c r="W53" s="30">
        <v>185510</v>
      </c>
      <c r="X53" s="30">
        <v>2072956.4</v>
      </c>
    </row>
    <row r="54" spans="1:24" ht="18">
      <c r="A54" s="73" t="s">
        <v>113</v>
      </c>
      <c r="B54" s="30">
        <v>216009.2</v>
      </c>
      <c r="C54" s="31">
        <v>0</v>
      </c>
      <c r="D54" s="31">
        <v>0</v>
      </c>
      <c r="E54" s="31">
        <v>0</v>
      </c>
      <c r="F54" s="31">
        <v>0</v>
      </c>
      <c r="G54" s="30">
        <v>32046</v>
      </c>
      <c r="H54" s="30">
        <v>514038.8</v>
      </c>
      <c r="I54" s="31">
        <v>0</v>
      </c>
      <c r="J54" s="31"/>
      <c r="K54" s="31"/>
      <c r="L54" s="31"/>
      <c r="M54" s="30">
        <v>762094</v>
      </c>
      <c r="N54" s="31">
        <v>0</v>
      </c>
      <c r="O54" s="30">
        <v>1126693.2</v>
      </c>
      <c r="P54" s="30">
        <v>16965</v>
      </c>
      <c r="Q54" s="30">
        <v>40707.7</v>
      </c>
      <c r="R54" s="30">
        <v>1184365.9</v>
      </c>
      <c r="S54" s="70">
        <v>0</v>
      </c>
      <c r="T54" s="30">
        <v>18507.3</v>
      </c>
      <c r="U54" s="30">
        <v>1964967.2</v>
      </c>
      <c r="V54" s="30">
        <v>6300</v>
      </c>
      <c r="W54" s="30">
        <v>189820</v>
      </c>
      <c r="X54" s="30">
        <v>2161087.2</v>
      </c>
    </row>
    <row r="55" spans="1:24" ht="18">
      <c r="A55" s="73" t="s">
        <v>114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0">
        <v>29259.4</v>
      </c>
      <c r="H55" s="30">
        <v>727629.7</v>
      </c>
      <c r="I55" s="31">
        <v>0</v>
      </c>
      <c r="J55" s="31"/>
      <c r="K55" s="31"/>
      <c r="L55" s="31"/>
      <c r="M55" s="30">
        <v>756889.1</v>
      </c>
      <c r="N55" s="31">
        <v>0</v>
      </c>
      <c r="O55" s="30">
        <v>1213167.6</v>
      </c>
      <c r="P55" s="30">
        <v>28225</v>
      </c>
      <c r="Q55" s="30">
        <v>48045</v>
      </c>
      <c r="R55" s="30">
        <v>1289437.6</v>
      </c>
      <c r="S55" s="70">
        <v>0</v>
      </c>
      <c r="T55" s="30">
        <v>18507.3</v>
      </c>
      <c r="U55" s="30">
        <v>2064834.0000000002</v>
      </c>
      <c r="V55" s="30">
        <v>7500</v>
      </c>
      <c r="W55" s="30">
        <v>168650</v>
      </c>
      <c r="X55" s="30">
        <v>2240984</v>
      </c>
    </row>
    <row r="56" spans="1:24" ht="18">
      <c r="A56" s="73" t="s">
        <v>115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0">
        <v>23686.2</v>
      </c>
      <c r="H56" s="30">
        <v>722793.2</v>
      </c>
      <c r="I56" s="31">
        <v>0</v>
      </c>
      <c r="J56" s="31"/>
      <c r="K56" s="31"/>
      <c r="L56" s="31"/>
      <c r="M56" s="30">
        <v>746479.3999999999</v>
      </c>
      <c r="N56" s="31">
        <v>0</v>
      </c>
      <c r="O56" s="30">
        <v>1286305.8</v>
      </c>
      <c r="P56" s="30">
        <v>55165.1</v>
      </c>
      <c r="Q56" s="30">
        <v>54849.59999999999</v>
      </c>
      <c r="R56" s="30">
        <v>1396320.5000000002</v>
      </c>
      <c r="S56" s="70">
        <v>0</v>
      </c>
      <c r="T56" s="30">
        <v>18507.3</v>
      </c>
      <c r="U56" s="30">
        <v>2161307.2</v>
      </c>
      <c r="V56" s="30">
        <v>11500</v>
      </c>
      <c r="W56" s="30">
        <v>144660</v>
      </c>
      <c r="X56" s="30">
        <v>2317467.2</v>
      </c>
    </row>
    <row r="57" spans="1:24" ht="18">
      <c r="A57" s="73" t="s">
        <v>116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0">
        <v>19506.2</v>
      </c>
      <c r="H57" s="30">
        <v>719165.8</v>
      </c>
      <c r="I57" s="31">
        <v>0</v>
      </c>
      <c r="J57" s="31"/>
      <c r="K57" s="31"/>
      <c r="L57" s="31"/>
      <c r="M57" s="30">
        <v>738672</v>
      </c>
      <c r="N57" s="31">
        <v>0</v>
      </c>
      <c r="O57" s="30">
        <v>1321566.7</v>
      </c>
      <c r="P57" s="30">
        <v>59841.5</v>
      </c>
      <c r="Q57" s="30">
        <v>103560.4</v>
      </c>
      <c r="R57" s="30">
        <v>1484968.5999999999</v>
      </c>
      <c r="S57" s="70">
        <v>0</v>
      </c>
      <c r="T57" s="30">
        <v>18507.3</v>
      </c>
      <c r="U57" s="30">
        <v>2242147.8999999994</v>
      </c>
      <c r="V57" s="30">
        <v>14300</v>
      </c>
      <c r="W57" s="30">
        <v>187450</v>
      </c>
      <c r="X57" s="30">
        <v>2443897.8999999994</v>
      </c>
    </row>
    <row r="58" spans="1:24" ht="18">
      <c r="A58" s="73" t="s">
        <v>118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0">
        <v>15326.3</v>
      </c>
      <c r="H58" s="30">
        <v>715538.4</v>
      </c>
      <c r="I58" s="30">
        <v>5357.5</v>
      </c>
      <c r="J58" s="30"/>
      <c r="K58" s="30"/>
      <c r="L58" s="30"/>
      <c r="M58" s="30">
        <v>736222.2000000001</v>
      </c>
      <c r="N58" s="31">
        <v>0</v>
      </c>
      <c r="O58" s="30">
        <v>1409653.9</v>
      </c>
      <c r="P58" s="30">
        <v>59204.6</v>
      </c>
      <c r="Q58" s="30">
        <v>98486.99999999999</v>
      </c>
      <c r="R58" s="30">
        <v>1567345.5</v>
      </c>
      <c r="S58" s="70">
        <v>0</v>
      </c>
      <c r="T58" s="30">
        <v>18507.3</v>
      </c>
      <c r="U58" s="30">
        <v>2322075</v>
      </c>
      <c r="V58" s="30">
        <v>14300</v>
      </c>
      <c r="W58" s="30">
        <v>190180</v>
      </c>
      <c r="X58" s="30">
        <v>2526555</v>
      </c>
    </row>
    <row r="59" spans="1:24" ht="18">
      <c r="A59" s="73" t="s">
        <v>119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30">
        <v>12539.7</v>
      </c>
      <c r="H59" s="30">
        <v>713120.2</v>
      </c>
      <c r="I59" s="30">
        <v>25822.8</v>
      </c>
      <c r="J59" s="30">
        <v>150000</v>
      </c>
      <c r="K59" s="30"/>
      <c r="L59" s="30"/>
      <c r="M59" s="30">
        <v>901482.7</v>
      </c>
      <c r="N59" s="31">
        <v>0</v>
      </c>
      <c r="O59" s="30">
        <v>1480593</v>
      </c>
      <c r="P59" s="30">
        <v>58564.4</v>
      </c>
      <c r="Q59" s="30">
        <v>124981.5</v>
      </c>
      <c r="R59" s="30">
        <v>1664138.9</v>
      </c>
      <c r="S59" s="70">
        <v>0</v>
      </c>
      <c r="T59" s="30">
        <v>18507.3</v>
      </c>
      <c r="U59" s="30">
        <v>2584128.8999999994</v>
      </c>
      <c r="V59" s="30">
        <v>14300</v>
      </c>
      <c r="W59" s="30">
        <v>191510</v>
      </c>
      <c r="X59" s="30">
        <v>2789938.8999999994</v>
      </c>
    </row>
    <row r="60" spans="1:24" ht="18">
      <c r="A60" s="73" t="s">
        <v>124</v>
      </c>
      <c r="B60" s="31">
        <v>0</v>
      </c>
      <c r="C60" s="31">
        <v>0</v>
      </c>
      <c r="D60" s="31">
        <v>0</v>
      </c>
      <c r="E60" s="31">
        <v>0</v>
      </c>
      <c r="F60" s="31">
        <v>0</v>
      </c>
      <c r="G60" s="30">
        <v>6921.2</v>
      </c>
      <c r="H60" s="30">
        <v>708283.6</v>
      </c>
      <c r="I60" s="30">
        <v>27463</v>
      </c>
      <c r="J60" s="30">
        <v>150000</v>
      </c>
      <c r="K60" s="30">
        <v>2000</v>
      </c>
      <c r="L60" s="30"/>
      <c r="M60" s="30">
        <v>894667.7999999999</v>
      </c>
      <c r="N60" s="31">
        <v>0</v>
      </c>
      <c r="O60" s="30">
        <v>1547353.6</v>
      </c>
      <c r="P60" s="30">
        <v>67289</v>
      </c>
      <c r="Q60" s="30">
        <v>120782.7</v>
      </c>
      <c r="R60" s="30">
        <v>1735425.3</v>
      </c>
      <c r="S60" s="70">
        <v>0</v>
      </c>
      <c r="T60" s="30">
        <v>18507.3</v>
      </c>
      <c r="U60" s="30">
        <v>2648600.4</v>
      </c>
      <c r="V60" s="30">
        <v>14300</v>
      </c>
      <c r="W60" s="30">
        <v>187750</v>
      </c>
      <c r="X60" s="30">
        <v>2850650.4</v>
      </c>
    </row>
    <row r="61" spans="1:24" s="86" customFormat="1" ht="18">
      <c r="A61" s="84" t="s">
        <v>127</v>
      </c>
      <c r="B61" s="85">
        <v>0</v>
      </c>
      <c r="C61" s="85">
        <v>0</v>
      </c>
      <c r="D61" s="85">
        <v>0</v>
      </c>
      <c r="E61" s="85">
        <v>0</v>
      </c>
      <c r="F61" s="85">
        <v>0</v>
      </c>
      <c r="G61" s="83">
        <v>4134.6</v>
      </c>
      <c r="H61" s="83">
        <v>703262.9</v>
      </c>
      <c r="I61" s="83">
        <v>0</v>
      </c>
      <c r="J61" s="83">
        <v>150000</v>
      </c>
      <c r="K61" s="83">
        <v>2000</v>
      </c>
      <c r="L61" s="83">
        <v>4668.9</v>
      </c>
      <c r="M61" s="83">
        <v>864066.4</v>
      </c>
      <c r="N61" s="85">
        <v>0</v>
      </c>
      <c r="O61" s="83">
        <v>1569944.7</v>
      </c>
      <c r="P61" s="83">
        <v>78836.6</v>
      </c>
      <c r="Q61" s="83">
        <v>143124.3</v>
      </c>
      <c r="R61" s="83">
        <v>1791905.6</v>
      </c>
      <c r="S61" s="85">
        <v>0</v>
      </c>
      <c r="T61" s="83">
        <v>18507.3</v>
      </c>
      <c r="U61" s="83">
        <v>2674479.3</v>
      </c>
      <c r="V61" s="83">
        <v>13300</v>
      </c>
      <c r="W61" s="83">
        <v>191090</v>
      </c>
      <c r="X61" s="83">
        <v>2878869.3</v>
      </c>
    </row>
    <row r="62" spans="1:24" ht="15.75">
      <c r="A62" s="24" t="s">
        <v>13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6"/>
      <c r="W62" s="6"/>
      <c r="X62" s="11"/>
    </row>
    <row r="63" spans="1:24" ht="15.75">
      <c r="A63" s="17"/>
      <c r="B63" s="18"/>
      <c r="C63" s="18"/>
      <c r="D63" s="18"/>
      <c r="E63" s="18"/>
      <c r="F63" s="18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3"/>
    </row>
    <row r="64" spans="1:21" ht="15.75">
      <c r="A64" s="19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1:24" ht="17.25">
      <c r="A65" s="19"/>
      <c r="B65" s="21"/>
      <c r="C65" s="15"/>
      <c r="D65" s="15"/>
      <c r="E65" s="15"/>
      <c r="F65" s="15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17.25">
      <c r="A66" s="19"/>
      <c r="B66" s="21"/>
      <c r="C66" s="15"/>
      <c r="D66" s="15"/>
      <c r="E66" s="15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0" ht="17.25">
      <c r="A67" s="19"/>
      <c r="B67" s="21"/>
      <c r="C67" s="15"/>
      <c r="D67" s="15"/>
      <c r="E67" s="15"/>
      <c r="F67" s="21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21"/>
    </row>
    <row r="68" spans="1:20" ht="17.25">
      <c r="A68" s="19"/>
      <c r="B68" s="21"/>
      <c r="C68" s="15"/>
      <c r="D68" s="15"/>
      <c r="E68" s="15"/>
      <c r="F68" s="21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21"/>
    </row>
    <row r="69" spans="1:21" ht="15.75">
      <c r="A69" s="19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1:21" ht="15.75">
      <c r="A70" s="19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21" ht="15.75">
      <c r="A71" s="19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ht="15.75">
      <c r="A72" s="1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21" ht="15.75">
      <c r="A73" s="1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1:21" ht="15.75">
      <c r="A74" s="1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1:21" ht="15.75">
      <c r="A75" s="1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1:21" ht="15.75">
      <c r="A76" s="1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1:21" ht="15.75">
      <c r="A77" s="1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:21" ht="15.75">
      <c r="A78" s="22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21" ht="15.75">
      <c r="A79" s="22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2:21" ht="15.7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1:21" ht="15.75">
      <c r="A81" s="19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1:21" ht="15.75">
      <c r="A82" s="19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</row>
    <row r="83" spans="1:21" ht="15.75">
      <c r="A83" s="22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spans="1:21" ht="15.75">
      <c r="A84" s="22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2:21" ht="15.7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</row>
    <row r="86" spans="2:21" ht="15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</row>
  </sheetData>
  <sheetProtection/>
  <mergeCells count="11">
    <mergeCell ref="S7:S8"/>
    <mergeCell ref="A4:X4"/>
    <mergeCell ref="A6:A8"/>
    <mergeCell ref="B6:U6"/>
    <mergeCell ref="V6:V7"/>
    <mergeCell ref="W6:W7"/>
    <mergeCell ref="X6:X8"/>
    <mergeCell ref="B7:M7"/>
    <mergeCell ref="N7:R7"/>
    <mergeCell ref="T7:T8"/>
    <mergeCell ref="U7:U8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57"/>
  <sheetViews>
    <sheetView zoomScalePageLayoutView="0" workbookViewId="0" topLeftCell="A1">
      <pane xSplit="1" ySplit="9" topLeftCell="Q2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W30" sqref="W30"/>
    </sheetView>
  </sheetViews>
  <sheetFormatPr defaultColWidth="9.77734375" defaultRowHeight="15.75"/>
  <cols>
    <col min="1" max="1" width="23.99609375" style="2" customWidth="1"/>
    <col min="2" max="2" width="11.77734375" style="2" bestFit="1" customWidth="1"/>
    <col min="3" max="3" width="25.21484375" style="2" bestFit="1" customWidth="1"/>
    <col min="4" max="4" width="9.21484375" style="2" customWidth="1"/>
    <col min="5" max="5" width="10.3359375" style="2" bestFit="1" customWidth="1"/>
    <col min="6" max="6" width="11.5546875" style="2" customWidth="1"/>
    <col min="7" max="7" width="11.4453125" style="2" bestFit="1" customWidth="1"/>
    <col min="8" max="11" width="12.5546875" style="2" customWidth="1"/>
    <col min="12" max="12" width="9.21484375" style="2" bestFit="1" customWidth="1"/>
    <col min="13" max="13" width="15.3359375" style="2" customWidth="1"/>
    <col min="14" max="14" width="21.21484375" style="2" bestFit="1" customWidth="1"/>
    <col min="15" max="15" width="21.21484375" style="2" customWidth="1"/>
    <col min="16" max="16" width="10.4453125" style="2" bestFit="1" customWidth="1"/>
    <col min="17" max="17" width="9.21484375" style="2" bestFit="1" customWidth="1"/>
    <col min="18" max="18" width="11.88671875" style="2" customWidth="1"/>
    <col min="19" max="19" width="10.4453125" style="2" bestFit="1" customWidth="1"/>
    <col min="20" max="20" width="9.21484375" style="2" bestFit="1" customWidth="1"/>
    <col min="21" max="21" width="25.6640625" style="2" bestFit="1" customWidth="1"/>
    <col min="22" max="22" width="25.21484375" style="2" bestFit="1" customWidth="1"/>
    <col min="23" max="23" width="13.6640625" style="2" bestFit="1" customWidth="1"/>
    <col min="24" max="16384" width="9.77734375" style="2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5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1:23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28" t="s">
        <v>10</v>
      </c>
    </row>
    <row r="4" spans="1:23" ht="18.75">
      <c r="A4" s="98" t="s">
        <v>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04"/>
    </row>
    <row r="5" spans="2:23" ht="15.7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</row>
    <row r="6" spans="1:23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</row>
    <row r="7" spans="1:23" ht="18.75" customHeight="1">
      <c r="A7" s="95" t="s">
        <v>63</v>
      </c>
      <c r="B7" s="100" t="s">
        <v>11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2"/>
      <c r="U7" s="103" t="s">
        <v>26</v>
      </c>
      <c r="V7" s="103" t="s">
        <v>64</v>
      </c>
      <c r="W7" s="92" t="s">
        <v>27</v>
      </c>
    </row>
    <row r="8" spans="1:23" ht="18.75" customHeight="1">
      <c r="A8" s="96"/>
      <c r="B8" s="103" t="s">
        <v>12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 t="s">
        <v>15</v>
      </c>
      <c r="N8" s="103"/>
      <c r="O8" s="103"/>
      <c r="P8" s="103"/>
      <c r="Q8" s="103"/>
      <c r="R8" s="92" t="s">
        <v>67</v>
      </c>
      <c r="S8" s="92" t="s">
        <v>1</v>
      </c>
      <c r="T8" s="92" t="s">
        <v>2</v>
      </c>
      <c r="U8" s="103"/>
      <c r="V8" s="103"/>
      <c r="W8" s="93"/>
    </row>
    <row r="9" spans="1:23" ht="75">
      <c r="A9" s="97"/>
      <c r="B9" s="67" t="s">
        <v>17</v>
      </c>
      <c r="C9" s="67" t="s">
        <v>25</v>
      </c>
      <c r="D9" s="67" t="s">
        <v>18</v>
      </c>
      <c r="E9" s="67" t="s">
        <v>59</v>
      </c>
      <c r="F9" s="67" t="s">
        <v>19</v>
      </c>
      <c r="G9" s="67" t="s">
        <v>14</v>
      </c>
      <c r="H9" s="67" t="s">
        <v>47</v>
      </c>
      <c r="I9" s="77" t="s">
        <v>117</v>
      </c>
      <c r="J9" s="80" t="s">
        <v>120</v>
      </c>
      <c r="K9" s="80" t="s">
        <v>123</v>
      </c>
      <c r="L9" s="67" t="s">
        <v>3</v>
      </c>
      <c r="M9" s="67" t="s">
        <v>21</v>
      </c>
      <c r="N9" s="67" t="s">
        <v>22</v>
      </c>
      <c r="O9" s="72" t="s">
        <v>65</v>
      </c>
      <c r="P9" s="67" t="s">
        <v>16</v>
      </c>
      <c r="Q9" s="67" t="s">
        <v>4</v>
      </c>
      <c r="R9" s="94"/>
      <c r="S9" s="94"/>
      <c r="T9" s="94"/>
      <c r="U9" s="67" t="s">
        <v>23</v>
      </c>
      <c r="V9" s="67" t="s">
        <v>23</v>
      </c>
      <c r="W9" s="94"/>
    </row>
    <row r="10" spans="1:25" ht="15.75" customHeight="1">
      <c r="A10" s="40" t="s">
        <v>6</v>
      </c>
      <c r="B10" s="30">
        <v>2161</v>
      </c>
      <c r="C10" s="30">
        <v>10595</v>
      </c>
      <c r="D10" s="30">
        <v>15150</v>
      </c>
      <c r="E10" s="30">
        <v>31200.2</v>
      </c>
      <c r="F10" s="30"/>
      <c r="G10" s="30">
        <v>0</v>
      </c>
      <c r="H10" s="30">
        <v>0</v>
      </c>
      <c r="I10" s="30"/>
      <c r="J10" s="30"/>
      <c r="K10" s="30"/>
      <c r="L10" s="30">
        <v>59106.2</v>
      </c>
      <c r="M10" s="30">
        <v>2.2</v>
      </c>
      <c r="N10" s="30" t="s">
        <v>5</v>
      </c>
      <c r="O10" s="30"/>
      <c r="P10" s="30">
        <v>0</v>
      </c>
      <c r="Q10" s="30">
        <v>2.2</v>
      </c>
      <c r="R10" s="30">
        <v>0</v>
      </c>
      <c r="S10" s="30">
        <v>1371.2</v>
      </c>
      <c r="T10" s="30">
        <v>60479.59999999999</v>
      </c>
      <c r="U10" s="30">
        <v>640</v>
      </c>
      <c r="V10" s="30">
        <v>6952.3</v>
      </c>
      <c r="W10" s="30">
        <v>68071.9</v>
      </c>
      <c r="X10" s="14"/>
      <c r="Y10" s="14"/>
    </row>
    <row r="11" spans="1:25" ht="15.75">
      <c r="A11" s="40" t="s">
        <v>7</v>
      </c>
      <c r="B11" s="30">
        <v>2797.2</v>
      </c>
      <c r="C11" s="30">
        <v>7451.7</v>
      </c>
      <c r="D11" s="30">
        <v>22350</v>
      </c>
      <c r="E11" s="30">
        <v>36483.2</v>
      </c>
      <c r="F11" s="30"/>
      <c r="G11" s="30">
        <v>0</v>
      </c>
      <c r="H11" s="30">
        <v>0</v>
      </c>
      <c r="I11" s="30"/>
      <c r="J11" s="30"/>
      <c r="K11" s="30"/>
      <c r="L11" s="30">
        <v>69082.1</v>
      </c>
      <c r="M11" s="30">
        <v>3.3</v>
      </c>
      <c r="N11" s="30">
        <v>4267.9</v>
      </c>
      <c r="O11" s="30"/>
      <c r="P11" s="30">
        <v>0</v>
      </c>
      <c r="Q11" s="30">
        <v>4271.2</v>
      </c>
      <c r="R11" s="30">
        <v>4267.9</v>
      </c>
      <c r="S11" s="30">
        <v>1433.3</v>
      </c>
      <c r="T11" s="30">
        <v>79054.5</v>
      </c>
      <c r="U11" s="30">
        <v>210.9</v>
      </c>
      <c r="V11" s="30">
        <v>5296.6</v>
      </c>
      <c r="W11" s="30">
        <v>84562</v>
      </c>
      <c r="X11" s="14"/>
      <c r="Y11" s="14"/>
    </row>
    <row r="12" spans="1:25" ht="15.75">
      <c r="A12" s="40" t="s">
        <v>8</v>
      </c>
      <c r="B12" s="30">
        <v>4942.3</v>
      </c>
      <c r="C12" s="30">
        <v>7021.7</v>
      </c>
      <c r="D12" s="30">
        <v>28840</v>
      </c>
      <c r="E12" s="30">
        <v>35187</v>
      </c>
      <c r="F12" s="30"/>
      <c r="G12" s="30">
        <v>0</v>
      </c>
      <c r="H12" s="30">
        <v>0</v>
      </c>
      <c r="I12" s="30"/>
      <c r="J12" s="30"/>
      <c r="K12" s="30"/>
      <c r="L12" s="30">
        <v>75991</v>
      </c>
      <c r="M12" s="30">
        <v>4.8</v>
      </c>
      <c r="N12" s="30">
        <v>6241.7</v>
      </c>
      <c r="O12" s="30"/>
      <c r="P12" s="30">
        <v>0</v>
      </c>
      <c r="Q12" s="30">
        <v>6246.5</v>
      </c>
      <c r="R12" s="30">
        <v>6241.7</v>
      </c>
      <c r="S12" s="30">
        <v>1493.8</v>
      </c>
      <c r="T12" s="30">
        <v>89973</v>
      </c>
      <c r="U12" s="30">
        <v>520.4</v>
      </c>
      <c r="V12" s="30">
        <v>13000.300000000001</v>
      </c>
      <c r="W12" s="30">
        <v>103493.7</v>
      </c>
      <c r="X12" s="14"/>
      <c r="Y12" s="14"/>
    </row>
    <row r="13" spans="1:25" ht="15.75">
      <c r="A13" s="40" t="s">
        <v>9</v>
      </c>
      <c r="B13" s="30">
        <v>20445.8</v>
      </c>
      <c r="C13" s="30">
        <v>7021.7</v>
      </c>
      <c r="D13" s="30">
        <v>28840</v>
      </c>
      <c r="E13" s="30">
        <v>47473.1</v>
      </c>
      <c r="F13" s="30"/>
      <c r="G13" s="30">
        <v>0</v>
      </c>
      <c r="H13" s="30">
        <v>0</v>
      </c>
      <c r="I13" s="30"/>
      <c r="J13" s="30"/>
      <c r="K13" s="30"/>
      <c r="L13" s="30">
        <v>103780.6</v>
      </c>
      <c r="M13" s="30">
        <v>4.9</v>
      </c>
      <c r="N13" s="30">
        <v>2463.3</v>
      </c>
      <c r="O13" s="30"/>
      <c r="P13" s="30">
        <v>0</v>
      </c>
      <c r="Q13" s="30">
        <v>2468.2000000000003</v>
      </c>
      <c r="R13" s="30">
        <v>2463.3</v>
      </c>
      <c r="S13" s="30">
        <v>2109.5</v>
      </c>
      <c r="T13" s="30">
        <v>110821.6</v>
      </c>
      <c r="U13" s="30">
        <v>1198.3</v>
      </c>
      <c r="V13" s="30">
        <v>9241.6</v>
      </c>
      <c r="W13" s="30">
        <v>121261.50000000001</v>
      </c>
      <c r="X13" s="14"/>
      <c r="Y13" s="14"/>
    </row>
    <row r="14" spans="1:25" ht="15.75">
      <c r="A14" s="40">
        <v>2004</v>
      </c>
      <c r="B14" s="30">
        <v>39442</v>
      </c>
      <c r="C14" s="30">
        <v>14403.3</v>
      </c>
      <c r="D14" s="30">
        <v>34295</v>
      </c>
      <c r="E14" s="30">
        <v>41532.3</v>
      </c>
      <c r="F14" s="30" t="s">
        <v>5</v>
      </c>
      <c r="G14" s="30">
        <v>0</v>
      </c>
      <c r="H14" s="30">
        <v>0</v>
      </c>
      <c r="I14" s="30"/>
      <c r="J14" s="30"/>
      <c r="K14" s="30"/>
      <c r="L14" s="30">
        <v>129672.6</v>
      </c>
      <c r="M14" s="30">
        <v>4.9</v>
      </c>
      <c r="N14" s="30">
        <v>10333</v>
      </c>
      <c r="O14" s="30"/>
      <c r="P14" s="30">
        <v>0</v>
      </c>
      <c r="Q14" s="30">
        <v>10337.9</v>
      </c>
      <c r="R14" s="30">
        <v>10333</v>
      </c>
      <c r="S14" s="30">
        <v>1912.3</v>
      </c>
      <c r="T14" s="30">
        <v>152255.8</v>
      </c>
      <c r="U14" s="30">
        <v>1607.5</v>
      </c>
      <c r="V14" s="30">
        <v>56990.6</v>
      </c>
      <c r="W14" s="30">
        <v>210853.9</v>
      </c>
      <c r="X14" s="14"/>
      <c r="Y14" s="14"/>
    </row>
    <row r="15" spans="1:25" ht="15.75">
      <c r="A15" s="40">
        <v>2005</v>
      </c>
      <c r="B15" s="30">
        <v>34597.5</v>
      </c>
      <c r="C15" s="30">
        <v>40312</v>
      </c>
      <c r="D15" s="30">
        <v>10435</v>
      </c>
      <c r="E15" s="30">
        <v>69026.1</v>
      </c>
      <c r="F15" s="30" t="s">
        <v>5</v>
      </c>
      <c r="G15" s="30">
        <v>0</v>
      </c>
      <c r="H15" s="30">
        <v>0</v>
      </c>
      <c r="I15" s="30"/>
      <c r="J15" s="30"/>
      <c r="K15" s="30"/>
      <c r="L15" s="30">
        <v>154370.6</v>
      </c>
      <c r="M15" s="30">
        <v>5.1</v>
      </c>
      <c r="N15" s="30">
        <v>13973.2</v>
      </c>
      <c r="O15" s="30"/>
      <c r="P15" s="30">
        <v>0</v>
      </c>
      <c r="Q15" s="30">
        <v>13978.300000000001</v>
      </c>
      <c r="R15" s="30">
        <v>13973.2</v>
      </c>
      <c r="S15" s="30">
        <v>3193.5</v>
      </c>
      <c r="T15" s="30">
        <v>185515.6</v>
      </c>
      <c r="U15" s="30">
        <v>456.6</v>
      </c>
      <c r="V15" s="30">
        <v>21067.9</v>
      </c>
      <c r="W15" s="30">
        <v>207040.1</v>
      </c>
      <c r="X15" s="14"/>
      <c r="Y15" s="14"/>
    </row>
    <row r="16" spans="1:25" ht="15.75">
      <c r="A16" s="40">
        <v>2006</v>
      </c>
      <c r="B16" s="30">
        <v>49376.9</v>
      </c>
      <c r="C16" s="30">
        <v>77179.5</v>
      </c>
      <c r="D16" s="30">
        <v>18075</v>
      </c>
      <c r="E16" s="30">
        <v>63884.399999999994</v>
      </c>
      <c r="F16" s="30" t="s">
        <v>5</v>
      </c>
      <c r="G16" s="30">
        <v>0</v>
      </c>
      <c r="H16" s="30">
        <v>0</v>
      </c>
      <c r="I16" s="30"/>
      <c r="J16" s="30"/>
      <c r="K16" s="30"/>
      <c r="L16" s="30">
        <v>208515.8</v>
      </c>
      <c r="M16" s="30">
        <v>5.6</v>
      </c>
      <c r="N16" s="30">
        <v>7244.1</v>
      </c>
      <c r="O16" s="30"/>
      <c r="P16" s="30">
        <v>0</v>
      </c>
      <c r="Q16" s="30">
        <v>7249.700000000001</v>
      </c>
      <c r="R16" s="30">
        <v>7244.1</v>
      </c>
      <c r="S16" s="30">
        <v>2636.5</v>
      </c>
      <c r="T16" s="30">
        <v>225646.1</v>
      </c>
      <c r="U16" s="30">
        <v>318.2</v>
      </c>
      <c r="V16" s="30">
        <v>11752</v>
      </c>
      <c r="W16" s="30">
        <v>237716.30000000002</v>
      </c>
      <c r="X16" s="14"/>
      <c r="Y16" s="14"/>
    </row>
    <row r="17" spans="1:25" ht="15.75">
      <c r="A17" s="40">
        <v>2007</v>
      </c>
      <c r="B17" s="30">
        <v>28411.3</v>
      </c>
      <c r="C17" s="30">
        <v>75689.5</v>
      </c>
      <c r="D17" s="30">
        <v>14921.7</v>
      </c>
      <c r="E17" s="30">
        <v>62718.2</v>
      </c>
      <c r="F17" s="30">
        <v>0</v>
      </c>
      <c r="G17" s="30">
        <v>0</v>
      </c>
      <c r="H17" s="30">
        <v>0</v>
      </c>
      <c r="I17" s="30"/>
      <c r="J17" s="30"/>
      <c r="K17" s="30"/>
      <c r="L17" s="30">
        <v>181740.7</v>
      </c>
      <c r="M17" s="30" t="s">
        <v>5</v>
      </c>
      <c r="N17" s="30">
        <v>33184.7</v>
      </c>
      <c r="O17" s="30"/>
      <c r="P17" s="30">
        <v>0</v>
      </c>
      <c r="Q17" s="30">
        <v>33184.7</v>
      </c>
      <c r="R17" s="30">
        <v>33184.7</v>
      </c>
      <c r="S17" s="30">
        <v>4139</v>
      </c>
      <c r="T17" s="30">
        <v>252249.10000000003</v>
      </c>
      <c r="U17" s="30">
        <v>0</v>
      </c>
      <c r="V17" s="30">
        <v>22114.6</v>
      </c>
      <c r="W17" s="30">
        <v>274363.7</v>
      </c>
      <c r="X17" s="14"/>
      <c r="Y17" s="14"/>
    </row>
    <row r="18" spans="1:25" ht="15.75">
      <c r="A18" s="40">
        <v>2008</v>
      </c>
      <c r="B18" s="30">
        <v>32841.3</v>
      </c>
      <c r="C18" s="30">
        <v>71410</v>
      </c>
      <c r="D18" s="30">
        <v>9561.7</v>
      </c>
      <c r="E18" s="30">
        <v>56985.9</v>
      </c>
      <c r="F18" s="30">
        <v>0</v>
      </c>
      <c r="G18" s="30">
        <v>0</v>
      </c>
      <c r="H18" s="30">
        <v>0</v>
      </c>
      <c r="I18" s="30"/>
      <c r="J18" s="30"/>
      <c r="K18" s="30"/>
      <c r="L18" s="30">
        <v>170798.9</v>
      </c>
      <c r="M18" s="30" t="s">
        <v>5</v>
      </c>
      <c r="N18" s="30">
        <v>58561</v>
      </c>
      <c r="O18" s="30"/>
      <c r="P18" s="30">
        <v>0</v>
      </c>
      <c r="Q18" s="30">
        <v>58561</v>
      </c>
      <c r="R18" s="30">
        <v>58561</v>
      </c>
      <c r="S18" s="30">
        <v>7837.2</v>
      </c>
      <c r="T18" s="30">
        <v>295758.10000000003</v>
      </c>
      <c r="U18" s="30">
        <v>833.8</v>
      </c>
      <c r="V18" s="30">
        <v>34406.7</v>
      </c>
      <c r="W18" s="30">
        <v>330998.60000000003</v>
      </c>
      <c r="X18" s="14"/>
      <c r="Y18" s="14"/>
    </row>
    <row r="19" spans="1:25" ht="15.75">
      <c r="A19" s="40">
        <v>2009</v>
      </c>
      <c r="B19" s="30">
        <v>95224</v>
      </c>
      <c r="C19" s="30">
        <v>65897.4</v>
      </c>
      <c r="D19" s="30">
        <v>4651.7</v>
      </c>
      <c r="E19" s="30">
        <v>49849.2</v>
      </c>
      <c r="F19" s="30">
        <v>34711.8</v>
      </c>
      <c r="G19" s="30">
        <v>0</v>
      </c>
      <c r="H19" s="30">
        <v>0</v>
      </c>
      <c r="I19" s="30"/>
      <c r="J19" s="30"/>
      <c r="K19" s="30"/>
      <c r="L19" s="30">
        <v>250334.09999999998</v>
      </c>
      <c r="M19" s="30" t="s">
        <v>5</v>
      </c>
      <c r="N19" s="30">
        <v>65361</v>
      </c>
      <c r="O19" s="30"/>
      <c r="P19" s="30">
        <v>0</v>
      </c>
      <c r="Q19" s="30">
        <v>65361</v>
      </c>
      <c r="R19" s="30">
        <v>65361</v>
      </c>
      <c r="S19" s="30">
        <v>10497.9</v>
      </c>
      <c r="T19" s="30">
        <v>391554</v>
      </c>
      <c r="U19" s="30">
        <v>833.8</v>
      </c>
      <c r="V19" s="30">
        <v>39019.3</v>
      </c>
      <c r="W19" s="30">
        <v>431407.1</v>
      </c>
      <c r="X19" s="14"/>
      <c r="Y19" s="14"/>
    </row>
    <row r="20" spans="1:25" ht="15.75">
      <c r="A20" s="40">
        <v>2010</v>
      </c>
      <c r="B20" s="30">
        <v>19134.2</v>
      </c>
      <c r="C20" s="30">
        <v>0</v>
      </c>
      <c r="D20" s="30">
        <v>0</v>
      </c>
      <c r="E20" s="30">
        <v>0</v>
      </c>
      <c r="F20" s="30">
        <v>0</v>
      </c>
      <c r="G20" s="30">
        <v>88925</v>
      </c>
      <c r="H20" s="30">
        <v>145130.9</v>
      </c>
      <c r="I20" s="30"/>
      <c r="J20" s="30"/>
      <c r="K20" s="30"/>
      <c r="L20" s="30">
        <v>253190.09999999998</v>
      </c>
      <c r="M20" s="30" t="s">
        <v>5</v>
      </c>
      <c r="N20" s="30">
        <v>106886.797533</v>
      </c>
      <c r="O20" s="30"/>
      <c r="P20" s="30">
        <v>0</v>
      </c>
      <c r="Q20" s="30">
        <v>106886.797533</v>
      </c>
      <c r="R20" s="30">
        <v>106886.797533</v>
      </c>
      <c r="S20" s="30">
        <v>13898.8</v>
      </c>
      <c r="T20" s="30">
        <v>480862.495066</v>
      </c>
      <c r="U20" s="30">
        <v>833.8</v>
      </c>
      <c r="V20" s="30">
        <v>52293.075000000055</v>
      </c>
      <c r="W20" s="30">
        <v>427102.572533</v>
      </c>
      <c r="X20" s="14"/>
      <c r="Y20" s="14"/>
    </row>
    <row r="21" spans="1:25" ht="15.75">
      <c r="A21" s="40">
        <v>2011</v>
      </c>
      <c r="B21" s="30">
        <v>86260.6</v>
      </c>
      <c r="C21" s="30">
        <v>0</v>
      </c>
      <c r="D21" s="30">
        <v>0</v>
      </c>
      <c r="E21" s="30">
        <v>0</v>
      </c>
      <c r="F21" s="30">
        <v>0</v>
      </c>
      <c r="G21" s="30">
        <v>94325</v>
      </c>
      <c r="H21" s="30">
        <v>141433.3</v>
      </c>
      <c r="I21" s="30"/>
      <c r="J21" s="30"/>
      <c r="K21" s="30"/>
      <c r="L21" s="30">
        <v>322018.9</v>
      </c>
      <c r="M21" s="30" t="s">
        <v>5</v>
      </c>
      <c r="N21" s="30">
        <v>84484.4</v>
      </c>
      <c r="O21" s="30"/>
      <c r="P21" s="30">
        <v>0</v>
      </c>
      <c r="Q21" s="30">
        <v>84484.4</v>
      </c>
      <c r="R21" s="30">
        <v>0</v>
      </c>
      <c r="S21" s="30">
        <v>14043</v>
      </c>
      <c r="T21" s="30">
        <v>420546.30000000005</v>
      </c>
      <c r="U21" s="30">
        <v>833.8</v>
      </c>
      <c r="V21" s="30">
        <v>92102.383</v>
      </c>
      <c r="W21" s="30">
        <v>513482.483</v>
      </c>
      <c r="X21" s="14"/>
      <c r="Y21" s="14"/>
    </row>
    <row r="22" spans="1:25" ht="15.75">
      <c r="A22" s="40">
        <v>2012</v>
      </c>
      <c r="B22" s="30">
        <v>155251.9</v>
      </c>
      <c r="C22" s="30">
        <v>0</v>
      </c>
      <c r="D22" s="30">
        <v>0</v>
      </c>
      <c r="E22" s="30">
        <v>0</v>
      </c>
      <c r="F22" s="30">
        <v>0</v>
      </c>
      <c r="G22" s="30">
        <v>117037.4</v>
      </c>
      <c r="H22" s="30">
        <v>137735.7</v>
      </c>
      <c r="I22" s="30"/>
      <c r="J22" s="30"/>
      <c r="K22" s="30"/>
      <c r="L22" s="30">
        <v>410025</v>
      </c>
      <c r="M22" s="30">
        <v>0</v>
      </c>
      <c r="N22" s="30">
        <v>49024.299999999996</v>
      </c>
      <c r="O22" s="30"/>
      <c r="P22" s="30">
        <v>2705.2</v>
      </c>
      <c r="Q22" s="30">
        <v>51729.49999999999</v>
      </c>
      <c r="R22" s="30">
        <v>13</v>
      </c>
      <c r="S22" s="30">
        <v>15264.4</v>
      </c>
      <c r="T22" s="30">
        <v>477031.9</v>
      </c>
      <c r="U22" s="30">
        <v>833.8</v>
      </c>
      <c r="V22" s="30">
        <v>61746.8</v>
      </c>
      <c r="W22" s="30">
        <v>539612.5</v>
      </c>
      <c r="X22" s="14"/>
      <c r="Y22" s="14"/>
    </row>
    <row r="23" spans="1:25" ht="15.75">
      <c r="A23" s="40">
        <v>2013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107284.3</v>
      </c>
      <c r="H23" s="30">
        <v>289290</v>
      </c>
      <c r="I23" s="30"/>
      <c r="J23" s="30"/>
      <c r="K23" s="30"/>
      <c r="L23" s="30">
        <v>396574.3</v>
      </c>
      <c r="M23" s="30">
        <v>0</v>
      </c>
      <c r="N23" s="30">
        <v>109019.9</v>
      </c>
      <c r="O23" s="30"/>
      <c r="P23" s="30">
        <v>539.1</v>
      </c>
      <c r="Q23" s="30">
        <v>109559</v>
      </c>
      <c r="R23" s="30">
        <v>44.3</v>
      </c>
      <c r="S23" s="30">
        <v>17922.9</v>
      </c>
      <c r="T23" s="30">
        <v>524100.5</v>
      </c>
      <c r="U23" s="30">
        <v>0</v>
      </c>
      <c r="V23" s="30">
        <v>73905.6</v>
      </c>
      <c r="W23" s="30">
        <v>598006.1</v>
      </c>
      <c r="X23" s="14"/>
      <c r="Y23" s="14"/>
    </row>
    <row r="24" spans="1:25" ht="15.75">
      <c r="A24" s="40">
        <v>2014</v>
      </c>
      <c r="B24" s="30">
        <v>55186.9</v>
      </c>
      <c r="C24" s="30">
        <v>0</v>
      </c>
      <c r="D24" s="30">
        <v>0</v>
      </c>
      <c r="E24" s="30">
        <v>0</v>
      </c>
      <c r="F24" s="30">
        <v>0</v>
      </c>
      <c r="G24" s="30">
        <v>106976.2</v>
      </c>
      <c r="H24" s="30">
        <v>285900.5</v>
      </c>
      <c r="I24" s="30"/>
      <c r="J24" s="30"/>
      <c r="K24" s="30"/>
      <c r="L24" s="30">
        <v>448063.6</v>
      </c>
      <c r="M24" s="30">
        <v>0</v>
      </c>
      <c r="N24" s="30">
        <v>147702.7</v>
      </c>
      <c r="O24" s="30">
        <v>0</v>
      </c>
      <c r="P24" s="30">
        <v>34633.2</v>
      </c>
      <c r="Q24" s="30">
        <v>182335.90000000002</v>
      </c>
      <c r="R24" s="30">
        <v>108.8</v>
      </c>
      <c r="S24" s="30">
        <v>14527.6</v>
      </c>
      <c r="T24" s="30">
        <v>645035.9</v>
      </c>
      <c r="U24" s="30">
        <v>0</v>
      </c>
      <c r="V24" s="30">
        <v>82337.3</v>
      </c>
      <c r="W24" s="30">
        <v>727373.2000000001</v>
      </c>
      <c r="X24" s="14"/>
      <c r="Y24" s="14"/>
    </row>
    <row r="25" spans="1:25" ht="15.75">
      <c r="A25" s="40">
        <v>2015</v>
      </c>
      <c r="B25" s="30">
        <v>273246.030658</v>
      </c>
      <c r="C25" s="30">
        <v>0</v>
      </c>
      <c r="D25" s="30">
        <v>0</v>
      </c>
      <c r="E25" s="30">
        <v>0</v>
      </c>
      <c r="F25" s="30">
        <v>0</v>
      </c>
      <c r="G25" s="30">
        <v>90564.7</v>
      </c>
      <c r="H25" s="30">
        <v>277913.9</v>
      </c>
      <c r="I25" s="30">
        <v>0</v>
      </c>
      <c r="J25" s="30"/>
      <c r="K25" s="30"/>
      <c r="L25" s="30">
        <v>641724.630658</v>
      </c>
      <c r="M25" s="30">
        <v>0</v>
      </c>
      <c r="N25" s="30">
        <v>254809.2</v>
      </c>
      <c r="O25" s="30">
        <v>0</v>
      </c>
      <c r="P25" s="30">
        <v>35319.3</v>
      </c>
      <c r="Q25" s="30">
        <v>290128.5</v>
      </c>
      <c r="R25" s="30">
        <v>113.1</v>
      </c>
      <c r="S25" s="30">
        <v>14621.9</v>
      </c>
      <c r="T25" s="30">
        <v>946588.130658</v>
      </c>
      <c r="U25" s="30">
        <v>0</v>
      </c>
      <c r="V25" s="30">
        <v>124097.8</v>
      </c>
      <c r="W25" s="30">
        <v>1070685.930658</v>
      </c>
      <c r="X25" s="14"/>
      <c r="Y25" s="14"/>
    </row>
    <row r="26" spans="1:25" ht="15.75">
      <c r="A26" s="40">
        <v>2016</v>
      </c>
      <c r="B26" s="30">
        <v>134973.1</v>
      </c>
      <c r="C26" s="30">
        <v>0</v>
      </c>
      <c r="D26" s="30">
        <v>0</v>
      </c>
      <c r="E26" s="30">
        <v>0</v>
      </c>
      <c r="F26" s="30">
        <v>0</v>
      </c>
      <c r="G26" s="30">
        <v>73845.1</v>
      </c>
      <c r="H26" s="30">
        <v>543481.6</v>
      </c>
      <c r="I26" s="30">
        <v>0</v>
      </c>
      <c r="J26" s="30"/>
      <c r="K26" s="30"/>
      <c r="L26" s="30">
        <v>752299.8</v>
      </c>
      <c r="M26" s="30">
        <v>0</v>
      </c>
      <c r="N26" s="30">
        <v>438079.6</v>
      </c>
      <c r="O26" s="30">
        <v>0</v>
      </c>
      <c r="P26" s="30">
        <v>22418.9</v>
      </c>
      <c r="Q26" s="30">
        <v>460498.5</v>
      </c>
      <c r="R26" s="30">
        <v>33.6</v>
      </c>
      <c r="S26" s="30">
        <v>14680.6</v>
      </c>
      <c r="T26" s="30">
        <v>1227512.5000000002</v>
      </c>
      <c r="U26" s="30">
        <v>0</v>
      </c>
      <c r="V26" s="30">
        <v>146665.74</v>
      </c>
      <c r="W26" s="30">
        <v>1374178.2400000002</v>
      </c>
      <c r="X26" s="14"/>
      <c r="Y26" s="14"/>
    </row>
    <row r="27" spans="1:25" ht="15.75">
      <c r="A27" s="40">
        <v>2017</v>
      </c>
      <c r="B27" s="30">
        <v>194279.5</v>
      </c>
      <c r="C27" s="30">
        <v>0</v>
      </c>
      <c r="D27" s="30">
        <v>0</v>
      </c>
      <c r="E27" s="30">
        <v>0</v>
      </c>
      <c r="F27" s="30">
        <v>0</v>
      </c>
      <c r="G27" s="30">
        <v>57125.4</v>
      </c>
      <c r="H27" s="30">
        <v>535803.2</v>
      </c>
      <c r="I27" s="30">
        <v>0</v>
      </c>
      <c r="J27" s="30"/>
      <c r="K27" s="30"/>
      <c r="L27" s="30">
        <v>787208.1</v>
      </c>
      <c r="M27" s="30">
        <v>0</v>
      </c>
      <c r="N27" s="30">
        <v>643490.6</v>
      </c>
      <c r="O27" s="30">
        <v>0</v>
      </c>
      <c r="P27" s="30">
        <v>15118.1</v>
      </c>
      <c r="Q27" s="30">
        <v>658608.7</v>
      </c>
      <c r="R27" s="30">
        <v>63.400000000000006</v>
      </c>
      <c r="S27" s="30">
        <v>15743.4</v>
      </c>
      <c r="T27" s="30">
        <v>1461623.5999999996</v>
      </c>
      <c r="U27" s="30">
        <v>0</v>
      </c>
      <c r="V27" s="30">
        <v>186596.08299999998</v>
      </c>
      <c r="W27" s="30">
        <v>1648219.6829999997</v>
      </c>
      <c r="X27" s="14"/>
      <c r="Y27" s="14"/>
    </row>
    <row r="28" spans="1:25" ht="15.75">
      <c r="A28" s="40">
        <v>2018</v>
      </c>
      <c r="B28" s="30">
        <v>210409.1</v>
      </c>
      <c r="C28" s="30">
        <v>0</v>
      </c>
      <c r="D28" s="30">
        <v>0</v>
      </c>
      <c r="E28" s="30">
        <v>0</v>
      </c>
      <c r="F28" s="30">
        <v>0</v>
      </c>
      <c r="G28" s="30">
        <v>40405.8</v>
      </c>
      <c r="H28" s="30">
        <v>521293.6</v>
      </c>
      <c r="I28" s="30">
        <v>0</v>
      </c>
      <c r="J28" s="30"/>
      <c r="K28" s="30"/>
      <c r="L28" s="30">
        <v>772108.5</v>
      </c>
      <c r="M28" s="30">
        <v>0</v>
      </c>
      <c r="N28" s="30">
        <v>932439.2</v>
      </c>
      <c r="O28" s="30">
        <v>0</v>
      </c>
      <c r="P28" s="30">
        <v>42858.6</v>
      </c>
      <c r="Q28" s="30">
        <v>975297.7999999999</v>
      </c>
      <c r="R28" s="30">
        <v>0</v>
      </c>
      <c r="S28" s="30">
        <v>16025.6</v>
      </c>
      <c r="T28" s="30">
        <v>1763431.9</v>
      </c>
      <c r="U28" s="30">
        <v>5140</v>
      </c>
      <c r="V28" s="30">
        <v>169250</v>
      </c>
      <c r="W28" s="30">
        <v>1937821.9</v>
      </c>
      <c r="X28" s="14"/>
      <c r="Y28" s="14"/>
    </row>
    <row r="29" spans="1:25" ht="15.75">
      <c r="A29" s="40">
        <v>2019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23686.2</v>
      </c>
      <c r="H29" s="30">
        <v>722793.2</v>
      </c>
      <c r="I29" s="30">
        <v>0</v>
      </c>
      <c r="J29" s="30"/>
      <c r="K29" s="30"/>
      <c r="L29" s="30">
        <v>746479.3999999999</v>
      </c>
      <c r="M29" s="30">
        <v>0</v>
      </c>
      <c r="N29" s="30">
        <v>1286305.8</v>
      </c>
      <c r="O29" s="30">
        <v>55165.1</v>
      </c>
      <c r="P29" s="30">
        <v>54849.59999999999</v>
      </c>
      <c r="Q29" s="30">
        <v>1396320.5000000002</v>
      </c>
      <c r="R29" s="30">
        <v>0</v>
      </c>
      <c r="S29" s="30">
        <v>18507.3</v>
      </c>
      <c r="T29" s="30">
        <v>2161307.2</v>
      </c>
      <c r="U29" s="30">
        <v>11500</v>
      </c>
      <c r="V29" s="30">
        <v>144660</v>
      </c>
      <c r="W29" s="30">
        <v>2317467.2</v>
      </c>
      <c r="X29" s="14"/>
      <c r="Y29" s="14"/>
    </row>
    <row r="30" spans="1:25" ht="15.75">
      <c r="A30" s="40">
        <v>2020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6921.2</v>
      </c>
      <c r="H30" s="30">
        <v>708283.6</v>
      </c>
      <c r="I30" s="30">
        <v>27463</v>
      </c>
      <c r="J30" s="30">
        <v>150000</v>
      </c>
      <c r="K30" s="30">
        <v>2000</v>
      </c>
      <c r="L30" s="30">
        <v>894667.7999999999</v>
      </c>
      <c r="M30" s="30">
        <v>0</v>
      </c>
      <c r="N30" s="30">
        <v>1547943.4</v>
      </c>
      <c r="O30" s="30">
        <v>67289</v>
      </c>
      <c r="P30" s="30">
        <v>120782.7</v>
      </c>
      <c r="Q30" s="30">
        <v>1736015.0999999999</v>
      </c>
      <c r="R30" s="30">
        <v>0</v>
      </c>
      <c r="S30" s="30">
        <v>18507.3</v>
      </c>
      <c r="T30" s="30">
        <v>2649190.1999999997</v>
      </c>
      <c r="U30" s="30">
        <v>14300</v>
      </c>
      <c r="V30" s="30">
        <v>187750</v>
      </c>
      <c r="W30" s="30">
        <v>2851240.1999999997</v>
      </c>
      <c r="X30" s="14"/>
      <c r="Y30" s="14"/>
    </row>
    <row r="31" spans="1:23" ht="15.75">
      <c r="A31" s="24" t="s">
        <v>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23"/>
      <c r="R31" s="23"/>
      <c r="S31" s="23"/>
      <c r="T31" s="23"/>
      <c r="U31" s="6"/>
      <c r="V31" s="3"/>
      <c r="W31" s="4"/>
    </row>
    <row r="32" spans="1:23" ht="15.7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2"/>
      <c r="V32" s="12"/>
      <c r="W32" s="13"/>
    </row>
    <row r="33" spans="1:20" ht="15.75">
      <c r="A33" s="19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7.25">
      <c r="A34" s="19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N34" s="20"/>
      <c r="O34" s="20"/>
      <c r="P34" s="20"/>
      <c r="Q34" s="15"/>
      <c r="R34" s="15"/>
      <c r="S34" s="15"/>
      <c r="T34" s="15"/>
    </row>
    <row r="35" spans="1:20" ht="17.25">
      <c r="A35" s="19"/>
      <c r="B35" s="21"/>
      <c r="C35" s="15"/>
      <c r="D35" s="15"/>
      <c r="E35" s="15"/>
      <c r="F35" s="15"/>
      <c r="G35" s="15"/>
      <c r="H35" s="15"/>
      <c r="I35" s="15"/>
      <c r="J35" s="15"/>
      <c r="K35" s="15"/>
      <c r="L35" s="15"/>
      <c r="N35" s="20"/>
      <c r="O35" s="20"/>
      <c r="P35" s="20"/>
      <c r="Q35" s="15"/>
      <c r="R35" s="15"/>
      <c r="S35" s="15"/>
      <c r="T35" s="15"/>
    </row>
    <row r="36" spans="1:19" ht="17.25">
      <c r="A36" s="19"/>
      <c r="B36" s="2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0"/>
      <c r="O36" s="20"/>
      <c r="P36" s="20"/>
      <c r="Q36" s="15"/>
      <c r="R36" s="15"/>
      <c r="S36" s="15"/>
    </row>
    <row r="37" spans="1:19" ht="17.25">
      <c r="A37" s="19"/>
      <c r="B37" s="21"/>
      <c r="C37" s="15"/>
      <c r="D37" s="15"/>
      <c r="E37" s="15"/>
      <c r="F37" s="21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7.25">
      <c r="A38" s="19"/>
      <c r="B38" s="21"/>
      <c r="C38" s="15"/>
      <c r="D38" s="15"/>
      <c r="E38" s="15"/>
      <c r="F38" s="21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21"/>
    </row>
    <row r="39" spans="1:19" ht="17.25">
      <c r="A39" s="19"/>
      <c r="B39" s="21"/>
      <c r="C39" s="15"/>
      <c r="D39" s="15"/>
      <c r="E39" s="15"/>
      <c r="F39" s="21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21"/>
    </row>
    <row r="40" spans="1:20" ht="15.75">
      <c r="A40" s="1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5.75">
      <c r="A41" s="19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5.75">
      <c r="A42" s="1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5.75">
      <c r="A43" s="19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5.75">
      <c r="A44" s="1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5.75">
      <c r="A45" s="19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5.75">
      <c r="A46" s="19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5.75">
      <c r="A47" s="19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5.75">
      <c r="A48" s="19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5.75">
      <c r="A49" s="2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5.75">
      <c r="A50" s="22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2:20" ht="15.7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5.75">
      <c r="A52" s="19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5.75">
      <c r="A53" s="19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5.75">
      <c r="A54" s="22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5.75">
      <c r="A55" s="22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2:20" ht="15.7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2:20" ht="15.7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</sheetData>
  <sheetProtection/>
  <mergeCells count="11">
    <mergeCell ref="R8:R9"/>
    <mergeCell ref="A4:W4"/>
    <mergeCell ref="A7:A9"/>
    <mergeCell ref="B7:T7"/>
    <mergeCell ref="U7:U8"/>
    <mergeCell ref="V7:V8"/>
    <mergeCell ref="W7:W9"/>
    <mergeCell ref="B8:L8"/>
    <mergeCell ref="M8:Q8"/>
    <mergeCell ref="S8:S9"/>
    <mergeCell ref="T8:T9"/>
  </mergeCells>
  <hyperlinks>
    <hyperlink ref="A2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KEZAMUTIMA Jean Pacifique</cp:lastModifiedBy>
  <cp:lastPrinted>2017-09-19T09:34:02Z</cp:lastPrinted>
  <dcterms:created xsi:type="dcterms:W3CDTF">2010-12-29T06:03:35Z</dcterms:created>
  <dcterms:modified xsi:type="dcterms:W3CDTF">2021-07-08T08:49:40Z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