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99" activeTab="3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<sst xmlns="http://schemas.openxmlformats.org/spreadsheetml/2006/main" count="349" uniqueCount="144">
  <si>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</si>
  <si>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</si>
  <si>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</si>
  <si>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</si>
  <si>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</si>
  <si>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</si>
  <si>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</si>
  <si>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</si>
  <si>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</si>
  <si>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</si>
  <si>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</si>
  <si>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</si>
  <si>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</si>
  <si>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 xml:space="preserve"> TOTAL GENERAL</t>
  </si>
  <si>
    <t>Excel File Name:</t>
  </si>
  <si>
    <t>Available from Web Page:</t>
  </si>
  <si>
    <t>http://www.brb.bi/fr/content/finances-publiques</t>
  </si>
  <si>
    <t>BRB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</si>
  <si>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</si>
  <si>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</si>
  <si>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</si>
  <si>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</si>
  <si>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Domestic Debt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</si>
  <si>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</si>
  <si>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</si>
  <si>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</si>
  <si>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</si>
  <si>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</si>
  <si>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</si>
  <si>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domestic debt</t>
  </si>
  <si>
    <t>Quarterly</t>
  </si>
  <si>
    <t>Quarterly domestic debt</t>
  </si>
  <si>
    <t>Annual</t>
  </si>
  <si>
    <t>Annual domestic debt</t>
  </si>
  <si>
    <t xml:space="preserve"> Publication date</t>
  </si>
  <si>
    <t>Domestic Debt.xls</t>
  </si>
  <si>
    <t>BANKING SECTOR</t>
  </si>
  <si>
    <t>Ordinary advances</t>
  </si>
  <si>
    <t>Rescheduled Ordinary advances</t>
  </si>
  <si>
    <t>Advances       BEI</t>
  </si>
  <si>
    <t xml:space="preserve">      others  claims</t>
  </si>
  <si>
    <t>Treasury Bills and Bonds</t>
  </si>
  <si>
    <t>Special advances</t>
  </si>
  <si>
    <t>Rescheduled claims</t>
  </si>
  <si>
    <t>COMMERCIAL BANKS</t>
  </si>
  <si>
    <t>Holdings at C C P</t>
  </si>
  <si>
    <t>Others</t>
  </si>
  <si>
    <t>Financial Institutions</t>
  </si>
  <si>
    <t xml:space="preserve">    Treasury Bills and Bonds</t>
  </si>
  <si>
    <t>OTHERS</t>
  </si>
  <si>
    <t>Treasury Bills and other claims</t>
  </si>
  <si>
    <t>CONTENTS</t>
  </si>
  <si>
    <t>Previous publication date</t>
  </si>
  <si>
    <t xml:space="preserve">  FINANCIAL INSTITUTIONS</t>
  </si>
  <si>
    <t xml:space="preserve">   OTHERS</t>
  </si>
  <si>
    <t xml:space="preserve">Ordinary advances </t>
  </si>
  <si>
    <t xml:space="preserve">Rescheduled Ordinary advances </t>
  </si>
  <si>
    <t>Period               Description</t>
  </si>
  <si>
    <t>DOMESTIC DEBT OUTSTANDING (in millions of BIF)</t>
  </si>
  <si>
    <t>Return to the Contents</t>
  </si>
  <si>
    <t>Securitization Bonds</t>
  </si>
  <si>
    <t>MICROFINANCE</t>
  </si>
  <si>
    <t>MICROFINANCES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</si>
  <si>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</si>
  <si>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</si>
  <si>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</si>
  <si>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</si>
  <si>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</si>
  <si>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</si>
  <si>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</si>
  <si>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</si>
  <si>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</si>
  <si>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</si>
  <si>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</si>
  <si>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</si>
  <si>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</si>
  <si>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</si>
  <si>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</si>
  <si>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</si>
  <si>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</si>
  <si>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</si>
  <si>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</si>
  <si>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</si>
  <si>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</si>
  <si>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</si>
  <si>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</si>
  <si>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</si>
  <si>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</si>
  <si>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</si>
  <si>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</si>
  <si>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</si>
  <si>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</si>
  <si>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</si>
  <si>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</si>
  <si>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</si>
  <si>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</si>
  <si>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</si>
  <si>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</si>
  <si>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</si>
  <si>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</si>
  <si>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</si>
  <si>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</si>
  <si>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</si>
  <si>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</si>
  <si>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</si>
  <si>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</si>
  <si>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</si>
  <si>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</si>
  <si>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</si>
  <si>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</si>
  <si>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</si>
  <si>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</si>
  <si>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t>Coffee Campaign claims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</si>
  <si>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</si>
  <si>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</si>
  <si>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Fertilizer subsidies</t>
  </si>
  <si>
    <t>youth integration</t>
  </si>
  <si>
    <t>program</t>
  </si>
  <si>
    <t>Funding of the youth integration program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</si>
  <si>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</si>
  <si>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t>Construction Loan BRA's bulding</t>
  </si>
  <si>
    <t>Convention N° 1073/2021</t>
  </si>
  <si>
    <t>Convention N° 1/5/2021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</si>
  <si>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</si>
  <si>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</si>
  <si>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t>Convention  FINANCING FOR THE   NATIONAL FERTIRIZER SUBSIDY PGM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</si>
  <si>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</si>
  <si>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</si>
  <si>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</si>
  <si>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t>Funding coffee campaign 2022/2023 for BIF</t>
  </si>
  <si>
    <t>Convention chemical fertilizers for BIF</t>
  </si>
  <si>
    <t>Convention n°2 Funding Subsidy chemical fertilizer</t>
  </si>
  <si>
    <t>Credit agreement equivalent SDR allowance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</si>
  <si>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</si>
  <si>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</si>
  <si>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</si>
  <si>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</si>
  <si>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2023</t>
    </r>
  </si>
  <si>
    <t>Rescheduled agreement and advances settled at 30 june 2022</t>
  </si>
  <si>
    <t>Rescheduled agreement outstanding advances consolidated at 30/06/2024</t>
  </si>
  <si>
    <r>
      <t>3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2023</t>
    </r>
  </si>
  <si>
    <t>December-2023</t>
  </si>
  <si>
    <t>Q4-2023</t>
  </si>
  <si>
    <t>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</si>
</sst>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_-* #,##0.0\ _F_-;\-* #,##0.0\ _F_-;_-* &quot;-&quot;??\ _F_-;_-@_-"/>
    <numFmt numFmtId="173" formatCode="#,##0.0"/>
    <numFmt numFmtId="174" formatCode="_-* #,##0.0\ _€_-;\-* #,##0.0\ _€_-;_-* &quot;-&quot;??\ _€_-;_-@_-"/>
    <numFmt numFmtId="175" formatCode="_ * #,##0.0_ ;_ * \-#,##0.0_ ;_ * &quot;-&quot;??_ ;_ @_ "/>
    <numFmt numFmtId="176" formatCode="#,##0.0000"/>
    <numFmt numFmtId="177" formatCode="[$-409]dd\-mmm\-yy;@"/>
    <numFmt numFmtId="178" formatCode="[$-409]mmmm\-yy;@"/>
    <numFmt numFmtId="179" formatCode="mmm\-yyyy"/>
    <numFmt numFmtId="180" formatCode="_-* #,##0.0\ _€_-;\-* #,##0.0\ _€_-;_-* &quot;-&quot;?\ _€_-;_-@_-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69" fontId="46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7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3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4" fontId="28" fillId="0" borderId="0" xfId="47" applyNumberFormat="1" applyFont="1" applyAlignment="1">
      <alignment horizontal="right"/>
    </xf>
    <xf numFmtId="174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3" fontId="8" fillId="0" borderId="18" xfId="47" applyNumberFormat="1" applyFont="1" applyBorder="1" applyAlignment="1" applyProtection="1">
      <alignment horizontal="right"/>
      <protection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3" fontId="8" fillId="0" borderId="19" xfId="47" applyNumberFormat="1" applyFont="1" applyBorder="1" applyAlignment="1">
      <alignment horizontal="right"/>
    </xf>
    <xf numFmtId="175" fontId="5" fillId="0" borderId="19" xfId="47" applyNumberFormat="1" applyFont="1" applyBorder="1" applyAlignment="1">
      <alignment/>
    </xf>
    <xf numFmtId="173" fontId="8" fillId="0" borderId="19" xfId="47" applyNumberFormat="1" applyFont="1" applyBorder="1" applyAlignment="1" applyProtection="1">
      <alignment/>
      <protection/>
    </xf>
    <xf numFmtId="174" fontId="29" fillId="0" borderId="19" xfId="47" applyNumberFormat="1" applyFont="1" applyBorder="1" applyAlignment="1">
      <alignment/>
    </xf>
    <xf numFmtId="174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3" fontId="8" fillId="0" borderId="19" xfId="47" applyNumberFormat="1" applyFont="1" applyBorder="1" applyAlignment="1" applyProtection="1">
      <alignment horizontal="right"/>
      <protection/>
    </xf>
    <xf numFmtId="173" fontId="8" fillId="0" borderId="19" xfId="47" applyNumberFormat="1" applyFont="1" applyBorder="1" applyAlignment="1">
      <alignment/>
    </xf>
    <xf numFmtId="173" fontId="8" fillId="33" borderId="19" xfId="47" applyNumberFormat="1" applyFont="1" applyFill="1" applyBorder="1" applyAlignment="1">
      <alignment/>
    </xf>
    <xf numFmtId="173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20" xfId="0" applyFont="1" applyFill="1" applyBorder="1" applyAlignment="1">
      <alignment/>
    </xf>
    <xf numFmtId="169" fontId="58" fillId="6" borderId="0" xfId="0" applyFont="1" applyFill="1" applyAlignment="1">
      <alignment/>
    </xf>
    <xf numFmtId="169" fontId="62" fillId="6" borderId="21" xfId="0" applyFont="1" applyFill="1" applyBorder="1" applyAlignment="1">
      <alignment/>
    </xf>
    <xf numFmtId="169" fontId="58" fillId="6" borderId="21" xfId="0" applyFont="1" applyFill="1" applyBorder="1" applyAlignment="1">
      <alignment/>
    </xf>
    <xf numFmtId="177" fontId="58" fillId="0" borderId="0" xfId="0" applyNumberFormat="1" applyFont="1" applyAlignment="1">
      <alignment horizontal="left"/>
    </xf>
    <xf numFmtId="170" fontId="46" fillId="0" borderId="0" xfId="45" applyNumberFormat="1" applyAlignment="1" applyProtection="1">
      <alignment/>
      <protection/>
    </xf>
    <xf numFmtId="169" fontId="63" fillId="0" borderId="0" xfId="0" applyFont="1" applyBorder="1" applyAlignment="1">
      <alignment horizontal="center"/>
    </xf>
    <xf numFmtId="169" fontId="46" fillId="0" borderId="19" xfId="45" applyBorder="1" applyAlignment="1">
      <alignment/>
    </xf>
    <xf numFmtId="169" fontId="46" fillId="6" borderId="0" xfId="45" applyFill="1" applyAlignment="1" applyProtection="1">
      <alignment/>
      <protection/>
    </xf>
    <xf numFmtId="169" fontId="6" fillId="0" borderId="0" xfId="0" applyFont="1" applyAlignment="1">
      <alignment horizontal="justify" vertical="center"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0" fillId="15" borderId="19" xfId="0" applyFill="1" applyBorder="1" applyAlignment="1">
      <alignment horizontal="center" vertical="center"/>
    </xf>
    <xf numFmtId="169" fontId="37" fillId="0" borderId="19" xfId="0" applyFont="1" applyBorder="1" applyAlignment="1">
      <alignment horizontal="center" vertical="center"/>
    </xf>
    <xf numFmtId="169" fontId="0" fillId="35" borderId="19" xfId="0" applyFill="1" applyBorder="1" applyAlignment="1">
      <alignment horizontal="center" vertical="center"/>
    </xf>
    <xf numFmtId="169" fontId="0" fillId="36" borderId="19" xfId="0" applyFill="1" applyBorder="1" applyAlignment="1">
      <alignment horizontal="center" vertical="center"/>
    </xf>
    <xf numFmtId="178" fontId="8" fillId="0" borderId="19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right" wrapText="1"/>
    </xf>
    <xf numFmtId="169" fontId="37" fillId="37" borderId="19" xfId="0" applyFont="1" applyFill="1" applyBorder="1" applyAlignment="1">
      <alignment horizontal="center" wrapText="1"/>
    </xf>
    <xf numFmtId="178" fontId="8" fillId="0" borderId="17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73" fontId="8" fillId="0" borderId="14" xfId="47" applyNumberFormat="1" applyFont="1" applyBorder="1" applyAlignment="1" applyProtection="1">
      <alignment/>
      <protection/>
    </xf>
    <xf numFmtId="168" fontId="8" fillId="0" borderId="16" xfId="0" applyNumberFormat="1" applyFont="1" applyBorder="1" applyAlignment="1" applyProtection="1">
      <alignment horizontal="fill"/>
      <protection/>
    </xf>
    <xf numFmtId="175" fontId="5" fillId="0" borderId="19" xfId="47" applyNumberFormat="1" applyFont="1" applyBorder="1" applyAlignment="1">
      <alignment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left" vertical="center" wrapText="1"/>
    </xf>
    <xf numFmtId="169" fontId="37" fillId="37" borderId="19" xfId="0" applyFont="1" applyFill="1" applyBorder="1" applyAlignment="1">
      <alignment horizontal="center" vertical="top" wrapText="1"/>
    </xf>
    <xf numFmtId="169" fontId="8" fillId="0" borderId="0" xfId="0" applyFont="1" applyAlignment="1">
      <alignment vertical="top"/>
    </xf>
    <xf numFmtId="169" fontId="64" fillId="0" borderId="19" xfId="0" applyFont="1" applyBorder="1" applyAlignment="1">
      <alignment horizontal="center" vertical="center"/>
    </xf>
    <xf numFmtId="169" fontId="30" fillId="15" borderId="22" xfId="0" applyFont="1" applyFill="1" applyBorder="1" applyAlignment="1">
      <alignment horizontal="center" vertical="center"/>
    </xf>
    <xf numFmtId="169" fontId="30" fillId="15" borderId="23" xfId="0" applyFont="1" applyFill="1" applyBorder="1" applyAlignment="1">
      <alignment horizontal="center" vertical="center"/>
    </xf>
    <xf numFmtId="169" fontId="30" fillId="15" borderId="18" xfId="0" applyFont="1" applyFill="1" applyBorder="1" applyAlignment="1">
      <alignment horizontal="center" vertical="center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22" xfId="0" applyFont="1" applyFill="1" applyBorder="1" applyAlignment="1">
      <alignment horizontal="center" vertical="center" wrapText="1"/>
    </xf>
    <xf numFmtId="169" fontId="37" fillId="37" borderId="23" xfId="0" applyFont="1" applyFill="1" applyBorder="1" applyAlignment="1">
      <alignment horizontal="center" vertical="center" wrapText="1"/>
    </xf>
    <xf numFmtId="169" fontId="37" fillId="37" borderId="18" xfId="0" applyFont="1" applyFill="1" applyBorder="1" applyAlignment="1">
      <alignment horizontal="center" vertical="center" wrapText="1"/>
    </xf>
    <xf numFmtId="168" fontId="37" fillId="37" borderId="24" xfId="0" applyNumberFormat="1" applyFont="1" applyFill="1" applyBorder="1" applyAlignment="1" applyProtection="1">
      <alignment horizontal="center" vertical="center" wrapText="1"/>
      <protection/>
    </xf>
    <xf numFmtId="168" fontId="37" fillId="37" borderId="25" xfId="0" applyNumberFormat="1" applyFont="1" applyFill="1" applyBorder="1" applyAlignment="1" applyProtection="1">
      <alignment horizontal="center" vertical="center" wrapText="1"/>
      <protection/>
    </xf>
    <xf numFmtId="168" fontId="37" fillId="37" borderId="26" xfId="0" applyNumberFormat="1" applyFont="1" applyFill="1" applyBorder="1" applyAlignment="1" applyProtection="1">
      <alignment horizontal="center" vertical="center" wrapText="1"/>
      <protection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0" borderId="16" xfId="0" applyFont="1" applyBorder="1" applyAlignment="1">
      <alignment horizontal="center"/>
    </xf>
    <xf numFmtId="169" fontId="37" fillId="37" borderId="12" xfId="0" applyFont="1" applyFill="1" applyBorder="1" applyAlignment="1">
      <alignment horizontal="center"/>
    </xf>
    <xf numFmtId="169" fontId="37" fillId="37" borderId="0" xfId="0" applyFont="1" applyFill="1" applyBorder="1" applyAlignment="1">
      <alignment horizontal="center"/>
    </xf>
    <xf numFmtId="169" fontId="37" fillId="37" borderId="16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 wrapText="1"/>
    </xf>
    <xf numFmtId="169" fontId="37" fillId="37" borderId="22" xfId="0" applyFont="1" applyFill="1" applyBorder="1" applyAlignment="1">
      <alignment horizontal="center" wrapText="1"/>
    </xf>
    <xf numFmtId="169" fontId="37" fillId="37" borderId="23" xfId="0" applyFont="1" applyFill="1" applyBorder="1" applyAlignment="1">
      <alignment horizontal="center" wrapText="1"/>
    </xf>
    <xf numFmtId="169" fontId="37" fillId="37" borderId="18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C4">
      <selection activeCell="E16" sqref="E16"/>
    </sheetView>
  </sheetViews>
  <sheetFormatPr defaultColWidth="8.88671875" defaultRowHeight="15.75"/>
  <cols>
    <col min="1" max="1" width="6.5546875" style="39" customWidth="1"/>
    <col min="2" max="2" width="68.6640625" style="39" bestFit="1" customWidth="1"/>
    <col min="3" max="3" width="46.10546875" style="39" bestFit="1" customWidth="1"/>
    <col min="4" max="4" width="27.10546875" style="39" customWidth="1"/>
    <col min="5" max="5" width="17.5546875" style="39" bestFit="1" customWidth="1"/>
    <col min="6" max="16384" width="8.88671875" style="39" customWidth="1"/>
  </cols>
  <sheetData>
    <row r="2" ht="15.75">
      <c r="B2" s="51" t="s">
        <v>18</v>
      </c>
    </row>
    <row r="3" spans="2:3" ht="15.75">
      <c r="B3" s="51" t="s">
        <v>19</v>
      </c>
      <c r="C3"/>
    </row>
    <row r="4" ht="15.75">
      <c r="B4" s="51" t="s">
        <v>20</v>
      </c>
    </row>
    <row r="5" ht="15.75">
      <c r="B5" s="51" t="s">
        <v>21</v>
      </c>
    </row>
    <row r="6" ht="15.75">
      <c r="B6" s="51"/>
    </row>
    <row r="7" ht="15.75">
      <c r="B7" s="51"/>
    </row>
    <row r="8" ht="18.75">
      <c r="B8" s="40" t="s">
        <v>51</v>
      </c>
    </row>
    <row r="9" ht="18.75">
      <c r="B9" s="41" t="s">
        <v>22</v>
      </c>
    </row>
    <row r="11" ht="15.75">
      <c r="B11" s="39" t="s">
        <v>23</v>
      </c>
    </row>
    <row r="12" spans="2:5" ht="16.5" thickBot="1">
      <c r="B12" s="42" t="s">
        <v>24</v>
      </c>
      <c r="C12" s="42" t="s">
        <v>25</v>
      </c>
      <c r="D12" s="42" t="s">
        <v>26</v>
      </c>
      <c r="E12" s="42" t="s">
        <v>27</v>
      </c>
    </row>
    <row r="13" spans="2:5" ht="15.75">
      <c r="B13" s="50" t="s">
        <v>28</v>
      </c>
      <c r="C13" s="43" t="s">
        <v>29</v>
      </c>
      <c r="D13" s="43" t="s">
        <v>28</v>
      </c>
      <c r="E13" s="52" t="s">
        <v>141</v>
      </c>
    </row>
    <row r="14" spans="2:5" ht="15.75">
      <c r="B14" s="50" t="s">
        <v>30</v>
      </c>
      <c r="C14" s="43" t="s">
        <v>31</v>
      </c>
      <c r="D14" s="43" t="s">
        <v>30</v>
      </c>
      <c r="E14" s="52" t="s">
        <v>142</v>
      </c>
    </row>
    <row r="15" spans="2:5" ht="15.75">
      <c r="B15" s="50" t="s">
        <v>32</v>
      </c>
      <c r="C15" s="43" t="s">
        <v>33</v>
      </c>
      <c r="D15" s="43" t="s">
        <v>32</v>
      </c>
      <c r="E15" s="53" t="s">
        <v>143</v>
      </c>
    </row>
    <row r="16" spans="2:5" ht="16.5" thickBot="1">
      <c r="B16" s="44"/>
      <c r="C16" s="45"/>
      <c r="D16" s="45"/>
      <c r="E16" s="45"/>
    </row>
    <row r="18" spans="2:3" ht="15.75">
      <c r="B18" s="39" t="s">
        <v>34</v>
      </c>
      <c r="C18" s="46"/>
    </row>
    <row r="19" spans="2:3" ht="15.75">
      <c r="B19" s="39" t="s">
        <v>52</v>
      </c>
      <c r="C19" s="46"/>
    </row>
    <row r="21" spans="2:3" ht="15.75">
      <c r="B21" s="39" t="s">
        <v>14</v>
      </c>
      <c r="C21" s="39" t="s">
        <v>35</v>
      </c>
    </row>
    <row r="22" spans="2:3" ht="15.75">
      <c r="B22" s="39" t="s">
        <v>15</v>
      </c>
      <c r="C22" s="47" t="s">
        <v>16</v>
      </c>
    </row>
    <row r="25" spans="3:4" ht="15.75">
      <c r="C25"/>
      <c r="D25"/>
    </row>
    <row r="26" spans="2:4" ht="15.75">
      <c r="B26" s="48" t="s">
        <v>22</v>
      </c>
      <c r="C26"/>
      <c r="D26"/>
    </row>
    <row r="27" spans="2:4" ht="15.75">
      <c r="B27" s="85" t="s">
        <v>36</v>
      </c>
      <c r="C27" s="86" t="s">
        <v>17</v>
      </c>
      <c r="D27" s="33" t="s">
        <v>37</v>
      </c>
    </row>
    <row r="28" spans="2:4" ht="15.75" customHeight="1">
      <c r="B28" s="85"/>
      <c r="C28" s="87"/>
      <c r="D28" s="33" t="s">
        <v>38</v>
      </c>
    </row>
    <row r="29" spans="2:4" ht="15.75" customHeight="1">
      <c r="B29" s="85"/>
      <c r="C29" s="87"/>
      <c r="D29" s="33" t="s">
        <v>39</v>
      </c>
    </row>
    <row r="30" spans="2:4" ht="15.75" customHeight="1">
      <c r="B30" s="85"/>
      <c r="C30" s="87"/>
      <c r="D30" s="33" t="s">
        <v>40</v>
      </c>
    </row>
    <row r="31" spans="2:4" ht="15.75" customHeight="1">
      <c r="B31" s="85"/>
      <c r="C31" s="87"/>
      <c r="D31" s="33" t="s">
        <v>41</v>
      </c>
    </row>
    <row r="32" spans="2:4" ht="15.75" customHeight="1">
      <c r="B32" s="85"/>
      <c r="C32" s="87"/>
      <c r="D32" s="33" t="s">
        <v>42</v>
      </c>
    </row>
    <row r="33" spans="2:4" ht="15.75" customHeight="1">
      <c r="B33" s="85"/>
      <c r="C33" s="87"/>
      <c r="D33" s="33" t="s">
        <v>43</v>
      </c>
    </row>
    <row r="34" spans="2:4" ht="15.75" customHeight="1">
      <c r="B34" s="85"/>
      <c r="C34" s="88"/>
      <c r="D34" s="33" t="s">
        <v>3</v>
      </c>
    </row>
    <row r="35" spans="2:4" ht="15.75" customHeight="1">
      <c r="B35" s="85"/>
      <c r="C35" s="86" t="s">
        <v>44</v>
      </c>
      <c r="D35" s="33" t="s">
        <v>45</v>
      </c>
    </row>
    <row r="36" spans="2:4" ht="15.75" customHeight="1">
      <c r="B36" s="85"/>
      <c r="C36" s="87"/>
      <c r="D36" s="33" t="s">
        <v>41</v>
      </c>
    </row>
    <row r="37" spans="2:4" ht="15.75" customHeight="1">
      <c r="B37" s="85"/>
      <c r="C37" s="87"/>
      <c r="D37" s="33" t="s">
        <v>46</v>
      </c>
    </row>
    <row r="38" spans="2:4" ht="15.75" customHeight="1">
      <c r="B38" s="85"/>
      <c r="C38" s="88"/>
      <c r="D38" s="33" t="s">
        <v>4</v>
      </c>
    </row>
    <row r="39" spans="2:4" ht="15.75" customHeight="1">
      <c r="B39" s="85"/>
      <c r="C39" s="54"/>
      <c r="D39" s="33" t="s">
        <v>1</v>
      </c>
    </row>
    <row r="40" spans="2:4" ht="15.75" customHeight="1">
      <c r="B40" s="85"/>
      <c r="C40" s="54"/>
      <c r="D40" s="33" t="s">
        <v>2</v>
      </c>
    </row>
    <row r="41" spans="2:4" ht="18.75">
      <c r="B41" s="55" t="s">
        <v>47</v>
      </c>
      <c r="C41" s="56"/>
      <c r="D41" s="33" t="s">
        <v>48</v>
      </c>
    </row>
    <row r="42" spans="2:4" ht="18.75">
      <c r="B42" s="55" t="s">
        <v>49</v>
      </c>
      <c r="C42" s="57"/>
      <c r="D42" s="33" t="s">
        <v>50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mergeCells count="3">
    <mergeCell ref="B27:B40"/>
    <mergeCell ref="C27:C34"/>
    <mergeCell ref="C35:C38"/>
  </mergeCells>
  <hyperlinks>
    <hyperlink ref="B13" location="Monthly!A1" display="Monthly"/>
    <hyperlink ref="B14" location="Quarterly!A1" display="Trimestrielle"/>
    <hyperlink ref="B15" location="Annual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225"/>
  <sheetViews>
    <sheetView zoomScalePageLayoutView="0" workbookViewId="0" topLeftCell="A1">
      <pane xSplit="1" ySplit="8" topLeftCell="AA18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88" sqref="A188:IV188"/>
    </sheetView>
  </sheetViews>
  <sheetFormatPr defaultColWidth="9.77734375" defaultRowHeight="15.75"/>
  <cols>
    <col min="1" max="1" width="25.3359375" style="2" customWidth="1"/>
    <col min="2" max="2" width="11.4453125" style="2" bestFit="1" customWidth="1"/>
    <col min="3" max="3" width="17.6640625" style="2" customWidth="1"/>
    <col min="4" max="4" width="10.77734375" style="2" customWidth="1"/>
    <col min="5" max="5" width="10.3359375" style="2" bestFit="1" customWidth="1"/>
    <col min="6" max="6" width="14.77734375" style="2" customWidth="1"/>
    <col min="7" max="7" width="11.4453125" style="2" bestFit="1" customWidth="1"/>
    <col min="8" max="12" width="15.21484375" style="2" customWidth="1"/>
    <col min="13" max="16" width="13.5546875" style="2" customWidth="1"/>
    <col min="17" max="21" width="14.6640625" style="2" customWidth="1"/>
    <col min="22" max="22" width="9.21484375" style="2" bestFit="1" customWidth="1"/>
    <col min="23" max="23" width="15.4453125" style="2" customWidth="1"/>
    <col min="24" max="24" width="21.21484375" style="2" bestFit="1" customWidth="1"/>
    <col min="25" max="25" width="21.21484375" style="2" customWidth="1"/>
    <col min="26" max="26" width="11.4453125" style="2" bestFit="1" customWidth="1"/>
    <col min="27" max="27" width="9.21484375" style="2" bestFit="1" customWidth="1"/>
    <col min="28" max="28" width="9.21484375" style="2" customWidth="1"/>
    <col min="29" max="29" width="10.4453125" style="2" bestFit="1" customWidth="1"/>
    <col min="30" max="30" width="9.21484375" style="2" bestFit="1" customWidth="1"/>
    <col min="31" max="31" width="15.99609375" style="2" customWidth="1"/>
    <col min="32" max="32" width="10.4453125" style="2" customWidth="1"/>
    <col min="33" max="33" width="13.6640625" style="2" bestFit="1" customWidth="1"/>
    <col min="34" max="16384" width="9.77734375" style="2" customWidth="1"/>
  </cols>
  <sheetData>
    <row r="1" spans="1:33" s="6" customFormat="1" ht="15.75">
      <c r="A1" s="49" t="s">
        <v>59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65"/>
    </row>
    <row r="2" spans="1:33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1"/>
    </row>
    <row r="3" spans="1:3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26" t="s">
        <v>10</v>
      </c>
    </row>
    <row r="4" spans="1:33" ht="18.75">
      <c r="A4" s="96" t="s">
        <v>58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8"/>
    </row>
    <row r="5" spans="1:33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0"/>
    </row>
    <row r="6" spans="1:33" ht="18.75" customHeight="1">
      <c r="A6" s="93" t="s">
        <v>57</v>
      </c>
      <c r="B6" s="99" t="s">
        <v>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1"/>
      <c r="AE6" s="89" t="s">
        <v>53</v>
      </c>
      <c r="AF6" s="89" t="s">
        <v>54</v>
      </c>
      <c r="AG6" s="90" t="s">
        <v>13</v>
      </c>
    </row>
    <row r="7" spans="1:33" ht="18.75" customHeight="1">
      <c r="A7" s="94"/>
      <c r="B7" s="102" t="s">
        <v>11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 t="s">
        <v>44</v>
      </c>
      <c r="X7" s="102"/>
      <c r="Y7" s="102"/>
      <c r="Z7" s="102"/>
      <c r="AA7" s="102"/>
      <c r="AB7" s="90" t="s">
        <v>61</v>
      </c>
      <c r="AC7" s="90" t="s">
        <v>1</v>
      </c>
      <c r="AD7" s="90" t="s">
        <v>2</v>
      </c>
      <c r="AE7" s="89"/>
      <c r="AF7" s="89"/>
      <c r="AG7" s="91"/>
    </row>
    <row r="8" spans="1:33" ht="72" customHeight="1">
      <c r="A8" s="95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67" t="s">
        <v>112</v>
      </c>
      <c r="J8" s="69" t="s">
        <v>115</v>
      </c>
      <c r="K8" s="70" t="s">
        <v>118</v>
      </c>
      <c r="L8" s="72" t="s">
        <v>120</v>
      </c>
      <c r="M8" s="73" t="s">
        <v>121</v>
      </c>
      <c r="N8" s="74" t="s">
        <v>122</v>
      </c>
      <c r="O8" s="76" t="s">
        <v>125</v>
      </c>
      <c r="P8" s="78" t="s">
        <v>130</v>
      </c>
      <c r="Q8" s="78" t="s">
        <v>129</v>
      </c>
      <c r="R8" s="79" t="s">
        <v>131</v>
      </c>
      <c r="S8" s="82" t="s">
        <v>138</v>
      </c>
      <c r="T8" s="82" t="s">
        <v>139</v>
      </c>
      <c r="U8" s="79" t="s">
        <v>132</v>
      </c>
      <c r="V8" s="59" t="s">
        <v>3</v>
      </c>
      <c r="W8" s="59" t="s">
        <v>45</v>
      </c>
      <c r="X8" s="59" t="s">
        <v>41</v>
      </c>
      <c r="Y8" s="63" t="s">
        <v>60</v>
      </c>
      <c r="Z8" s="59" t="s">
        <v>46</v>
      </c>
      <c r="AA8" s="59" t="s">
        <v>4</v>
      </c>
      <c r="AB8" s="92"/>
      <c r="AC8" s="92"/>
      <c r="AD8" s="92"/>
      <c r="AE8" s="59" t="s">
        <v>41</v>
      </c>
      <c r="AF8" s="59" t="s">
        <v>41</v>
      </c>
      <c r="AG8" s="92"/>
    </row>
    <row r="9" spans="1:34" ht="18">
      <c r="A9" s="58">
        <v>39448</v>
      </c>
      <c r="B9" s="28">
        <v>5542.2</v>
      </c>
      <c r="C9" s="29">
        <v>0</v>
      </c>
      <c r="D9" s="29">
        <v>0</v>
      </c>
      <c r="E9" s="29">
        <v>0</v>
      </c>
      <c r="F9" s="29">
        <v>0</v>
      </c>
      <c r="G9" s="28" t="s">
        <v>5</v>
      </c>
      <c r="H9" s="28" t="s">
        <v>5</v>
      </c>
      <c r="I9" s="29">
        <v>0</v>
      </c>
      <c r="J9" s="29"/>
      <c r="K9" s="29" t="s">
        <v>116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30">
        <f aca="true" t="shared" si="0" ref="V9:V32">SUM(B9:F9)</f>
        <v>5542.2</v>
      </c>
      <c r="W9" s="29">
        <v>0</v>
      </c>
      <c r="X9" s="34">
        <v>44531.3</v>
      </c>
      <c r="Y9" s="29">
        <v>0</v>
      </c>
      <c r="Z9" s="29">
        <v>0</v>
      </c>
      <c r="AA9" s="30">
        <f>+W9+X9</f>
        <v>44531.3</v>
      </c>
      <c r="AB9" s="29">
        <v>0</v>
      </c>
      <c r="AC9" s="35">
        <v>4004.3</v>
      </c>
      <c r="AD9" s="30">
        <f>+V9+AA9+AB9+AC9</f>
        <v>54077.8</v>
      </c>
      <c r="AE9" s="28">
        <v>506.8</v>
      </c>
      <c r="AF9" s="37">
        <f>21411+20272.8</f>
        <v>41683.8</v>
      </c>
      <c r="AG9" s="30">
        <f>AD9+AE9+AF9</f>
        <v>96268.40000000001</v>
      </c>
      <c r="AH9" s="14"/>
    </row>
    <row r="10" spans="1:34" ht="18">
      <c r="A10" s="58">
        <v>39479</v>
      </c>
      <c r="B10" s="28">
        <v>11906.1</v>
      </c>
      <c r="C10" s="29">
        <v>0</v>
      </c>
      <c r="D10" s="29">
        <v>0</v>
      </c>
      <c r="E10" s="29">
        <v>0</v>
      </c>
      <c r="F10" s="29">
        <v>0</v>
      </c>
      <c r="G10" s="28" t="s">
        <v>5</v>
      </c>
      <c r="H10" s="28" t="s">
        <v>5</v>
      </c>
      <c r="I10" s="29">
        <v>0</v>
      </c>
      <c r="J10" s="29"/>
      <c r="K10" s="29" t="s">
        <v>117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>
        <f t="shared" si="0"/>
        <v>11906.1</v>
      </c>
      <c r="W10" s="29">
        <v>0</v>
      </c>
      <c r="X10" s="34">
        <v>46331.3</v>
      </c>
      <c r="Y10" s="29">
        <v>0</v>
      </c>
      <c r="Z10" s="29">
        <v>0</v>
      </c>
      <c r="AA10" s="30">
        <f aca="true" t="shared" si="1" ref="AA10:AA66">+W10+X10</f>
        <v>46331.3</v>
      </c>
      <c r="AB10" s="29">
        <v>0</v>
      </c>
      <c r="AC10" s="35">
        <v>3689.3</v>
      </c>
      <c r="AD10" s="30">
        <f aca="true" t="shared" si="2" ref="AD10:AD73">+V10+AA10+AB10+AC10</f>
        <v>61926.700000000004</v>
      </c>
      <c r="AE10" s="28">
        <v>506.8</v>
      </c>
      <c r="AF10" s="37">
        <f>23511+18235.6</f>
        <v>41746.6</v>
      </c>
      <c r="AG10" s="30">
        <f aca="true" t="shared" si="3" ref="AG10:AG73">AD10+AE10+AF10</f>
        <v>104180.1</v>
      </c>
      <c r="AH10" s="14"/>
    </row>
    <row r="11" spans="1:34" ht="18">
      <c r="A11" s="58">
        <v>39508</v>
      </c>
      <c r="B11" s="28">
        <v>23202.6</v>
      </c>
      <c r="C11" s="29">
        <v>0</v>
      </c>
      <c r="D11" s="29">
        <v>0</v>
      </c>
      <c r="E11" s="29">
        <v>0</v>
      </c>
      <c r="F11" s="29">
        <v>0</v>
      </c>
      <c r="G11" s="28" t="s">
        <v>5</v>
      </c>
      <c r="H11" s="28" t="s">
        <v>5</v>
      </c>
      <c r="I11" s="29">
        <v>0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0">
        <f t="shared" si="0"/>
        <v>23202.6</v>
      </c>
      <c r="W11" s="29">
        <v>0</v>
      </c>
      <c r="X11" s="34">
        <v>45831.3</v>
      </c>
      <c r="Y11" s="29">
        <v>0</v>
      </c>
      <c r="Z11" s="29">
        <v>0</v>
      </c>
      <c r="AA11" s="30">
        <f t="shared" si="1"/>
        <v>45831.3</v>
      </c>
      <c r="AB11" s="29">
        <v>0</v>
      </c>
      <c r="AC11" s="35">
        <v>3735.7</v>
      </c>
      <c r="AD11" s="30">
        <f t="shared" si="2"/>
        <v>72769.59999999999</v>
      </c>
      <c r="AE11" s="28">
        <v>506.8</v>
      </c>
      <c r="AF11" s="37">
        <f>23311+24601.6</f>
        <v>47912.6</v>
      </c>
      <c r="AG11" s="30">
        <f t="shared" si="3"/>
        <v>121189</v>
      </c>
      <c r="AH11" s="14"/>
    </row>
    <row r="12" spans="1:34" ht="18">
      <c r="A12" s="58">
        <v>39539</v>
      </c>
      <c r="B12" s="28">
        <v>30407.6</v>
      </c>
      <c r="C12" s="29">
        <v>0</v>
      </c>
      <c r="D12" s="29">
        <v>0</v>
      </c>
      <c r="E12" s="29">
        <v>0</v>
      </c>
      <c r="F12" s="29">
        <v>0</v>
      </c>
      <c r="G12" s="28" t="s">
        <v>5</v>
      </c>
      <c r="H12" s="28" t="s">
        <v>5</v>
      </c>
      <c r="I12" s="29">
        <v>0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>
        <f t="shared" si="0"/>
        <v>30407.6</v>
      </c>
      <c r="W12" s="29">
        <v>0</v>
      </c>
      <c r="X12" s="34">
        <v>46131.3</v>
      </c>
      <c r="Y12" s="29">
        <v>0</v>
      </c>
      <c r="Z12" s="29">
        <v>0</v>
      </c>
      <c r="AA12" s="30">
        <f t="shared" si="1"/>
        <v>46131.3</v>
      </c>
      <c r="AB12" s="29">
        <v>0</v>
      </c>
      <c r="AC12" s="35">
        <v>6164</v>
      </c>
      <c r="AD12" s="30">
        <f t="shared" si="2"/>
        <v>82702.9</v>
      </c>
      <c r="AE12" s="28">
        <v>506.8</v>
      </c>
      <c r="AF12" s="37">
        <f>23211+27346.6</f>
        <v>50557.6</v>
      </c>
      <c r="AG12" s="30">
        <f t="shared" si="3"/>
        <v>133767.3</v>
      </c>
      <c r="AH12" s="14"/>
    </row>
    <row r="13" spans="1:34" ht="18">
      <c r="A13" s="58">
        <v>39569</v>
      </c>
      <c r="B13" s="28">
        <v>34467.6</v>
      </c>
      <c r="C13" s="29">
        <v>0</v>
      </c>
      <c r="D13" s="29">
        <v>0</v>
      </c>
      <c r="E13" s="29">
        <v>0</v>
      </c>
      <c r="F13" s="29">
        <v>0</v>
      </c>
      <c r="G13" s="28" t="s">
        <v>5</v>
      </c>
      <c r="H13" s="28" t="s">
        <v>5</v>
      </c>
      <c r="I13" s="29">
        <v>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>
        <f t="shared" si="0"/>
        <v>34467.6</v>
      </c>
      <c r="W13" s="29">
        <v>0</v>
      </c>
      <c r="X13" s="34">
        <v>41331.3</v>
      </c>
      <c r="Y13" s="29">
        <v>0</v>
      </c>
      <c r="Z13" s="29">
        <v>0</v>
      </c>
      <c r="AA13" s="30">
        <f t="shared" si="1"/>
        <v>41331.3</v>
      </c>
      <c r="AB13" s="29">
        <v>0</v>
      </c>
      <c r="AC13" s="35">
        <v>3120.3</v>
      </c>
      <c r="AD13" s="30">
        <f t="shared" si="2"/>
        <v>78919.2</v>
      </c>
      <c r="AE13" s="28">
        <v>506.8</v>
      </c>
      <c r="AF13" s="37">
        <f>25911+21669.2</f>
        <v>47580.2</v>
      </c>
      <c r="AG13" s="30">
        <f t="shared" si="3"/>
        <v>127006.2</v>
      </c>
      <c r="AH13" s="14"/>
    </row>
    <row r="14" spans="1:34" ht="18">
      <c r="A14" s="58">
        <v>39600</v>
      </c>
      <c r="B14" s="28">
        <v>38928.8</v>
      </c>
      <c r="C14" s="29">
        <v>0</v>
      </c>
      <c r="D14" s="29">
        <v>0</v>
      </c>
      <c r="E14" s="29">
        <v>0</v>
      </c>
      <c r="F14" s="29">
        <v>0</v>
      </c>
      <c r="G14" s="28" t="s">
        <v>5</v>
      </c>
      <c r="H14" s="28" t="s">
        <v>5</v>
      </c>
      <c r="I14" s="29">
        <v>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>
        <f t="shared" si="0"/>
        <v>38928.8</v>
      </c>
      <c r="W14" s="29">
        <v>0</v>
      </c>
      <c r="X14" s="34">
        <v>42131.3</v>
      </c>
      <c r="Y14" s="29">
        <v>0</v>
      </c>
      <c r="Z14" s="29">
        <v>0</v>
      </c>
      <c r="AA14" s="30">
        <f t="shared" si="1"/>
        <v>42131.3</v>
      </c>
      <c r="AB14" s="29">
        <v>0</v>
      </c>
      <c r="AC14" s="35">
        <v>5775.2</v>
      </c>
      <c r="AD14" s="30">
        <f t="shared" si="2"/>
        <v>86835.3</v>
      </c>
      <c r="AE14" s="28">
        <v>506.8</v>
      </c>
      <c r="AF14" s="37">
        <f>26111+36462.7</f>
        <v>62573.7</v>
      </c>
      <c r="AG14" s="30">
        <f t="shared" si="3"/>
        <v>149915.8</v>
      </c>
      <c r="AH14" s="14"/>
    </row>
    <row r="15" spans="1:34" ht="18">
      <c r="A15" s="58">
        <v>39630</v>
      </c>
      <c r="B15" s="28">
        <v>32957.9</v>
      </c>
      <c r="C15" s="29">
        <v>0</v>
      </c>
      <c r="D15" s="29">
        <v>0</v>
      </c>
      <c r="E15" s="29">
        <v>0</v>
      </c>
      <c r="F15" s="29">
        <v>0</v>
      </c>
      <c r="G15" s="28" t="s">
        <v>5</v>
      </c>
      <c r="H15" s="28" t="s">
        <v>5</v>
      </c>
      <c r="I15" s="29">
        <v>0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>
        <f t="shared" si="0"/>
        <v>32957.9</v>
      </c>
      <c r="W15" s="29">
        <v>0</v>
      </c>
      <c r="X15" s="34">
        <v>37861</v>
      </c>
      <c r="Y15" s="29">
        <v>0</v>
      </c>
      <c r="Z15" s="29">
        <v>0</v>
      </c>
      <c r="AA15" s="30">
        <f t="shared" si="1"/>
        <v>37861</v>
      </c>
      <c r="AB15" s="29">
        <v>0</v>
      </c>
      <c r="AC15" s="35">
        <v>4887.2</v>
      </c>
      <c r="AD15" s="30">
        <f t="shared" si="2"/>
        <v>75706.09999999999</v>
      </c>
      <c r="AE15" s="28">
        <v>833.8</v>
      </c>
      <c r="AF15" s="37">
        <f>26611+65118.4</f>
        <v>91729.4</v>
      </c>
      <c r="AG15" s="30">
        <f t="shared" si="3"/>
        <v>168269.3</v>
      </c>
      <c r="AH15" s="14"/>
    </row>
    <row r="16" spans="1:34" ht="18">
      <c r="A16" s="58">
        <v>39661</v>
      </c>
      <c r="B16" s="28">
        <v>37677.9</v>
      </c>
      <c r="C16" s="29">
        <v>0</v>
      </c>
      <c r="D16" s="29">
        <v>0</v>
      </c>
      <c r="E16" s="29">
        <v>0</v>
      </c>
      <c r="F16" s="29">
        <v>0</v>
      </c>
      <c r="G16" s="28" t="s">
        <v>5</v>
      </c>
      <c r="H16" s="28" t="s">
        <v>5</v>
      </c>
      <c r="I16" s="29">
        <v>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>
        <f t="shared" si="0"/>
        <v>37677.9</v>
      </c>
      <c r="W16" s="29">
        <v>0</v>
      </c>
      <c r="X16" s="34">
        <v>37361</v>
      </c>
      <c r="Y16" s="29">
        <v>0</v>
      </c>
      <c r="Z16" s="29">
        <v>0</v>
      </c>
      <c r="AA16" s="30">
        <f t="shared" si="1"/>
        <v>37361</v>
      </c>
      <c r="AB16" s="29">
        <v>0</v>
      </c>
      <c r="AC16" s="35">
        <v>4634.2</v>
      </c>
      <c r="AD16" s="30">
        <f t="shared" si="2"/>
        <v>79673.09999999999</v>
      </c>
      <c r="AE16" s="28">
        <v>833.8</v>
      </c>
      <c r="AF16" s="37">
        <f>27411+70451.2</f>
        <v>97862.2</v>
      </c>
      <c r="AG16" s="30">
        <f t="shared" si="3"/>
        <v>178369.09999999998</v>
      </c>
      <c r="AH16" s="14"/>
    </row>
    <row r="17" spans="1:34" ht="18">
      <c r="A17" s="58">
        <v>39692</v>
      </c>
      <c r="B17" s="28">
        <v>23869.8</v>
      </c>
      <c r="C17" s="29">
        <v>0</v>
      </c>
      <c r="D17" s="29">
        <v>0</v>
      </c>
      <c r="E17" s="29">
        <v>0</v>
      </c>
      <c r="F17" s="29">
        <v>0</v>
      </c>
      <c r="G17" s="28" t="s">
        <v>5</v>
      </c>
      <c r="H17" s="28" t="s">
        <v>5</v>
      </c>
      <c r="I17" s="29">
        <v>0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>
        <f t="shared" si="0"/>
        <v>23869.8</v>
      </c>
      <c r="W17" s="29">
        <v>0</v>
      </c>
      <c r="X17" s="34">
        <v>44061</v>
      </c>
      <c r="Y17" s="29">
        <v>0</v>
      </c>
      <c r="Z17" s="29">
        <v>0</v>
      </c>
      <c r="AA17" s="30">
        <f t="shared" si="1"/>
        <v>44061</v>
      </c>
      <c r="AB17" s="29">
        <v>0</v>
      </c>
      <c r="AC17" s="35">
        <v>5945.3</v>
      </c>
      <c r="AD17" s="30">
        <f t="shared" si="2"/>
        <v>73876.1</v>
      </c>
      <c r="AE17" s="28">
        <v>833.8</v>
      </c>
      <c r="AF17" s="37">
        <f>26071+59945.1</f>
        <v>86016.1</v>
      </c>
      <c r="AG17" s="30">
        <f t="shared" si="3"/>
        <v>160726</v>
      </c>
      <c r="AH17" s="14"/>
    </row>
    <row r="18" spans="1:34" ht="18">
      <c r="A18" s="58">
        <v>39722</v>
      </c>
      <c r="B18" s="28">
        <v>20909.3</v>
      </c>
      <c r="C18" s="29">
        <v>0</v>
      </c>
      <c r="D18" s="29">
        <v>0</v>
      </c>
      <c r="E18" s="29">
        <v>0</v>
      </c>
      <c r="F18" s="29">
        <v>0</v>
      </c>
      <c r="G18" s="28" t="s">
        <v>5</v>
      </c>
      <c r="H18" s="28" t="s">
        <v>5</v>
      </c>
      <c r="I18" s="29">
        <v>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>
        <f t="shared" si="0"/>
        <v>20909.3</v>
      </c>
      <c r="W18" s="29">
        <v>0</v>
      </c>
      <c r="X18" s="34">
        <v>43061</v>
      </c>
      <c r="Y18" s="29">
        <v>0</v>
      </c>
      <c r="Z18" s="29">
        <v>0</v>
      </c>
      <c r="AA18" s="30">
        <f t="shared" si="1"/>
        <v>43061</v>
      </c>
      <c r="AB18" s="29">
        <v>0</v>
      </c>
      <c r="AC18" s="35">
        <v>5683.1</v>
      </c>
      <c r="AD18" s="30">
        <f t="shared" si="2"/>
        <v>69653.40000000001</v>
      </c>
      <c r="AE18" s="28">
        <v>833.8</v>
      </c>
      <c r="AF18" s="37">
        <f>24771+49578</f>
        <v>74349</v>
      </c>
      <c r="AG18" s="30">
        <f t="shared" si="3"/>
        <v>144836.2</v>
      </c>
      <c r="AH18" s="14"/>
    </row>
    <row r="19" spans="1:34" ht="18">
      <c r="A19" s="58">
        <v>39753</v>
      </c>
      <c r="B19" s="28">
        <v>7252.5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>
        <v>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>
        <f t="shared" si="0"/>
        <v>7252.5</v>
      </c>
      <c r="W19" s="29">
        <v>0</v>
      </c>
      <c r="X19" s="34">
        <v>49561</v>
      </c>
      <c r="Y19" s="29">
        <v>0</v>
      </c>
      <c r="Z19" s="29">
        <v>0</v>
      </c>
      <c r="AA19" s="30">
        <f t="shared" si="1"/>
        <v>49561</v>
      </c>
      <c r="AB19" s="29">
        <v>0</v>
      </c>
      <c r="AC19" s="35">
        <v>5601.3</v>
      </c>
      <c r="AD19" s="30">
        <f t="shared" si="2"/>
        <v>62414.8</v>
      </c>
      <c r="AE19" s="28">
        <v>833.8</v>
      </c>
      <c r="AF19" s="37">
        <v>72169.7</v>
      </c>
      <c r="AG19" s="30">
        <f t="shared" si="3"/>
        <v>135418.3</v>
      </c>
      <c r="AH19" s="14"/>
    </row>
    <row r="20" spans="1:34" ht="18">
      <c r="A20" s="58">
        <v>39783</v>
      </c>
      <c r="B20" s="28">
        <v>32841.3</v>
      </c>
      <c r="C20" s="29">
        <v>0</v>
      </c>
      <c r="D20" s="29">
        <v>0</v>
      </c>
      <c r="E20" s="29">
        <v>0</v>
      </c>
      <c r="F20" s="29">
        <v>0</v>
      </c>
      <c r="G20" s="28" t="s">
        <v>5</v>
      </c>
      <c r="H20" s="28" t="s">
        <v>5</v>
      </c>
      <c r="I20" s="29">
        <v>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>
        <f t="shared" si="0"/>
        <v>32841.3</v>
      </c>
      <c r="W20" s="29">
        <v>0</v>
      </c>
      <c r="X20" s="34">
        <v>58561</v>
      </c>
      <c r="Y20" s="29">
        <v>0</v>
      </c>
      <c r="Z20" s="29">
        <v>0</v>
      </c>
      <c r="AA20" s="30">
        <f t="shared" si="1"/>
        <v>58561</v>
      </c>
      <c r="AB20" s="29">
        <v>0</v>
      </c>
      <c r="AC20" s="36">
        <v>7837.2</v>
      </c>
      <c r="AD20" s="30">
        <f t="shared" si="2"/>
        <v>99239.5</v>
      </c>
      <c r="AE20" s="28">
        <v>833.8</v>
      </c>
      <c r="AF20" s="37">
        <f>25311+9095.7</f>
        <v>34406.7</v>
      </c>
      <c r="AG20" s="30">
        <f t="shared" si="3"/>
        <v>134480</v>
      </c>
      <c r="AH20" s="14"/>
    </row>
    <row r="21" spans="1:34" ht="18">
      <c r="A21" s="58">
        <v>39814</v>
      </c>
      <c r="B21" s="28">
        <v>11563.1</v>
      </c>
      <c r="C21" s="29">
        <v>0</v>
      </c>
      <c r="D21" s="29">
        <v>0</v>
      </c>
      <c r="E21" s="29">
        <v>0</v>
      </c>
      <c r="F21" s="29">
        <v>0</v>
      </c>
      <c r="G21" s="28" t="s">
        <v>5</v>
      </c>
      <c r="H21" s="28" t="s">
        <v>5</v>
      </c>
      <c r="I21" s="29">
        <v>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>
        <f t="shared" si="0"/>
        <v>11563.1</v>
      </c>
      <c r="W21" s="29">
        <v>0</v>
      </c>
      <c r="X21" s="34">
        <v>55061</v>
      </c>
      <c r="Y21" s="29">
        <v>0</v>
      </c>
      <c r="Z21" s="29">
        <v>0</v>
      </c>
      <c r="AA21" s="30">
        <f t="shared" si="1"/>
        <v>55061</v>
      </c>
      <c r="AB21" s="29">
        <v>0</v>
      </c>
      <c r="AC21" s="35">
        <v>5833.3</v>
      </c>
      <c r="AD21" s="30">
        <f t="shared" si="2"/>
        <v>72457.40000000001</v>
      </c>
      <c r="AE21" s="28">
        <v>833.8</v>
      </c>
      <c r="AF21" s="37">
        <f>24011+15273.1</f>
        <v>39284.1</v>
      </c>
      <c r="AG21" s="30">
        <f t="shared" si="3"/>
        <v>112575.30000000002</v>
      </c>
      <c r="AH21" s="14"/>
    </row>
    <row r="22" spans="1:34" ht="18">
      <c r="A22" s="58">
        <v>39845</v>
      </c>
      <c r="B22" s="28">
        <v>18760.6</v>
      </c>
      <c r="C22" s="29">
        <v>0</v>
      </c>
      <c r="D22" s="29">
        <v>0</v>
      </c>
      <c r="E22" s="29">
        <v>0</v>
      </c>
      <c r="F22" s="29">
        <v>0</v>
      </c>
      <c r="G22" s="28" t="s">
        <v>5</v>
      </c>
      <c r="H22" s="28" t="s">
        <v>5</v>
      </c>
      <c r="I22" s="29">
        <v>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>
        <f t="shared" si="0"/>
        <v>18760.6</v>
      </c>
      <c r="W22" s="29">
        <v>0</v>
      </c>
      <c r="X22" s="34">
        <v>62061</v>
      </c>
      <c r="Y22" s="29">
        <v>0</v>
      </c>
      <c r="Z22" s="29">
        <v>0</v>
      </c>
      <c r="AA22" s="30">
        <f t="shared" si="1"/>
        <v>62061</v>
      </c>
      <c r="AB22" s="29">
        <v>0</v>
      </c>
      <c r="AC22" s="35">
        <v>5651.4</v>
      </c>
      <c r="AD22" s="30">
        <f t="shared" si="2"/>
        <v>86473</v>
      </c>
      <c r="AE22" s="28">
        <v>833.8</v>
      </c>
      <c r="AF22" s="37">
        <f>19711+13416.9</f>
        <v>33127.9</v>
      </c>
      <c r="AG22" s="30">
        <f t="shared" si="3"/>
        <v>120434.70000000001</v>
      </c>
      <c r="AH22" s="14"/>
    </row>
    <row r="23" spans="1:34" ht="18">
      <c r="A23" s="58">
        <v>39873</v>
      </c>
      <c r="B23" s="28">
        <v>22137.8</v>
      </c>
      <c r="C23" s="29">
        <v>0</v>
      </c>
      <c r="D23" s="29">
        <v>0</v>
      </c>
      <c r="E23" s="29">
        <v>0</v>
      </c>
      <c r="F23" s="29">
        <v>0</v>
      </c>
      <c r="G23" s="28" t="s">
        <v>5</v>
      </c>
      <c r="H23" s="28" t="s">
        <v>5</v>
      </c>
      <c r="I23" s="29">
        <v>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>
        <f t="shared" si="0"/>
        <v>22137.8</v>
      </c>
      <c r="W23" s="29">
        <v>0</v>
      </c>
      <c r="X23" s="34">
        <v>65801</v>
      </c>
      <c r="Y23" s="29">
        <v>0</v>
      </c>
      <c r="Z23" s="29">
        <v>0</v>
      </c>
      <c r="AA23" s="30">
        <f t="shared" si="1"/>
        <v>65801</v>
      </c>
      <c r="AB23" s="29">
        <v>0</v>
      </c>
      <c r="AC23" s="35">
        <v>5525.8</v>
      </c>
      <c r="AD23" s="30">
        <f t="shared" si="2"/>
        <v>93464.6</v>
      </c>
      <c r="AE23" s="28">
        <v>833.8</v>
      </c>
      <c r="AF23" s="37">
        <f>22111+18892</f>
        <v>41003</v>
      </c>
      <c r="AG23" s="30">
        <f t="shared" si="3"/>
        <v>135301.40000000002</v>
      </c>
      <c r="AH23" s="14"/>
    </row>
    <row r="24" spans="1:34" ht="18">
      <c r="A24" s="58">
        <v>39904</v>
      </c>
      <c r="B24" s="28">
        <v>31416.4</v>
      </c>
      <c r="C24" s="29">
        <v>0</v>
      </c>
      <c r="D24" s="29">
        <v>0</v>
      </c>
      <c r="E24" s="29">
        <v>0</v>
      </c>
      <c r="F24" s="29">
        <v>0</v>
      </c>
      <c r="G24" s="28" t="s">
        <v>5</v>
      </c>
      <c r="H24" s="28" t="s">
        <v>5</v>
      </c>
      <c r="I24" s="29">
        <v>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>
        <f t="shared" si="0"/>
        <v>31416.4</v>
      </c>
      <c r="W24" s="29">
        <v>0</v>
      </c>
      <c r="X24" s="34">
        <v>68861</v>
      </c>
      <c r="Y24" s="29">
        <v>0</v>
      </c>
      <c r="Z24" s="29">
        <v>0</v>
      </c>
      <c r="AA24" s="30">
        <f t="shared" si="1"/>
        <v>68861</v>
      </c>
      <c r="AB24" s="29">
        <v>0</v>
      </c>
      <c r="AC24" s="35">
        <v>7670.2</v>
      </c>
      <c r="AD24" s="30">
        <f t="shared" si="2"/>
        <v>107947.59999999999</v>
      </c>
      <c r="AE24" s="28">
        <v>833.8</v>
      </c>
      <c r="AF24" s="37">
        <f>21311+19535.5</f>
        <v>40846.5</v>
      </c>
      <c r="AG24" s="30">
        <f t="shared" si="3"/>
        <v>149627.9</v>
      </c>
      <c r="AH24" s="14"/>
    </row>
    <row r="25" spans="1:34" ht="18">
      <c r="A25" s="58">
        <v>39934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8" t="s">
        <v>5</v>
      </c>
      <c r="H25" s="28" t="s">
        <v>5</v>
      </c>
      <c r="I25" s="29">
        <v>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>
        <f t="shared" si="0"/>
        <v>0</v>
      </c>
      <c r="W25" s="29">
        <v>0</v>
      </c>
      <c r="X25" s="34">
        <v>70361</v>
      </c>
      <c r="Y25" s="29">
        <v>0</v>
      </c>
      <c r="Z25" s="29">
        <v>0</v>
      </c>
      <c r="AA25" s="30">
        <f t="shared" si="1"/>
        <v>70361</v>
      </c>
      <c r="AB25" s="29">
        <v>0</v>
      </c>
      <c r="AC25" s="35">
        <v>5358.2</v>
      </c>
      <c r="AD25" s="30">
        <f t="shared" si="2"/>
        <v>75719.2</v>
      </c>
      <c r="AE25" s="28">
        <v>833.8</v>
      </c>
      <c r="AF25" s="37">
        <f>20892.6+20611</f>
        <v>41503.6</v>
      </c>
      <c r="AG25" s="30">
        <f t="shared" si="3"/>
        <v>118056.6</v>
      </c>
      <c r="AH25" s="14"/>
    </row>
    <row r="26" spans="1:34" ht="18">
      <c r="A26" s="58">
        <v>39965</v>
      </c>
      <c r="B26" s="28">
        <f>'[1]Feuil1'!$B$53</f>
        <v>23978.1</v>
      </c>
      <c r="C26" s="29">
        <v>0</v>
      </c>
      <c r="D26" s="29">
        <v>0</v>
      </c>
      <c r="E26" s="29">
        <v>0</v>
      </c>
      <c r="F26" s="29">
        <v>0</v>
      </c>
      <c r="G26" s="28" t="s">
        <v>5</v>
      </c>
      <c r="H26" s="28" t="s">
        <v>5</v>
      </c>
      <c r="I26" s="29">
        <v>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>
        <f t="shared" si="0"/>
        <v>23978.1</v>
      </c>
      <c r="W26" s="29">
        <v>0</v>
      </c>
      <c r="X26" s="34">
        <v>67861</v>
      </c>
      <c r="Y26" s="29">
        <v>0</v>
      </c>
      <c r="Z26" s="29">
        <v>0</v>
      </c>
      <c r="AA26" s="30">
        <f t="shared" si="1"/>
        <v>67861</v>
      </c>
      <c r="AB26" s="29">
        <v>0</v>
      </c>
      <c r="AC26" s="35">
        <v>7586.1</v>
      </c>
      <c r="AD26" s="30">
        <f t="shared" si="2"/>
        <v>99425.20000000001</v>
      </c>
      <c r="AE26" s="28">
        <v>833.8</v>
      </c>
      <c r="AF26" s="37">
        <v>34475.2</v>
      </c>
      <c r="AG26" s="30">
        <f t="shared" si="3"/>
        <v>134734.2</v>
      </c>
      <c r="AH26" s="14"/>
    </row>
    <row r="27" spans="1:34" ht="18">
      <c r="A27" s="58">
        <v>39995</v>
      </c>
      <c r="B27" s="28">
        <f>'[1]Feuil1'!$B$54</f>
        <v>19199.6</v>
      </c>
      <c r="C27" s="29">
        <v>0</v>
      </c>
      <c r="D27" s="29">
        <v>0</v>
      </c>
      <c r="E27" s="29">
        <v>0</v>
      </c>
      <c r="F27" s="29">
        <v>0</v>
      </c>
      <c r="G27" s="28" t="s">
        <v>5</v>
      </c>
      <c r="H27" s="28" t="s">
        <v>5</v>
      </c>
      <c r="I27" s="29">
        <v>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>
        <f t="shared" si="0"/>
        <v>19199.6</v>
      </c>
      <c r="W27" s="29">
        <v>0</v>
      </c>
      <c r="X27" s="34">
        <v>72861</v>
      </c>
      <c r="Y27" s="29">
        <v>0</v>
      </c>
      <c r="Z27" s="29">
        <v>0</v>
      </c>
      <c r="AA27" s="30">
        <f t="shared" si="1"/>
        <v>72861</v>
      </c>
      <c r="AB27" s="29">
        <v>0</v>
      </c>
      <c r="AC27" s="35">
        <v>5578.7</v>
      </c>
      <c r="AD27" s="30">
        <f t="shared" si="2"/>
        <v>97639.3</v>
      </c>
      <c r="AE27" s="28">
        <v>833.8</v>
      </c>
      <c r="AF27" s="37">
        <v>43742.5</v>
      </c>
      <c r="AG27" s="30">
        <f t="shared" si="3"/>
        <v>142215.6</v>
      </c>
      <c r="AH27" s="14"/>
    </row>
    <row r="28" spans="1:34" ht="18">
      <c r="A28" s="58">
        <v>40026</v>
      </c>
      <c r="B28" s="28">
        <v>29723.3</v>
      </c>
      <c r="C28" s="29">
        <v>0</v>
      </c>
      <c r="D28" s="29">
        <v>0</v>
      </c>
      <c r="E28" s="29">
        <v>0</v>
      </c>
      <c r="F28" s="29">
        <v>0</v>
      </c>
      <c r="G28" s="28" t="s">
        <v>5</v>
      </c>
      <c r="H28" s="28" t="s">
        <v>5</v>
      </c>
      <c r="I28" s="29">
        <v>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>
        <f t="shared" si="0"/>
        <v>29723.3</v>
      </c>
      <c r="W28" s="29">
        <v>0</v>
      </c>
      <c r="X28" s="34">
        <v>70861</v>
      </c>
      <c r="Y28" s="29">
        <v>0</v>
      </c>
      <c r="Z28" s="29">
        <v>0</v>
      </c>
      <c r="AA28" s="30">
        <f t="shared" si="1"/>
        <v>70861</v>
      </c>
      <c r="AB28" s="29">
        <v>0</v>
      </c>
      <c r="AC28" s="35">
        <v>5347</v>
      </c>
      <c r="AD28" s="30">
        <f t="shared" si="2"/>
        <v>105931.3</v>
      </c>
      <c r="AE28" s="28">
        <v>833.8</v>
      </c>
      <c r="AF28" s="37">
        <v>40995</v>
      </c>
      <c r="AG28" s="30">
        <f t="shared" si="3"/>
        <v>147760.1</v>
      </c>
      <c r="AH28" s="14"/>
    </row>
    <row r="29" spans="1:34" ht="18">
      <c r="A29" s="58">
        <v>40057</v>
      </c>
      <c r="B29" s="28">
        <v>13325.8</v>
      </c>
      <c r="C29" s="29">
        <v>0</v>
      </c>
      <c r="D29" s="29">
        <v>0</v>
      </c>
      <c r="E29" s="29">
        <v>0</v>
      </c>
      <c r="F29" s="29">
        <v>0</v>
      </c>
      <c r="G29" s="28" t="s">
        <v>5</v>
      </c>
      <c r="H29" s="28" t="s">
        <v>5</v>
      </c>
      <c r="I29" s="29">
        <v>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>
        <f t="shared" si="0"/>
        <v>13325.8</v>
      </c>
      <c r="W29" s="29">
        <v>0</v>
      </c>
      <c r="X29" s="34">
        <v>77901</v>
      </c>
      <c r="Y29" s="29">
        <v>0</v>
      </c>
      <c r="Z29" s="29">
        <v>0</v>
      </c>
      <c r="AA29" s="30">
        <f t="shared" si="1"/>
        <v>77901</v>
      </c>
      <c r="AB29" s="29">
        <v>0</v>
      </c>
      <c r="AC29" s="35">
        <v>5344.7</v>
      </c>
      <c r="AD29" s="30">
        <f t="shared" si="2"/>
        <v>96571.5</v>
      </c>
      <c r="AE29" s="28">
        <v>833.8</v>
      </c>
      <c r="AF29" s="37">
        <f>22911+17603.8</f>
        <v>40514.8</v>
      </c>
      <c r="AG29" s="30">
        <f t="shared" si="3"/>
        <v>137920.1</v>
      </c>
      <c r="AH29" s="14"/>
    </row>
    <row r="30" spans="1:34" ht="18">
      <c r="A30" s="58">
        <v>40087</v>
      </c>
      <c r="B30" s="28">
        <f>'[1]Feuil1'!$B$57</f>
        <v>25022.7</v>
      </c>
      <c r="C30" s="29">
        <v>0</v>
      </c>
      <c r="D30" s="29">
        <v>0</v>
      </c>
      <c r="E30" s="29">
        <v>0</v>
      </c>
      <c r="F30" s="29">
        <v>0</v>
      </c>
      <c r="G30" s="28" t="s">
        <v>5</v>
      </c>
      <c r="H30" s="28" t="s">
        <v>5</v>
      </c>
      <c r="I30" s="29">
        <v>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>
        <f t="shared" si="0"/>
        <v>25022.7</v>
      </c>
      <c r="W30" s="29">
        <v>0</v>
      </c>
      <c r="X30" s="34">
        <v>79301</v>
      </c>
      <c r="Y30" s="29">
        <v>0</v>
      </c>
      <c r="Z30" s="29">
        <v>0</v>
      </c>
      <c r="AA30" s="30">
        <f t="shared" si="1"/>
        <v>79301</v>
      </c>
      <c r="AB30" s="29">
        <v>0</v>
      </c>
      <c r="AC30" s="35">
        <v>5650</v>
      </c>
      <c r="AD30" s="30">
        <f t="shared" si="2"/>
        <v>109973.7</v>
      </c>
      <c r="AE30" s="28">
        <v>833.8</v>
      </c>
      <c r="AF30" s="37">
        <v>49888.4</v>
      </c>
      <c r="AG30" s="30">
        <f t="shared" si="3"/>
        <v>160695.9</v>
      </c>
      <c r="AH30" s="14"/>
    </row>
    <row r="31" spans="1:34" ht="18">
      <c r="A31" s="58">
        <v>40118</v>
      </c>
      <c r="B31" s="28">
        <f>'[1]Feuil1'!$B$58</f>
        <v>52307.5</v>
      </c>
      <c r="C31" s="29">
        <v>0</v>
      </c>
      <c r="D31" s="29">
        <v>0</v>
      </c>
      <c r="E31" s="29">
        <v>0</v>
      </c>
      <c r="F31" s="29">
        <v>0</v>
      </c>
      <c r="G31" s="28" t="s">
        <v>5</v>
      </c>
      <c r="H31" s="28" t="s">
        <v>5</v>
      </c>
      <c r="I31" s="29">
        <v>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>
        <f t="shared" si="0"/>
        <v>52307.5</v>
      </c>
      <c r="W31" s="29">
        <v>0</v>
      </c>
      <c r="X31" s="34">
        <v>67301</v>
      </c>
      <c r="Y31" s="29">
        <v>0</v>
      </c>
      <c r="Z31" s="29">
        <v>0</v>
      </c>
      <c r="AA31" s="30">
        <f t="shared" si="1"/>
        <v>67301</v>
      </c>
      <c r="AB31" s="29">
        <v>0</v>
      </c>
      <c r="AC31" s="35">
        <v>5619.5</v>
      </c>
      <c r="AD31" s="30">
        <f t="shared" si="2"/>
        <v>125228</v>
      </c>
      <c r="AE31" s="28">
        <v>833.8</v>
      </c>
      <c r="AF31" s="37">
        <v>45236.7</v>
      </c>
      <c r="AG31" s="30">
        <f t="shared" si="3"/>
        <v>171298.5</v>
      </c>
      <c r="AH31" s="14"/>
    </row>
    <row r="32" spans="1:34" ht="18">
      <c r="A32" s="58">
        <v>40148</v>
      </c>
      <c r="B32" s="28">
        <v>95224</v>
      </c>
      <c r="C32" s="29">
        <v>0</v>
      </c>
      <c r="D32" s="29">
        <v>0</v>
      </c>
      <c r="E32" s="29">
        <v>0</v>
      </c>
      <c r="F32" s="29">
        <v>0</v>
      </c>
      <c r="G32" s="28" t="s">
        <v>5</v>
      </c>
      <c r="H32" s="28" t="s">
        <v>5</v>
      </c>
      <c r="I32" s="29">
        <v>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>
        <f t="shared" si="0"/>
        <v>95224</v>
      </c>
      <c r="W32" s="29">
        <v>0</v>
      </c>
      <c r="X32" s="34">
        <v>65361</v>
      </c>
      <c r="Y32" s="29">
        <v>0</v>
      </c>
      <c r="Z32" s="29">
        <v>0</v>
      </c>
      <c r="AA32" s="30">
        <f t="shared" si="1"/>
        <v>65361</v>
      </c>
      <c r="AB32" s="29">
        <v>0</v>
      </c>
      <c r="AC32" s="35">
        <v>10497.9</v>
      </c>
      <c r="AD32" s="30">
        <f t="shared" si="2"/>
        <v>171082.9</v>
      </c>
      <c r="AE32" s="28">
        <v>833.8</v>
      </c>
      <c r="AF32" s="37">
        <f>18111+20908.3</f>
        <v>39019.3</v>
      </c>
      <c r="AG32" s="30">
        <f t="shared" si="3"/>
        <v>210936</v>
      </c>
      <c r="AH32" s="14"/>
    </row>
    <row r="33" spans="1:34" ht="18">
      <c r="A33" s="58">
        <v>40179</v>
      </c>
      <c r="B33" s="28">
        <v>42756.1</v>
      </c>
      <c r="C33" s="29">
        <v>0</v>
      </c>
      <c r="D33" s="28">
        <v>4452.5</v>
      </c>
      <c r="E33" s="30">
        <f>46451.1+2726.3</f>
        <v>49177.4</v>
      </c>
      <c r="F33" s="30">
        <v>34962.8</v>
      </c>
      <c r="G33" s="30">
        <v>6525</v>
      </c>
      <c r="H33" s="28" t="s">
        <v>5</v>
      </c>
      <c r="I33" s="29">
        <v>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>
        <f aca="true" t="shared" si="4" ref="V33:V64">SUM(B33:H33)</f>
        <v>137873.8</v>
      </c>
      <c r="W33" s="29">
        <v>0</v>
      </c>
      <c r="X33" s="34">
        <v>66175.7</v>
      </c>
      <c r="Y33" s="29">
        <v>0</v>
      </c>
      <c r="Z33" s="29">
        <v>0</v>
      </c>
      <c r="AA33" s="30">
        <f t="shared" si="1"/>
        <v>66175.7</v>
      </c>
      <c r="AB33" s="29">
        <v>0</v>
      </c>
      <c r="AC33" s="35">
        <v>8561.9</v>
      </c>
      <c r="AD33" s="30">
        <f t="shared" si="2"/>
        <v>212611.4</v>
      </c>
      <c r="AE33" s="28">
        <v>833.8</v>
      </c>
      <c r="AF33" s="37">
        <f>18111+16199.3</f>
        <v>34310.3</v>
      </c>
      <c r="AG33" s="30">
        <f t="shared" si="3"/>
        <v>247755.5</v>
      </c>
      <c r="AH33" s="14"/>
    </row>
    <row r="34" spans="1:34" ht="18">
      <c r="A34" s="58">
        <v>40210</v>
      </c>
      <c r="B34" s="28">
        <v>53606.7</v>
      </c>
      <c r="C34" s="29">
        <v>0</v>
      </c>
      <c r="D34" s="28">
        <v>4253.3</v>
      </c>
      <c r="E34" s="30">
        <f>45869.7+2726.3</f>
        <v>48596</v>
      </c>
      <c r="F34" s="30">
        <v>35189.6</v>
      </c>
      <c r="G34" s="30">
        <v>6525</v>
      </c>
      <c r="H34" s="28" t="s">
        <v>5</v>
      </c>
      <c r="I34" s="29">
        <v>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0">
        <f t="shared" si="4"/>
        <v>148170.6</v>
      </c>
      <c r="W34" s="29">
        <v>0</v>
      </c>
      <c r="X34" s="34">
        <v>64161</v>
      </c>
      <c r="Y34" s="29">
        <v>0</v>
      </c>
      <c r="Z34" s="29">
        <v>0</v>
      </c>
      <c r="AA34" s="30">
        <f t="shared" si="1"/>
        <v>64161</v>
      </c>
      <c r="AB34" s="29">
        <v>0</v>
      </c>
      <c r="AC34" s="35">
        <v>8384.9</v>
      </c>
      <c r="AD34" s="30">
        <f t="shared" si="2"/>
        <v>220716.5</v>
      </c>
      <c r="AE34" s="28">
        <v>833.8</v>
      </c>
      <c r="AF34" s="37">
        <v>36206.6</v>
      </c>
      <c r="AG34" s="30">
        <f t="shared" si="3"/>
        <v>257756.9</v>
      </c>
      <c r="AH34" s="14"/>
    </row>
    <row r="35" spans="1:34" ht="18">
      <c r="A35" s="58">
        <v>40238</v>
      </c>
      <c r="B35" s="28">
        <v>38983.6</v>
      </c>
      <c r="C35" s="29">
        <v>0</v>
      </c>
      <c r="D35" s="28">
        <v>3424.2</v>
      </c>
      <c r="E35" s="30">
        <f>45288.2+2726.3</f>
        <v>48014.5</v>
      </c>
      <c r="F35" s="30">
        <v>35476.7</v>
      </c>
      <c r="G35" s="30">
        <v>18525</v>
      </c>
      <c r="H35" s="28" t="s">
        <v>5</v>
      </c>
      <c r="I35" s="29">
        <v>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0">
        <f t="shared" si="4"/>
        <v>144424</v>
      </c>
      <c r="W35" s="29">
        <v>0</v>
      </c>
      <c r="X35" s="34">
        <v>79344.7</v>
      </c>
      <c r="Y35" s="29">
        <v>0</v>
      </c>
      <c r="Z35" s="29">
        <v>0</v>
      </c>
      <c r="AA35" s="30">
        <f t="shared" si="1"/>
        <v>79344.7</v>
      </c>
      <c r="AB35" s="29">
        <v>0</v>
      </c>
      <c r="AC35" s="35">
        <v>7981.6</v>
      </c>
      <c r="AD35" s="30">
        <f t="shared" si="2"/>
        <v>231750.30000000002</v>
      </c>
      <c r="AE35" s="28">
        <v>833.8</v>
      </c>
      <c r="AF35" s="37">
        <v>26308.3</v>
      </c>
      <c r="AG35" s="30">
        <f t="shared" si="3"/>
        <v>258892.4</v>
      </c>
      <c r="AH35" s="14"/>
    </row>
    <row r="36" spans="1:34" ht="18">
      <c r="A36" s="58">
        <v>40269</v>
      </c>
      <c r="B36" s="28">
        <v>44626.4</v>
      </c>
      <c r="C36" s="29">
        <v>0</v>
      </c>
      <c r="D36" s="28">
        <v>895</v>
      </c>
      <c r="E36" s="28" t="s">
        <v>5</v>
      </c>
      <c r="F36" s="28" t="s">
        <v>5</v>
      </c>
      <c r="G36" s="30">
        <v>18525</v>
      </c>
      <c r="H36" s="30">
        <v>147596</v>
      </c>
      <c r="I36" s="29">
        <v>0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>
        <f t="shared" si="4"/>
        <v>211642.4</v>
      </c>
      <c r="W36" s="29">
        <v>0</v>
      </c>
      <c r="X36" s="34">
        <v>73152.9</v>
      </c>
      <c r="Y36" s="29">
        <v>0</v>
      </c>
      <c r="Z36" s="29">
        <v>0</v>
      </c>
      <c r="AA36" s="30">
        <f t="shared" si="1"/>
        <v>73152.9</v>
      </c>
      <c r="AB36" s="29">
        <v>0</v>
      </c>
      <c r="AC36" s="35">
        <v>8185.6</v>
      </c>
      <c r="AD36" s="30">
        <f t="shared" si="2"/>
        <v>292980.89999999997</v>
      </c>
      <c r="AE36" s="28">
        <v>833.8</v>
      </c>
      <c r="AF36" s="37">
        <v>32014.8</v>
      </c>
      <c r="AG36" s="30">
        <f t="shared" si="3"/>
        <v>325829.49999999994</v>
      </c>
      <c r="AH36" s="14"/>
    </row>
    <row r="37" spans="1:34" ht="18">
      <c r="A37" s="58">
        <v>40299</v>
      </c>
      <c r="B37" s="28">
        <v>23770.8</v>
      </c>
      <c r="C37" s="29">
        <v>0</v>
      </c>
      <c r="D37" s="28">
        <v>895</v>
      </c>
      <c r="E37" s="28" t="s">
        <v>5</v>
      </c>
      <c r="F37" s="28" t="s">
        <v>5</v>
      </c>
      <c r="G37" s="30">
        <v>18525</v>
      </c>
      <c r="H37" s="30">
        <v>147287.9</v>
      </c>
      <c r="I37" s="29">
        <v>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0">
        <f t="shared" si="4"/>
        <v>190478.7</v>
      </c>
      <c r="W37" s="29">
        <v>0</v>
      </c>
      <c r="X37" s="34">
        <v>86658.5</v>
      </c>
      <c r="Y37" s="29">
        <v>0</v>
      </c>
      <c r="Z37" s="29">
        <v>0</v>
      </c>
      <c r="AA37" s="30">
        <f t="shared" si="1"/>
        <v>86658.5</v>
      </c>
      <c r="AB37" s="29">
        <v>0</v>
      </c>
      <c r="AC37" s="35">
        <v>7448.7</v>
      </c>
      <c r="AD37" s="30">
        <f t="shared" si="2"/>
        <v>284585.9</v>
      </c>
      <c r="AE37" s="28">
        <v>833.8</v>
      </c>
      <c r="AF37" s="37">
        <v>37452.7</v>
      </c>
      <c r="AG37" s="30">
        <f t="shared" si="3"/>
        <v>322872.4</v>
      </c>
      <c r="AH37" s="14"/>
    </row>
    <row r="38" spans="1:34" ht="18">
      <c r="A38" s="58">
        <v>40330</v>
      </c>
      <c r="B38" s="28">
        <v>33066.2</v>
      </c>
      <c r="C38" s="29">
        <v>0</v>
      </c>
      <c r="D38" s="28">
        <v>265</v>
      </c>
      <c r="E38" s="29">
        <v>0</v>
      </c>
      <c r="F38" s="29">
        <v>0</v>
      </c>
      <c r="G38" s="30">
        <v>40525</v>
      </c>
      <c r="H38" s="30">
        <v>146979.7</v>
      </c>
      <c r="I38" s="29">
        <v>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>
        <f t="shared" si="4"/>
        <v>220835.90000000002</v>
      </c>
      <c r="W38" s="29">
        <v>0</v>
      </c>
      <c r="X38" s="34">
        <v>79001.5</v>
      </c>
      <c r="Y38" s="29">
        <v>0</v>
      </c>
      <c r="Z38" s="29">
        <v>0</v>
      </c>
      <c r="AA38" s="30">
        <f t="shared" si="1"/>
        <v>79001.5</v>
      </c>
      <c r="AB38" s="29">
        <v>0</v>
      </c>
      <c r="AC38" s="35">
        <v>9335.8</v>
      </c>
      <c r="AD38" s="30">
        <f t="shared" si="2"/>
        <v>309173.2</v>
      </c>
      <c r="AE38" s="28">
        <v>833.8</v>
      </c>
      <c r="AF38" s="37">
        <v>58978</v>
      </c>
      <c r="AG38" s="30">
        <f t="shared" si="3"/>
        <v>368985</v>
      </c>
      <c r="AH38" s="14"/>
    </row>
    <row r="39" spans="1:34" ht="18">
      <c r="A39" s="58">
        <v>40360</v>
      </c>
      <c r="B39" s="28">
        <v>29996.7</v>
      </c>
      <c r="C39" s="29">
        <v>0</v>
      </c>
      <c r="D39" s="28">
        <v>265</v>
      </c>
      <c r="E39" s="29">
        <v>0</v>
      </c>
      <c r="F39" s="29">
        <v>0</v>
      </c>
      <c r="G39" s="30">
        <v>50525</v>
      </c>
      <c r="H39" s="30">
        <v>146671.6</v>
      </c>
      <c r="I39" s="29">
        <v>0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>
        <f t="shared" si="4"/>
        <v>227458.3</v>
      </c>
      <c r="W39" s="29">
        <v>0</v>
      </c>
      <c r="X39" s="34">
        <v>76878.5</v>
      </c>
      <c r="Y39" s="29">
        <v>0</v>
      </c>
      <c r="Z39" s="29">
        <v>0</v>
      </c>
      <c r="AA39" s="30">
        <f t="shared" si="1"/>
        <v>76878.5</v>
      </c>
      <c r="AB39" s="29">
        <v>0</v>
      </c>
      <c r="AC39" s="35">
        <v>10583.6</v>
      </c>
      <c r="AD39" s="30">
        <f t="shared" si="2"/>
        <v>314920.39999999997</v>
      </c>
      <c r="AE39" s="28">
        <v>833.8</v>
      </c>
      <c r="AF39" s="37">
        <v>68452.5</v>
      </c>
      <c r="AG39" s="30">
        <f t="shared" si="3"/>
        <v>384206.69999999995</v>
      </c>
      <c r="AH39" s="14"/>
    </row>
    <row r="40" spans="1:34" ht="18">
      <c r="A40" s="58">
        <v>40391</v>
      </c>
      <c r="B40" s="28">
        <v>37576.9</v>
      </c>
      <c r="C40" s="29">
        <v>0</v>
      </c>
      <c r="D40" s="28">
        <v>265</v>
      </c>
      <c r="E40" s="29">
        <v>0</v>
      </c>
      <c r="F40" s="29">
        <v>0</v>
      </c>
      <c r="G40" s="30">
        <v>50525</v>
      </c>
      <c r="H40" s="30">
        <v>146363.5</v>
      </c>
      <c r="I40" s="29">
        <v>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>
        <f t="shared" si="4"/>
        <v>234730.4</v>
      </c>
      <c r="W40" s="29">
        <v>0</v>
      </c>
      <c r="X40" s="34">
        <v>87243</v>
      </c>
      <c r="Y40" s="29">
        <v>0</v>
      </c>
      <c r="Z40" s="29">
        <v>0</v>
      </c>
      <c r="AA40" s="30">
        <f t="shared" si="1"/>
        <v>87243</v>
      </c>
      <c r="AB40" s="29">
        <v>0</v>
      </c>
      <c r="AC40" s="35">
        <v>9946.5</v>
      </c>
      <c r="AD40" s="30">
        <f t="shared" si="2"/>
        <v>331919.9</v>
      </c>
      <c r="AE40" s="28">
        <v>833.8</v>
      </c>
      <c r="AF40" s="37">
        <v>61427.9</v>
      </c>
      <c r="AG40" s="30">
        <f t="shared" si="3"/>
        <v>394181.60000000003</v>
      </c>
      <c r="AH40" s="14"/>
    </row>
    <row r="41" spans="1:34" ht="18">
      <c r="A41" s="58">
        <v>40422</v>
      </c>
      <c r="B41" s="28">
        <v>37014.2</v>
      </c>
      <c r="C41" s="29">
        <v>0</v>
      </c>
      <c r="D41" s="29">
        <v>0</v>
      </c>
      <c r="E41" s="29">
        <v>0</v>
      </c>
      <c r="F41" s="29">
        <v>0</v>
      </c>
      <c r="G41" s="30">
        <v>50525</v>
      </c>
      <c r="H41" s="30">
        <v>146055.3</v>
      </c>
      <c r="I41" s="29">
        <v>0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>
        <f t="shared" si="4"/>
        <v>233594.5</v>
      </c>
      <c r="W41" s="29">
        <v>0</v>
      </c>
      <c r="X41" s="34">
        <v>97609.1</v>
      </c>
      <c r="Y41" s="29">
        <v>0</v>
      </c>
      <c r="Z41" s="29">
        <v>0</v>
      </c>
      <c r="AA41" s="30">
        <f t="shared" si="1"/>
        <v>97609.1</v>
      </c>
      <c r="AB41" s="29">
        <v>0</v>
      </c>
      <c r="AC41" s="35">
        <v>9290.4</v>
      </c>
      <c r="AD41" s="30">
        <f t="shared" si="2"/>
        <v>340494</v>
      </c>
      <c r="AE41" s="28">
        <v>833.8</v>
      </c>
      <c r="AF41" s="37">
        <v>57039.7</v>
      </c>
      <c r="AG41" s="30">
        <f t="shared" si="3"/>
        <v>398367.5</v>
      </c>
      <c r="AH41" s="14"/>
    </row>
    <row r="42" spans="1:34" ht="18">
      <c r="A42" s="58">
        <v>40452</v>
      </c>
      <c r="B42" s="28">
        <v>25932</v>
      </c>
      <c r="C42" s="29">
        <v>0</v>
      </c>
      <c r="D42" s="29">
        <v>0</v>
      </c>
      <c r="E42" s="29">
        <v>0</v>
      </c>
      <c r="F42" s="29">
        <v>0</v>
      </c>
      <c r="G42" s="30">
        <v>50525</v>
      </c>
      <c r="H42" s="30">
        <v>145747.2</v>
      </c>
      <c r="I42" s="29">
        <v>0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0">
        <f t="shared" si="4"/>
        <v>222204.2</v>
      </c>
      <c r="W42" s="29">
        <v>0</v>
      </c>
      <c r="X42" s="34">
        <v>108261</v>
      </c>
      <c r="Y42" s="29">
        <v>0</v>
      </c>
      <c r="Z42" s="29">
        <v>0</v>
      </c>
      <c r="AA42" s="30">
        <f t="shared" si="1"/>
        <v>108261</v>
      </c>
      <c r="AB42" s="29">
        <v>0</v>
      </c>
      <c r="AC42" s="35">
        <v>9326.2</v>
      </c>
      <c r="AD42" s="30">
        <f t="shared" si="2"/>
        <v>339791.4</v>
      </c>
      <c r="AE42" s="28">
        <v>833.8</v>
      </c>
      <c r="AF42" s="37">
        <v>69031.8</v>
      </c>
      <c r="AG42" s="30">
        <f t="shared" si="3"/>
        <v>409657</v>
      </c>
      <c r="AH42" s="14"/>
    </row>
    <row r="43" spans="1:34" ht="18">
      <c r="A43" s="58">
        <v>40483</v>
      </c>
      <c r="B43" s="28">
        <v>35424.1</v>
      </c>
      <c r="C43" s="29">
        <v>0</v>
      </c>
      <c r="D43" s="29">
        <v>0</v>
      </c>
      <c r="E43" s="29">
        <v>0</v>
      </c>
      <c r="F43" s="29">
        <v>0</v>
      </c>
      <c r="G43" s="30">
        <v>50525</v>
      </c>
      <c r="H43" s="30">
        <v>145439.1</v>
      </c>
      <c r="I43" s="29">
        <v>0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>
        <f t="shared" si="4"/>
        <v>231388.2</v>
      </c>
      <c r="W43" s="29">
        <v>0</v>
      </c>
      <c r="X43" s="34">
        <v>107161</v>
      </c>
      <c r="Y43" s="29">
        <v>0</v>
      </c>
      <c r="Z43" s="29">
        <v>0</v>
      </c>
      <c r="AA43" s="30">
        <f t="shared" si="1"/>
        <v>107161</v>
      </c>
      <c r="AB43" s="29">
        <v>0</v>
      </c>
      <c r="AC43" s="35">
        <v>10096.8</v>
      </c>
      <c r="AD43" s="30">
        <f t="shared" si="2"/>
        <v>348646</v>
      </c>
      <c r="AE43" s="28">
        <v>833.8</v>
      </c>
      <c r="AF43" s="37">
        <v>75032.006</v>
      </c>
      <c r="AG43" s="30">
        <f t="shared" si="3"/>
        <v>424511.806</v>
      </c>
      <c r="AH43" s="14"/>
    </row>
    <row r="44" spans="1:34" ht="18">
      <c r="A44" s="58">
        <v>40513</v>
      </c>
      <c r="B44" s="28">
        <v>19134.2</v>
      </c>
      <c r="C44" s="29">
        <v>0</v>
      </c>
      <c r="D44" s="29">
        <v>0</v>
      </c>
      <c r="E44" s="29">
        <v>0</v>
      </c>
      <c r="F44" s="29">
        <v>0</v>
      </c>
      <c r="G44" s="30">
        <v>88925</v>
      </c>
      <c r="H44" s="30">
        <v>145130.9</v>
      </c>
      <c r="I44" s="29">
        <v>0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>
        <f t="shared" si="4"/>
        <v>253190.09999999998</v>
      </c>
      <c r="W44" s="29">
        <v>0</v>
      </c>
      <c r="X44" s="34">
        <v>106886.797533</v>
      </c>
      <c r="Y44" s="29">
        <v>0</v>
      </c>
      <c r="Z44" s="29">
        <v>0</v>
      </c>
      <c r="AA44" s="30">
        <f t="shared" si="1"/>
        <v>106886.797533</v>
      </c>
      <c r="AB44" s="29">
        <v>0</v>
      </c>
      <c r="AC44" s="35">
        <v>13898.8</v>
      </c>
      <c r="AD44" s="30">
        <f t="shared" si="2"/>
        <v>373975.69753299997</v>
      </c>
      <c r="AE44" s="28">
        <v>833.8</v>
      </c>
      <c r="AF44" s="37">
        <v>52293.075000000055</v>
      </c>
      <c r="AG44" s="30">
        <f t="shared" si="3"/>
        <v>427102.572533</v>
      </c>
      <c r="AH44" s="14"/>
    </row>
    <row r="45" spans="1:34" ht="18">
      <c r="A45" s="58">
        <v>40544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0">
        <v>88925</v>
      </c>
      <c r="H45" s="30">
        <v>144822.8</v>
      </c>
      <c r="I45" s="29">
        <v>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>
        <f t="shared" si="4"/>
        <v>233747.8</v>
      </c>
      <c r="W45" s="29">
        <v>0</v>
      </c>
      <c r="X45" s="34">
        <v>120122</v>
      </c>
      <c r="Y45" s="29">
        <v>0</v>
      </c>
      <c r="Z45" s="29">
        <v>0</v>
      </c>
      <c r="AA45" s="30">
        <f t="shared" si="1"/>
        <v>120122</v>
      </c>
      <c r="AB45" s="29">
        <v>0</v>
      </c>
      <c r="AC45" s="35">
        <v>10486.5</v>
      </c>
      <c r="AD45" s="30">
        <f t="shared" si="2"/>
        <v>364356.3</v>
      </c>
      <c r="AE45" s="28">
        <v>833.8</v>
      </c>
      <c r="AF45" s="37">
        <v>34399.653999999995</v>
      </c>
      <c r="AG45" s="30">
        <f t="shared" si="3"/>
        <v>399589.75399999996</v>
      </c>
      <c r="AH45" s="14"/>
    </row>
    <row r="46" spans="1:34" ht="18">
      <c r="A46" s="58">
        <v>40575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0">
        <v>88925</v>
      </c>
      <c r="H46" s="30">
        <v>144514.7</v>
      </c>
      <c r="I46" s="29">
        <v>0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30">
        <f t="shared" si="4"/>
        <v>233439.7</v>
      </c>
      <c r="W46" s="29">
        <v>0</v>
      </c>
      <c r="X46" s="34">
        <v>130026.8</v>
      </c>
      <c r="Y46" s="29">
        <v>0</v>
      </c>
      <c r="Z46" s="29">
        <v>0</v>
      </c>
      <c r="AA46" s="30">
        <f t="shared" si="1"/>
        <v>130026.8</v>
      </c>
      <c r="AB46" s="29">
        <v>0</v>
      </c>
      <c r="AC46" s="35">
        <v>10007.3</v>
      </c>
      <c r="AD46" s="30">
        <f t="shared" si="2"/>
        <v>373473.8</v>
      </c>
      <c r="AE46" s="28">
        <v>833.8</v>
      </c>
      <c r="AF46" s="37">
        <v>34061.003</v>
      </c>
      <c r="AG46" s="30">
        <f t="shared" si="3"/>
        <v>408368.603</v>
      </c>
      <c r="AH46" s="14"/>
    </row>
    <row r="47" spans="1:34" ht="18">
      <c r="A47" s="58">
        <v>40603</v>
      </c>
      <c r="B47" s="28">
        <v>2480.5</v>
      </c>
      <c r="C47" s="29">
        <v>0</v>
      </c>
      <c r="D47" s="29">
        <v>0</v>
      </c>
      <c r="E47" s="29">
        <v>0</v>
      </c>
      <c r="F47" s="29">
        <v>0</v>
      </c>
      <c r="G47" s="30">
        <v>74325</v>
      </c>
      <c r="H47" s="30">
        <v>144206.6</v>
      </c>
      <c r="I47" s="29">
        <v>0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>
        <f t="shared" si="4"/>
        <v>221012.1</v>
      </c>
      <c r="W47" s="29">
        <v>0</v>
      </c>
      <c r="X47" s="34">
        <v>119566.3</v>
      </c>
      <c r="Y47" s="29">
        <v>0</v>
      </c>
      <c r="Z47" s="29">
        <v>0</v>
      </c>
      <c r="AA47" s="30">
        <f t="shared" si="1"/>
        <v>119566.3</v>
      </c>
      <c r="AB47" s="29">
        <v>0</v>
      </c>
      <c r="AC47" s="35">
        <v>11720</v>
      </c>
      <c r="AD47" s="30">
        <f t="shared" si="2"/>
        <v>352298.4</v>
      </c>
      <c r="AE47" s="28">
        <v>833.8</v>
      </c>
      <c r="AF47" s="37">
        <v>46622.42000000001</v>
      </c>
      <c r="AG47" s="30">
        <f t="shared" si="3"/>
        <v>399754.62</v>
      </c>
      <c r="AH47" s="14"/>
    </row>
    <row r="48" spans="1:34" ht="18">
      <c r="A48" s="58">
        <v>40634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0">
        <v>74325</v>
      </c>
      <c r="H48" s="30">
        <v>143898.4</v>
      </c>
      <c r="I48" s="29">
        <v>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30">
        <f t="shared" si="4"/>
        <v>218223.4</v>
      </c>
      <c r="W48" s="29">
        <v>0</v>
      </c>
      <c r="X48" s="34">
        <v>121966.1</v>
      </c>
      <c r="Y48" s="29">
        <v>0</v>
      </c>
      <c r="Z48" s="29">
        <v>0</v>
      </c>
      <c r="AA48" s="30">
        <f t="shared" si="1"/>
        <v>121966.1</v>
      </c>
      <c r="AB48" s="29">
        <v>0</v>
      </c>
      <c r="AC48" s="35">
        <v>14634.1</v>
      </c>
      <c r="AD48" s="30">
        <f t="shared" si="2"/>
        <v>354823.6</v>
      </c>
      <c r="AE48" s="28">
        <v>833.8</v>
      </c>
      <c r="AF48" s="37">
        <v>50898.365999999995</v>
      </c>
      <c r="AG48" s="30">
        <f t="shared" si="3"/>
        <v>406555.76599999995</v>
      </c>
      <c r="AH48" s="14"/>
    </row>
    <row r="49" spans="1:34" ht="18">
      <c r="A49" s="58">
        <v>40664</v>
      </c>
      <c r="B49" s="28">
        <v>12986.3</v>
      </c>
      <c r="C49" s="29">
        <v>0</v>
      </c>
      <c r="D49" s="29">
        <v>0</v>
      </c>
      <c r="E49" s="29">
        <v>0</v>
      </c>
      <c r="F49" s="29">
        <v>0</v>
      </c>
      <c r="G49" s="30">
        <v>74325</v>
      </c>
      <c r="H49" s="30">
        <v>143590.3</v>
      </c>
      <c r="I49" s="29">
        <v>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0">
        <f t="shared" si="4"/>
        <v>230901.59999999998</v>
      </c>
      <c r="W49" s="29">
        <v>0</v>
      </c>
      <c r="X49" s="34">
        <v>124240.2</v>
      </c>
      <c r="Y49" s="29">
        <v>0</v>
      </c>
      <c r="Z49" s="29">
        <v>0</v>
      </c>
      <c r="AA49" s="30">
        <f t="shared" si="1"/>
        <v>124240.2</v>
      </c>
      <c r="AB49" s="29">
        <v>0</v>
      </c>
      <c r="AC49" s="35">
        <v>16424.9</v>
      </c>
      <c r="AD49" s="30">
        <f t="shared" si="2"/>
        <v>371566.7</v>
      </c>
      <c r="AE49" s="28">
        <v>833.8</v>
      </c>
      <c r="AF49" s="37">
        <v>58264.203</v>
      </c>
      <c r="AG49" s="30">
        <f t="shared" si="3"/>
        <v>430664.703</v>
      </c>
      <c r="AH49" s="14"/>
    </row>
    <row r="50" spans="1:34" ht="18">
      <c r="A50" s="58">
        <v>40695</v>
      </c>
      <c r="B50" s="28">
        <v>24462.8</v>
      </c>
      <c r="C50" s="29">
        <v>0</v>
      </c>
      <c r="D50" s="29">
        <v>0</v>
      </c>
      <c r="E50" s="29">
        <v>0</v>
      </c>
      <c r="F50" s="29">
        <v>0</v>
      </c>
      <c r="G50" s="30">
        <v>74325</v>
      </c>
      <c r="H50" s="30">
        <v>143282.1</v>
      </c>
      <c r="I50" s="29">
        <v>0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0">
        <f t="shared" si="4"/>
        <v>242069.90000000002</v>
      </c>
      <c r="W50" s="29">
        <v>0</v>
      </c>
      <c r="X50" s="34">
        <v>117440.9</v>
      </c>
      <c r="Y50" s="29">
        <v>0</v>
      </c>
      <c r="Z50" s="29">
        <v>0</v>
      </c>
      <c r="AA50" s="30">
        <f t="shared" si="1"/>
        <v>117440.9</v>
      </c>
      <c r="AB50" s="29">
        <v>0</v>
      </c>
      <c r="AC50" s="35">
        <v>15089</v>
      </c>
      <c r="AD50" s="30">
        <f t="shared" si="2"/>
        <v>374599.80000000005</v>
      </c>
      <c r="AE50" s="28">
        <v>833.8</v>
      </c>
      <c r="AF50" s="37">
        <v>35783.153</v>
      </c>
      <c r="AG50" s="30">
        <f t="shared" si="3"/>
        <v>411216.753</v>
      </c>
      <c r="AH50" s="14"/>
    </row>
    <row r="51" spans="1:34" ht="18">
      <c r="A51" s="58">
        <v>40725</v>
      </c>
      <c r="B51" s="28">
        <v>31447.8</v>
      </c>
      <c r="C51" s="29">
        <v>0</v>
      </c>
      <c r="D51" s="29">
        <v>0</v>
      </c>
      <c r="E51" s="29">
        <v>0</v>
      </c>
      <c r="F51" s="29">
        <v>0</v>
      </c>
      <c r="G51" s="30">
        <v>74325</v>
      </c>
      <c r="H51" s="30">
        <v>142974</v>
      </c>
      <c r="I51" s="29">
        <v>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0">
        <f t="shared" si="4"/>
        <v>248746.8</v>
      </c>
      <c r="W51" s="29">
        <v>0</v>
      </c>
      <c r="X51" s="34">
        <v>119540.9</v>
      </c>
      <c r="Y51" s="29">
        <v>0</v>
      </c>
      <c r="Z51" s="29">
        <v>0</v>
      </c>
      <c r="AA51" s="30">
        <f t="shared" si="1"/>
        <v>119540.9</v>
      </c>
      <c r="AB51" s="29">
        <v>0</v>
      </c>
      <c r="AC51" s="35">
        <v>13392.6</v>
      </c>
      <c r="AD51" s="30">
        <f t="shared" si="2"/>
        <v>381680.29999999993</v>
      </c>
      <c r="AE51" s="28">
        <v>833.8</v>
      </c>
      <c r="AF51" s="37">
        <v>98776.10200000001</v>
      </c>
      <c r="AG51" s="30">
        <f t="shared" si="3"/>
        <v>481290.20199999993</v>
      </c>
      <c r="AH51" s="14"/>
    </row>
    <row r="52" spans="1:34" ht="18">
      <c r="A52" s="58">
        <v>40756</v>
      </c>
      <c r="B52" s="28">
        <v>35035.8</v>
      </c>
      <c r="C52" s="29">
        <v>0</v>
      </c>
      <c r="D52" s="29">
        <v>0</v>
      </c>
      <c r="E52" s="29">
        <v>0</v>
      </c>
      <c r="F52" s="29">
        <v>0</v>
      </c>
      <c r="G52" s="30">
        <v>74325</v>
      </c>
      <c r="H52" s="30">
        <v>142665.9</v>
      </c>
      <c r="I52" s="29">
        <v>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0">
        <f t="shared" si="4"/>
        <v>252026.7</v>
      </c>
      <c r="W52" s="29">
        <v>0</v>
      </c>
      <c r="X52" s="34">
        <v>104184.4</v>
      </c>
      <c r="Y52" s="29">
        <v>0</v>
      </c>
      <c r="Z52" s="29">
        <v>0</v>
      </c>
      <c r="AA52" s="30">
        <f t="shared" si="1"/>
        <v>104184.4</v>
      </c>
      <c r="AB52" s="29">
        <v>0</v>
      </c>
      <c r="AC52" s="35">
        <v>11030.7</v>
      </c>
      <c r="AD52" s="30">
        <f t="shared" si="2"/>
        <v>367241.8</v>
      </c>
      <c r="AE52" s="28">
        <v>833.8</v>
      </c>
      <c r="AF52" s="37">
        <v>73285.927</v>
      </c>
      <c r="AG52" s="30">
        <f t="shared" si="3"/>
        <v>441361.527</v>
      </c>
      <c r="AH52" s="14"/>
    </row>
    <row r="53" spans="1:34" ht="18">
      <c r="A53" s="58">
        <v>40787</v>
      </c>
      <c r="B53" s="28">
        <v>29256.3</v>
      </c>
      <c r="C53" s="29">
        <v>0</v>
      </c>
      <c r="D53" s="29">
        <v>0</v>
      </c>
      <c r="E53" s="29">
        <v>0</v>
      </c>
      <c r="F53" s="29">
        <v>0</v>
      </c>
      <c r="G53" s="30">
        <v>74325</v>
      </c>
      <c r="H53" s="30">
        <v>142357.7</v>
      </c>
      <c r="I53" s="29">
        <v>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0">
        <f t="shared" si="4"/>
        <v>245939</v>
      </c>
      <c r="W53" s="29">
        <v>0</v>
      </c>
      <c r="X53" s="34">
        <v>106984.4</v>
      </c>
      <c r="Y53" s="29">
        <v>0</v>
      </c>
      <c r="Z53" s="29">
        <v>0</v>
      </c>
      <c r="AA53" s="30">
        <f t="shared" si="1"/>
        <v>106984.4</v>
      </c>
      <c r="AB53" s="29">
        <v>0</v>
      </c>
      <c r="AC53" s="35">
        <v>10186.4</v>
      </c>
      <c r="AD53" s="30">
        <f t="shared" si="2"/>
        <v>363109.80000000005</v>
      </c>
      <c r="AE53" s="28">
        <v>833.8</v>
      </c>
      <c r="AF53" s="37">
        <v>85763.503</v>
      </c>
      <c r="AG53" s="30">
        <f t="shared" si="3"/>
        <v>449707.103</v>
      </c>
      <c r="AH53" s="14"/>
    </row>
    <row r="54" spans="1:34" ht="18">
      <c r="A54" s="58">
        <v>40817</v>
      </c>
      <c r="B54" s="28">
        <v>29858.9</v>
      </c>
      <c r="C54" s="29">
        <v>0</v>
      </c>
      <c r="D54" s="29">
        <v>0</v>
      </c>
      <c r="E54" s="29">
        <v>0</v>
      </c>
      <c r="F54" s="29">
        <v>0</v>
      </c>
      <c r="G54" s="30">
        <v>94325</v>
      </c>
      <c r="H54" s="30">
        <v>142049.6</v>
      </c>
      <c r="I54" s="29">
        <v>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30">
        <f t="shared" si="4"/>
        <v>266233.5</v>
      </c>
      <c r="W54" s="29">
        <v>0</v>
      </c>
      <c r="X54" s="34">
        <v>105384.4</v>
      </c>
      <c r="Y54" s="29">
        <v>0</v>
      </c>
      <c r="Z54" s="29">
        <v>0</v>
      </c>
      <c r="AA54" s="30">
        <f t="shared" si="1"/>
        <v>105384.4</v>
      </c>
      <c r="AB54" s="29">
        <v>0</v>
      </c>
      <c r="AC54" s="35">
        <v>11265.5</v>
      </c>
      <c r="AD54" s="30">
        <f t="shared" si="2"/>
        <v>382883.4</v>
      </c>
      <c r="AE54" s="28">
        <v>833.8</v>
      </c>
      <c r="AF54" s="37">
        <v>104750.31700000001</v>
      </c>
      <c r="AG54" s="30">
        <f t="shared" si="3"/>
        <v>488467.517</v>
      </c>
      <c r="AH54" s="14"/>
    </row>
    <row r="55" spans="1:34" ht="18">
      <c r="A55" s="58">
        <v>40848</v>
      </c>
      <c r="B55" s="28">
        <v>13631.5</v>
      </c>
      <c r="C55" s="29">
        <v>0</v>
      </c>
      <c r="D55" s="29">
        <v>0</v>
      </c>
      <c r="E55" s="29">
        <v>0</v>
      </c>
      <c r="F55" s="29">
        <v>0</v>
      </c>
      <c r="G55" s="30">
        <v>94325</v>
      </c>
      <c r="H55" s="30">
        <v>142049.6</v>
      </c>
      <c r="I55" s="29">
        <v>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30">
        <f t="shared" si="4"/>
        <v>250006.1</v>
      </c>
      <c r="W55" s="29">
        <v>0</v>
      </c>
      <c r="X55" s="34">
        <v>94884.3</v>
      </c>
      <c r="Y55" s="29">
        <v>0</v>
      </c>
      <c r="Z55" s="29">
        <v>0</v>
      </c>
      <c r="AA55" s="30">
        <f t="shared" si="1"/>
        <v>94884.3</v>
      </c>
      <c r="AB55" s="29">
        <v>0</v>
      </c>
      <c r="AC55" s="35">
        <v>11663.5</v>
      </c>
      <c r="AD55" s="30">
        <f t="shared" si="2"/>
        <v>356553.9</v>
      </c>
      <c r="AE55" s="28">
        <v>833.8</v>
      </c>
      <c r="AF55" s="37">
        <v>110989.88599999997</v>
      </c>
      <c r="AG55" s="30">
        <f t="shared" si="3"/>
        <v>468377.586</v>
      </c>
      <c r="AH55" s="14"/>
    </row>
    <row r="56" spans="1:34" ht="18">
      <c r="A56" s="58">
        <v>40878</v>
      </c>
      <c r="B56" s="30">
        <v>86260.6</v>
      </c>
      <c r="C56" s="29">
        <v>0</v>
      </c>
      <c r="D56" s="29">
        <v>0</v>
      </c>
      <c r="E56" s="29">
        <v>0</v>
      </c>
      <c r="F56" s="29">
        <v>0</v>
      </c>
      <c r="G56" s="30">
        <v>94325</v>
      </c>
      <c r="H56" s="30">
        <v>141433.3</v>
      </c>
      <c r="I56" s="29">
        <v>0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0">
        <f t="shared" si="4"/>
        <v>322018.9</v>
      </c>
      <c r="W56" s="29">
        <v>0</v>
      </c>
      <c r="X56" s="34">
        <v>84484.4</v>
      </c>
      <c r="Y56" s="29">
        <v>0</v>
      </c>
      <c r="Z56" s="29">
        <v>0</v>
      </c>
      <c r="AA56" s="30">
        <f t="shared" si="1"/>
        <v>84484.4</v>
      </c>
      <c r="AB56" s="29">
        <v>0</v>
      </c>
      <c r="AC56" s="35">
        <v>14043</v>
      </c>
      <c r="AD56" s="30">
        <f t="shared" si="2"/>
        <v>420546.30000000005</v>
      </c>
      <c r="AE56" s="28">
        <v>833.8</v>
      </c>
      <c r="AF56" s="37">
        <v>92102.383</v>
      </c>
      <c r="AG56" s="30">
        <f t="shared" si="3"/>
        <v>513482.483</v>
      </c>
      <c r="AH56" s="14"/>
    </row>
    <row r="57" spans="1:34" ht="18">
      <c r="A57" s="58">
        <v>40909</v>
      </c>
      <c r="B57" s="30">
        <v>23225.2</v>
      </c>
      <c r="C57" s="29">
        <v>0</v>
      </c>
      <c r="D57" s="29">
        <v>0</v>
      </c>
      <c r="E57" s="29">
        <v>0</v>
      </c>
      <c r="F57" s="29">
        <v>0</v>
      </c>
      <c r="G57" s="30">
        <v>94325</v>
      </c>
      <c r="H57" s="30">
        <v>141125.2</v>
      </c>
      <c r="I57" s="29">
        <v>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30">
        <f t="shared" si="4"/>
        <v>258675.40000000002</v>
      </c>
      <c r="W57" s="29">
        <v>0</v>
      </c>
      <c r="X57" s="34">
        <v>85407.4</v>
      </c>
      <c r="Y57" s="29">
        <v>0</v>
      </c>
      <c r="Z57" s="29">
        <v>0</v>
      </c>
      <c r="AA57" s="30">
        <f t="shared" si="1"/>
        <v>85407.4</v>
      </c>
      <c r="AB57" s="29">
        <v>0</v>
      </c>
      <c r="AC57" s="35">
        <v>12512.4</v>
      </c>
      <c r="AD57" s="30">
        <f t="shared" si="2"/>
        <v>356595.20000000007</v>
      </c>
      <c r="AE57" s="28">
        <v>833.8</v>
      </c>
      <c r="AF57" s="28">
        <v>52225.749995</v>
      </c>
      <c r="AG57" s="30">
        <f t="shared" si="3"/>
        <v>409654.7499950001</v>
      </c>
      <c r="AH57" s="14"/>
    </row>
    <row r="58" spans="1:34" ht="18">
      <c r="A58" s="58">
        <v>40940</v>
      </c>
      <c r="B58" s="30">
        <v>19733.6</v>
      </c>
      <c r="C58" s="29">
        <v>0</v>
      </c>
      <c r="D58" s="29">
        <v>0</v>
      </c>
      <c r="E58" s="29">
        <v>0</v>
      </c>
      <c r="F58" s="29">
        <v>0</v>
      </c>
      <c r="G58" s="30">
        <v>94325</v>
      </c>
      <c r="H58" s="30">
        <v>140817.1</v>
      </c>
      <c r="I58" s="29">
        <v>0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30">
        <f t="shared" si="4"/>
        <v>254875.7</v>
      </c>
      <c r="W58" s="29">
        <v>0</v>
      </c>
      <c r="X58" s="34">
        <v>81551.1</v>
      </c>
      <c r="Y58" s="29">
        <v>0</v>
      </c>
      <c r="Z58" s="29">
        <v>0</v>
      </c>
      <c r="AA58" s="30">
        <f t="shared" si="1"/>
        <v>81551.1</v>
      </c>
      <c r="AB58" s="29">
        <v>0</v>
      </c>
      <c r="AC58" s="35">
        <v>12465</v>
      </c>
      <c r="AD58" s="30">
        <f t="shared" si="2"/>
        <v>348891.80000000005</v>
      </c>
      <c r="AE58" s="28">
        <v>833.8</v>
      </c>
      <c r="AF58" s="28">
        <v>43241.972732</v>
      </c>
      <c r="AG58" s="30">
        <f t="shared" si="3"/>
        <v>392967.57273200003</v>
      </c>
      <c r="AH58" s="14"/>
    </row>
    <row r="59" spans="1:34" ht="18">
      <c r="A59" s="58">
        <v>40969</v>
      </c>
      <c r="B59" s="30">
        <v>41361.2</v>
      </c>
      <c r="C59" s="29">
        <v>0</v>
      </c>
      <c r="D59" s="29">
        <v>0</v>
      </c>
      <c r="E59" s="29">
        <v>0</v>
      </c>
      <c r="F59" s="29">
        <v>0</v>
      </c>
      <c r="G59" s="30">
        <v>94325</v>
      </c>
      <c r="H59" s="30">
        <v>140508.9</v>
      </c>
      <c r="I59" s="29">
        <v>0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30">
        <f t="shared" si="4"/>
        <v>276195.1</v>
      </c>
      <c r="W59" s="29">
        <v>0</v>
      </c>
      <c r="X59" s="34">
        <v>72751.1</v>
      </c>
      <c r="Y59" s="29">
        <v>0</v>
      </c>
      <c r="Z59" s="29">
        <v>0</v>
      </c>
      <c r="AA59" s="30">
        <f t="shared" si="1"/>
        <v>72751.1</v>
      </c>
      <c r="AB59" s="29">
        <v>0</v>
      </c>
      <c r="AC59" s="35">
        <v>11831.5</v>
      </c>
      <c r="AD59" s="30">
        <f t="shared" si="2"/>
        <v>360777.69999999995</v>
      </c>
      <c r="AE59" s="28">
        <v>833.8</v>
      </c>
      <c r="AF59" s="28">
        <v>83883.210212</v>
      </c>
      <c r="AG59" s="30">
        <f t="shared" si="3"/>
        <v>445494.71021199995</v>
      </c>
      <c r="AH59" s="14"/>
    </row>
    <row r="60" spans="1:34" ht="18">
      <c r="A60" s="58">
        <v>41000</v>
      </c>
      <c r="B60" s="30">
        <v>51796.5</v>
      </c>
      <c r="C60" s="29">
        <v>0</v>
      </c>
      <c r="D60" s="29">
        <v>0</v>
      </c>
      <c r="E60" s="29">
        <v>0</v>
      </c>
      <c r="F60" s="29">
        <v>0</v>
      </c>
      <c r="G60" s="30">
        <v>94325</v>
      </c>
      <c r="H60" s="30">
        <v>140200.8</v>
      </c>
      <c r="I60" s="29">
        <v>0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0">
        <f t="shared" si="4"/>
        <v>286322.3</v>
      </c>
      <c r="W60" s="29">
        <v>0</v>
      </c>
      <c r="X60" s="34">
        <v>68244.9</v>
      </c>
      <c r="Y60" s="29">
        <v>0</v>
      </c>
      <c r="Z60" s="29">
        <v>0</v>
      </c>
      <c r="AA60" s="30">
        <f t="shared" si="1"/>
        <v>68244.9</v>
      </c>
      <c r="AB60" s="29">
        <v>0</v>
      </c>
      <c r="AC60" s="35">
        <v>14139.6</v>
      </c>
      <c r="AD60" s="30">
        <f t="shared" si="2"/>
        <v>368706.79999999993</v>
      </c>
      <c r="AE60" s="28">
        <v>833.8</v>
      </c>
      <c r="AF60" s="28">
        <v>68780.055723</v>
      </c>
      <c r="AG60" s="30">
        <f t="shared" si="3"/>
        <v>438320.65572299995</v>
      </c>
      <c r="AH60" s="14"/>
    </row>
    <row r="61" spans="1:34" ht="18">
      <c r="A61" s="58">
        <v>41030</v>
      </c>
      <c r="B61" s="30">
        <v>32561.9</v>
      </c>
      <c r="C61" s="29">
        <v>0</v>
      </c>
      <c r="D61" s="29">
        <v>0</v>
      </c>
      <c r="E61" s="29">
        <v>0</v>
      </c>
      <c r="F61" s="29">
        <v>0</v>
      </c>
      <c r="G61" s="30">
        <v>94325</v>
      </c>
      <c r="H61" s="30">
        <v>140200.8</v>
      </c>
      <c r="I61" s="29">
        <v>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30">
        <f t="shared" si="4"/>
        <v>267087.69999999995</v>
      </c>
      <c r="W61" s="29">
        <v>0</v>
      </c>
      <c r="X61" s="34">
        <v>66801.09999999999</v>
      </c>
      <c r="Y61" s="29">
        <v>0</v>
      </c>
      <c r="Z61" s="29">
        <v>0</v>
      </c>
      <c r="AA61" s="30">
        <f t="shared" si="1"/>
        <v>66801.09999999999</v>
      </c>
      <c r="AB61" s="29">
        <v>0</v>
      </c>
      <c r="AC61" s="35">
        <v>12366.4</v>
      </c>
      <c r="AD61" s="30">
        <f t="shared" si="2"/>
        <v>346255.19999999995</v>
      </c>
      <c r="AE61" s="28">
        <v>833.8</v>
      </c>
      <c r="AF61" s="28">
        <v>107090.51746400003</v>
      </c>
      <c r="AG61" s="30">
        <f t="shared" si="3"/>
        <v>454179.517464</v>
      </c>
      <c r="AH61" s="14"/>
    </row>
    <row r="62" spans="1:34" ht="18">
      <c r="A62" s="58">
        <v>41061</v>
      </c>
      <c r="B62" s="30">
        <v>49375</v>
      </c>
      <c r="C62" s="29">
        <v>0</v>
      </c>
      <c r="D62" s="29">
        <v>0</v>
      </c>
      <c r="E62" s="29">
        <v>0</v>
      </c>
      <c r="F62" s="29">
        <v>0</v>
      </c>
      <c r="G62" s="30">
        <v>94325</v>
      </c>
      <c r="H62" s="30">
        <v>139584.5</v>
      </c>
      <c r="I62" s="29">
        <v>0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30">
        <f t="shared" si="4"/>
        <v>283284.5</v>
      </c>
      <c r="W62" s="29">
        <v>0</v>
      </c>
      <c r="X62" s="34">
        <v>63101.1</v>
      </c>
      <c r="Y62" s="29">
        <v>0</v>
      </c>
      <c r="Z62" s="29">
        <v>0</v>
      </c>
      <c r="AA62" s="30">
        <f t="shared" si="1"/>
        <v>63101.1</v>
      </c>
      <c r="AB62" s="29">
        <v>0</v>
      </c>
      <c r="AC62" s="35">
        <v>16609.1</v>
      </c>
      <c r="AD62" s="30">
        <f t="shared" si="2"/>
        <v>362994.69999999995</v>
      </c>
      <c r="AE62" s="28">
        <v>833.8</v>
      </c>
      <c r="AF62" s="28">
        <v>96232.42578599995</v>
      </c>
      <c r="AG62" s="30">
        <f t="shared" si="3"/>
        <v>460060.92578599986</v>
      </c>
      <c r="AH62" s="14"/>
    </row>
    <row r="63" spans="1:34" ht="18">
      <c r="A63" s="58">
        <v>41091</v>
      </c>
      <c r="B63" s="30">
        <v>53695.7</v>
      </c>
      <c r="C63" s="29">
        <v>0</v>
      </c>
      <c r="D63" s="29">
        <v>0</v>
      </c>
      <c r="E63" s="29">
        <v>0</v>
      </c>
      <c r="F63" s="29">
        <v>0</v>
      </c>
      <c r="G63" s="30">
        <v>108925</v>
      </c>
      <c r="H63" s="30">
        <v>139276.4</v>
      </c>
      <c r="I63" s="29">
        <v>0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30">
        <f t="shared" si="4"/>
        <v>301897.1</v>
      </c>
      <c r="W63" s="29">
        <v>0</v>
      </c>
      <c r="X63" s="34">
        <v>52484.4</v>
      </c>
      <c r="Y63" s="29">
        <v>0</v>
      </c>
      <c r="Z63" s="29">
        <v>0</v>
      </c>
      <c r="AA63" s="30">
        <f t="shared" si="1"/>
        <v>52484.4</v>
      </c>
      <c r="AB63" s="30">
        <v>2.1666666666666665</v>
      </c>
      <c r="AC63" s="35">
        <v>14837.7</v>
      </c>
      <c r="AD63" s="30">
        <f t="shared" si="2"/>
        <v>369221.3666666667</v>
      </c>
      <c r="AE63" s="28">
        <v>833.8</v>
      </c>
      <c r="AF63" s="28">
        <v>114773.80003700007</v>
      </c>
      <c r="AG63" s="30">
        <f t="shared" si="3"/>
        <v>484828.9667036667</v>
      </c>
      <c r="AH63" s="14"/>
    </row>
    <row r="64" spans="1:34" ht="18">
      <c r="A64" s="58">
        <v>41122</v>
      </c>
      <c r="B64" s="30">
        <v>65092</v>
      </c>
      <c r="C64" s="29">
        <v>0</v>
      </c>
      <c r="D64" s="29">
        <v>0</v>
      </c>
      <c r="E64" s="29">
        <v>0</v>
      </c>
      <c r="F64" s="29">
        <v>0</v>
      </c>
      <c r="G64" s="30">
        <v>108925</v>
      </c>
      <c r="H64" s="30">
        <v>138968.3</v>
      </c>
      <c r="I64" s="29">
        <v>0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0">
        <f t="shared" si="4"/>
        <v>312985.3</v>
      </c>
      <c r="W64" s="29">
        <v>0</v>
      </c>
      <c r="X64" s="34">
        <v>44735.2</v>
      </c>
      <c r="Y64" s="29">
        <v>0</v>
      </c>
      <c r="Z64" s="29">
        <v>0</v>
      </c>
      <c r="AA64" s="30">
        <f t="shared" si="1"/>
        <v>44735.2</v>
      </c>
      <c r="AB64" s="30">
        <v>4.333333333333333</v>
      </c>
      <c r="AC64" s="35">
        <v>12360.8</v>
      </c>
      <c r="AD64" s="30">
        <f t="shared" si="2"/>
        <v>370085.6333333333</v>
      </c>
      <c r="AE64" s="28">
        <v>833.8</v>
      </c>
      <c r="AF64" s="28">
        <v>134076.26683700003</v>
      </c>
      <c r="AG64" s="30">
        <f t="shared" si="3"/>
        <v>504995.7001703333</v>
      </c>
      <c r="AH64" s="14"/>
    </row>
    <row r="65" spans="1:34" ht="18">
      <c r="A65" s="58">
        <v>41153</v>
      </c>
      <c r="B65" s="30">
        <v>51763.2</v>
      </c>
      <c r="C65" s="29">
        <v>0</v>
      </c>
      <c r="D65" s="29">
        <v>0</v>
      </c>
      <c r="E65" s="29">
        <v>0</v>
      </c>
      <c r="F65" s="29">
        <v>0</v>
      </c>
      <c r="G65" s="30">
        <v>108925</v>
      </c>
      <c r="H65" s="30">
        <v>138968.3</v>
      </c>
      <c r="I65" s="29">
        <v>0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0">
        <f aca="true" t="shared" si="5" ref="V65:V96">SUM(B65:H65)</f>
        <v>299656.5</v>
      </c>
      <c r="W65" s="29">
        <v>0</v>
      </c>
      <c r="X65" s="34">
        <v>38166.799999999996</v>
      </c>
      <c r="Y65" s="29">
        <v>0</v>
      </c>
      <c r="Z65" s="29">
        <v>0</v>
      </c>
      <c r="AA65" s="30">
        <f t="shared" si="1"/>
        <v>38166.799999999996</v>
      </c>
      <c r="AB65" s="30">
        <v>6.5</v>
      </c>
      <c r="AC65" s="35">
        <v>12239.1</v>
      </c>
      <c r="AD65" s="30">
        <f t="shared" si="2"/>
        <v>350068.89999999997</v>
      </c>
      <c r="AE65" s="28">
        <v>833.8</v>
      </c>
      <c r="AF65" s="28">
        <v>163996.31256700004</v>
      </c>
      <c r="AG65" s="30">
        <f t="shared" si="3"/>
        <v>514899.012567</v>
      </c>
      <c r="AH65" s="14"/>
    </row>
    <row r="66" spans="1:34" ht="18">
      <c r="A66" s="58">
        <v>41183</v>
      </c>
      <c r="B66" s="30">
        <v>78836.5</v>
      </c>
      <c r="C66" s="29">
        <v>0</v>
      </c>
      <c r="D66" s="29">
        <v>0</v>
      </c>
      <c r="E66" s="29">
        <v>0</v>
      </c>
      <c r="F66" s="29">
        <v>0</v>
      </c>
      <c r="G66" s="30">
        <v>108925</v>
      </c>
      <c r="H66" s="30">
        <v>138352</v>
      </c>
      <c r="I66" s="29">
        <v>0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0">
        <f t="shared" si="5"/>
        <v>326113.5</v>
      </c>
      <c r="W66" s="29">
        <v>0</v>
      </c>
      <c r="X66" s="34">
        <v>34235.2</v>
      </c>
      <c r="Y66" s="29">
        <v>0</v>
      </c>
      <c r="Z66" s="29">
        <v>0</v>
      </c>
      <c r="AA66" s="30">
        <f t="shared" si="1"/>
        <v>34235.2</v>
      </c>
      <c r="AB66" s="30">
        <v>8.666666666666666</v>
      </c>
      <c r="AC66" s="35">
        <v>12511.2</v>
      </c>
      <c r="AD66" s="30">
        <f t="shared" si="2"/>
        <v>372868.5666666667</v>
      </c>
      <c r="AE66" s="28">
        <v>833.8</v>
      </c>
      <c r="AF66" s="28">
        <v>177601.65612499992</v>
      </c>
      <c r="AG66" s="30">
        <f t="shared" si="3"/>
        <v>551304.0227916667</v>
      </c>
      <c r="AH66" s="14"/>
    </row>
    <row r="67" spans="1:34" ht="18">
      <c r="A67" s="58">
        <v>41214</v>
      </c>
      <c r="B67" s="30">
        <v>104206.5</v>
      </c>
      <c r="C67" s="29">
        <v>0</v>
      </c>
      <c r="D67" s="29">
        <v>0</v>
      </c>
      <c r="E67" s="29">
        <v>0</v>
      </c>
      <c r="F67" s="29">
        <v>0</v>
      </c>
      <c r="G67" s="30">
        <v>108925</v>
      </c>
      <c r="H67" s="30">
        <v>138043.9</v>
      </c>
      <c r="I67" s="29">
        <v>0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0">
        <f t="shared" si="5"/>
        <v>351175.4</v>
      </c>
      <c r="W67" s="29">
        <v>0</v>
      </c>
      <c r="X67" s="34">
        <v>35864.9</v>
      </c>
      <c r="Y67" s="29">
        <v>0</v>
      </c>
      <c r="Z67" s="29">
        <v>0</v>
      </c>
      <c r="AA67" s="30">
        <f>+X67+Z67</f>
        <v>35864.9</v>
      </c>
      <c r="AB67" s="30">
        <v>10.833333333333332</v>
      </c>
      <c r="AC67" s="35">
        <v>13450.2</v>
      </c>
      <c r="AD67" s="30">
        <f t="shared" si="2"/>
        <v>400501.3333333334</v>
      </c>
      <c r="AE67" s="28">
        <v>833.8</v>
      </c>
      <c r="AF67" s="28">
        <v>160742.7586890001</v>
      </c>
      <c r="AG67" s="30">
        <f t="shared" si="3"/>
        <v>562077.8920223335</v>
      </c>
      <c r="AH67" s="14"/>
    </row>
    <row r="68" spans="1:34" ht="18">
      <c r="A68" s="58">
        <v>41244</v>
      </c>
      <c r="B68" s="30">
        <v>155251.9</v>
      </c>
      <c r="C68" s="29">
        <v>0</v>
      </c>
      <c r="D68" s="29">
        <v>0</v>
      </c>
      <c r="E68" s="29">
        <v>0</v>
      </c>
      <c r="F68" s="29">
        <v>0</v>
      </c>
      <c r="G68" s="30">
        <v>117037.4</v>
      </c>
      <c r="H68" s="30">
        <v>137735.7</v>
      </c>
      <c r="I68" s="29">
        <v>0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30">
        <f t="shared" si="5"/>
        <v>410025</v>
      </c>
      <c r="W68" s="29">
        <v>0</v>
      </c>
      <c r="X68" s="34">
        <v>49024.299999999996</v>
      </c>
      <c r="Y68" s="29">
        <v>0</v>
      </c>
      <c r="Z68" s="30">
        <v>2705.2</v>
      </c>
      <c r="AA68" s="30">
        <f>+X68+Z68</f>
        <v>51729.49999999999</v>
      </c>
      <c r="AB68" s="30">
        <v>13</v>
      </c>
      <c r="AC68" s="35">
        <v>15264.4</v>
      </c>
      <c r="AD68" s="30">
        <f t="shared" si="2"/>
        <v>477031.9</v>
      </c>
      <c r="AE68" s="28">
        <v>833.8</v>
      </c>
      <c r="AF68" s="28">
        <v>61746.8</v>
      </c>
      <c r="AG68" s="30">
        <f t="shared" si="3"/>
        <v>539612.5</v>
      </c>
      <c r="AH68" s="14"/>
    </row>
    <row r="69" spans="1:34" ht="18">
      <c r="A69" s="58">
        <v>41275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30">
        <v>115644.120141</v>
      </c>
      <c r="H69" s="30">
        <v>292679.499312</v>
      </c>
      <c r="I69" s="29">
        <v>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0">
        <f t="shared" si="5"/>
        <v>408323.619453</v>
      </c>
      <c r="W69" s="29">
        <v>0</v>
      </c>
      <c r="X69" s="34">
        <v>53502.6</v>
      </c>
      <c r="Y69" s="29">
        <v>0</v>
      </c>
      <c r="Z69" s="30">
        <v>2402.6</v>
      </c>
      <c r="AA69" s="30">
        <f aca="true" t="shared" si="6" ref="AA69:AA128">+X69+Z69</f>
        <v>55905.2</v>
      </c>
      <c r="AB69" s="30">
        <v>16.116666666666667</v>
      </c>
      <c r="AC69" s="35">
        <v>12136.5</v>
      </c>
      <c r="AD69" s="30">
        <f t="shared" si="2"/>
        <v>476381.4361196667</v>
      </c>
      <c r="AE69" s="28">
        <v>327</v>
      </c>
      <c r="AF69" s="28">
        <v>87067.4</v>
      </c>
      <c r="AG69" s="30">
        <f t="shared" si="3"/>
        <v>563775.8361196667</v>
      </c>
      <c r="AH69" s="14"/>
    </row>
    <row r="70" spans="1:34" ht="18">
      <c r="A70" s="58">
        <v>41306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30">
        <v>114250.8</v>
      </c>
      <c r="H70" s="30">
        <v>292371.3</v>
      </c>
      <c r="I70" s="29">
        <v>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0">
        <f t="shared" si="5"/>
        <v>406622.1</v>
      </c>
      <c r="W70" s="29">
        <v>0</v>
      </c>
      <c r="X70" s="34">
        <v>50864</v>
      </c>
      <c r="Y70" s="29">
        <v>0</v>
      </c>
      <c r="Z70" s="30">
        <v>4047.7</v>
      </c>
      <c r="AA70" s="30">
        <f t="shared" si="6"/>
        <v>54911.7</v>
      </c>
      <c r="AB70" s="30">
        <v>19.233333333333334</v>
      </c>
      <c r="AC70" s="35">
        <v>12065.1</v>
      </c>
      <c r="AD70" s="30">
        <f t="shared" si="2"/>
        <v>473618.1333333333</v>
      </c>
      <c r="AE70" s="28">
        <v>327</v>
      </c>
      <c r="AF70" s="28">
        <v>55953.9</v>
      </c>
      <c r="AG70" s="30">
        <f t="shared" si="3"/>
        <v>529899.0333333333</v>
      </c>
      <c r="AH70" s="14"/>
    </row>
    <row r="71" spans="1:34" ht="18">
      <c r="A71" s="58">
        <v>41334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30">
        <v>112857.5</v>
      </c>
      <c r="H71" s="30">
        <v>292063.1</v>
      </c>
      <c r="I71" s="29">
        <v>0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0">
        <f t="shared" si="5"/>
        <v>404920.6</v>
      </c>
      <c r="W71" s="29">
        <v>0</v>
      </c>
      <c r="X71" s="34">
        <v>47334.4</v>
      </c>
      <c r="Y71" s="29">
        <v>0</v>
      </c>
      <c r="Z71" s="30">
        <v>3984.4</v>
      </c>
      <c r="AA71" s="30">
        <f t="shared" si="6"/>
        <v>51318.8</v>
      </c>
      <c r="AB71" s="30">
        <v>22.35</v>
      </c>
      <c r="AC71" s="35">
        <v>14907.9</v>
      </c>
      <c r="AD71" s="30">
        <f t="shared" si="2"/>
        <v>471169.64999999997</v>
      </c>
      <c r="AE71" s="28">
        <v>327</v>
      </c>
      <c r="AF71" s="28">
        <v>60353.9</v>
      </c>
      <c r="AG71" s="30">
        <f t="shared" si="3"/>
        <v>531850.5499999999</v>
      </c>
      <c r="AH71" s="14"/>
    </row>
    <row r="72" spans="1:34" ht="18">
      <c r="A72" s="58">
        <v>41365</v>
      </c>
      <c r="B72" s="30">
        <v>11186</v>
      </c>
      <c r="C72" s="29">
        <v>0</v>
      </c>
      <c r="D72" s="29">
        <v>0</v>
      </c>
      <c r="E72" s="29">
        <v>0</v>
      </c>
      <c r="F72" s="29">
        <v>0</v>
      </c>
      <c r="G72" s="30">
        <v>111464.2</v>
      </c>
      <c r="H72" s="30">
        <v>291755.1</v>
      </c>
      <c r="I72" s="29">
        <v>0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>
        <f t="shared" si="5"/>
        <v>414405.3</v>
      </c>
      <c r="W72" s="29">
        <v>0</v>
      </c>
      <c r="X72" s="34">
        <v>42558.399999999994</v>
      </c>
      <c r="Y72" s="29">
        <v>0</v>
      </c>
      <c r="Z72" s="30">
        <v>3837.3</v>
      </c>
      <c r="AA72" s="30">
        <f t="shared" si="6"/>
        <v>46395.7</v>
      </c>
      <c r="AB72" s="30">
        <v>25.466666666666665</v>
      </c>
      <c r="AC72" s="35">
        <v>16783.6</v>
      </c>
      <c r="AD72" s="30">
        <f t="shared" si="2"/>
        <v>477610.06666666665</v>
      </c>
      <c r="AE72" s="28">
        <v>327</v>
      </c>
      <c r="AF72" s="28">
        <v>60714.9</v>
      </c>
      <c r="AG72" s="30">
        <f t="shared" si="3"/>
        <v>538651.9666666667</v>
      </c>
      <c r="AH72" s="14"/>
    </row>
    <row r="73" spans="1:34" ht="18">
      <c r="A73" s="58">
        <v>41395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30">
        <v>110070.9</v>
      </c>
      <c r="H73" s="30">
        <v>291446.9</v>
      </c>
      <c r="I73" s="29">
        <v>0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>
        <f t="shared" si="5"/>
        <v>401517.80000000005</v>
      </c>
      <c r="W73" s="29">
        <v>0</v>
      </c>
      <c r="X73" s="34">
        <v>68342</v>
      </c>
      <c r="Y73" s="29">
        <v>0</v>
      </c>
      <c r="Z73" s="30">
        <v>1350.2</v>
      </c>
      <c r="AA73" s="30">
        <f t="shared" si="6"/>
        <v>69692.2</v>
      </c>
      <c r="AB73" s="30">
        <v>28.583333333333332</v>
      </c>
      <c r="AC73" s="35">
        <v>15592.6</v>
      </c>
      <c r="AD73" s="30">
        <f t="shared" si="2"/>
        <v>486831.18333333335</v>
      </c>
      <c r="AE73" s="28">
        <v>327</v>
      </c>
      <c r="AF73" s="28">
        <v>65011.7</v>
      </c>
      <c r="AG73" s="30">
        <f t="shared" si="3"/>
        <v>552169.8833333333</v>
      </c>
      <c r="AH73" s="14"/>
    </row>
    <row r="74" spans="1:34" ht="18">
      <c r="A74" s="58">
        <v>41426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30">
        <v>108677.6</v>
      </c>
      <c r="H74" s="30">
        <v>291138.8</v>
      </c>
      <c r="I74" s="29">
        <v>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0">
        <f t="shared" si="5"/>
        <v>399816.4</v>
      </c>
      <c r="W74" s="29">
        <v>0</v>
      </c>
      <c r="X74" s="34">
        <v>70934.6</v>
      </c>
      <c r="Y74" s="29">
        <v>0</v>
      </c>
      <c r="Z74" s="30">
        <v>1294.8</v>
      </c>
      <c r="AA74" s="30">
        <f t="shared" si="6"/>
        <v>72229.40000000001</v>
      </c>
      <c r="AB74" s="30">
        <v>31.7</v>
      </c>
      <c r="AC74" s="35">
        <v>17430.8</v>
      </c>
      <c r="AD74" s="30">
        <f aca="true" t="shared" si="7" ref="AD74:AD137">+V74+AA74+AB74+AC74</f>
        <v>489508.30000000005</v>
      </c>
      <c r="AE74" s="29">
        <v>0</v>
      </c>
      <c r="AF74" s="28">
        <v>70322.8</v>
      </c>
      <c r="AG74" s="30">
        <f aca="true" t="shared" si="8" ref="AG74:AG137">AD74+AE74+AF74</f>
        <v>559831.1000000001</v>
      </c>
      <c r="AH74" s="14"/>
    </row>
    <row r="75" spans="1:34" ht="18">
      <c r="A75" s="58">
        <v>41456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30">
        <v>107284.3</v>
      </c>
      <c r="H75" s="30">
        <v>290830.7</v>
      </c>
      <c r="I75" s="29">
        <v>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0">
        <f t="shared" si="5"/>
        <v>398115</v>
      </c>
      <c r="W75" s="29">
        <v>0</v>
      </c>
      <c r="X75" s="34">
        <v>100965.3</v>
      </c>
      <c r="Y75" s="29">
        <v>0</v>
      </c>
      <c r="Z75" s="30">
        <v>581.5</v>
      </c>
      <c r="AA75" s="30">
        <f t="shared" si="6"/>
        <v>101546.8</v>
      </c>
      <c r="AB75" s="30">
        <v>33.8</v>
      </c>
      <c r="AC75" s="35">
        <v>16818</v>
      </c>
      <c r="AD75" s="30">
        <f t="shared" si="7"/>
        <v>516513.6</v>
      </c>
      <c r="AE75" s="29">
        <v>0</v>
      </c>
      <c r="AF75" s="28">
        <v>72236.8</v>
      </c>
      <c r="AG75" s="30">
        <f t="shared" si="8"/>
        <v>588750.4</v>
      </c>
      <c r="AH75" s="14"/>
    </row>
    <row r="76" spans="1:34" ht="18">
      <c r="A76" s="58">
        <v>41487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30">
        <v>107284.3</v>
      </c>
      <c r="H76" s="30">
        <v>290830.7</v>
      </c>
      <c r="I76" s="29">
        <v>0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30">
        <f t="shared" si="5"/>
        <v>398115</v>
      </c>
      <c r="W76" s="29">
        <v>0</v>
      </c>
      <c r="X76" s="34">
        <v>96477.7</v>
      </c>
      <c r="Y76" s="29">
        <v>0</v>
      </c>
      <c r="Z76" s="30">
        <v>608.6</v>
      </c>
      <c r="AA76" s="30">
        <f t="shared" si="6"/>
        <v>97086.3</v>
      </c>
      <c r="AB76" s="30">
        <v>35.9</v>
      </c>
      <c r="AC76" s="35">
        <v>23976.4</v>
      </c>
      <c r="AD76" s="30">
        <f t="shared" si="7"/>
        <v>519213.60000000003</v>
      </c>
      <c r="AE76" s="29">
        <v>0</v>
      </c>
      <c r="AF76" s="28">
        <v>71998</v>
      </c>
      <c r="AG76" s="30">
        <f t="shared" si="8"/>
        <v>591211.6000000001</v>
      </c>
      <c r="AH76" s="14"/>
    </row>
    <row r="77" spans="1:34" ht="18">
      <c r="A77" s="58">
        <v>41518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30">
        <v>107284.3</v>
      </c>
      <c r="H77" s="30">
        <v>290214.4</v>
      </c>
      <c r="I77" s="29">
        <v>0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0">
        <f t="shared" si="5"/>
        <v>397498.7</v>
      </c>
      <c r="W77" s="29">
        <v>0</v>
      </c>
      <c r="X77" s="34">
        <v>104499.4</v>
      </c>
      <c r="Y77" s="29">
        <v>0</v>
      </c>
      <c r="Z77" s="30">
        <v>582.5</v>
      </c>
      <c r="AA77" s="30">
        <f t="shared" si="6"/>
        <v>105081.9</v>
      </c>
      <c r="AB77" s="30">
        <v>38</v>
      </c>
      <c r="AC77" s="35">
        <v>21844.2</v>
      </c>
      <c r="AD77" s="30">
        <f t="shared" si="7"/>
        <v>524462.7999999999</v>
      </c>
      <c r="AE77" s="29">
        <v>0</v>
      </c>
      <c r="AF77" s="28">
        <v>67898</v>
      </c>
      <c r="AG77" s="30">
        <f t="shared" si="8"/>
        <v>592360.7999999999</v>
      </c>
      <c r="AH77" s="14"/>
    </row>
    <row r="78" spans="1:34" ht="18.75">
      <c r="A78" s="58">
        <v>41548</v>
      </c>
      <c r="B78" s="31">
        <v>6525.5</v>
      </c>
      <c r="C78" s="29">
        <v>0</v>
      </c>
      <c r="D78" s="29">
        <v>0</v>
      </c>
      <c r="E78" s="29">
        <v>0</v>
      </c>
      <c r="F78" s="29">
        <v>0</v>
      </c>
      <c r="G78" s="30">
        <v>107284.3</v>
      </c>
      <c r="H78" s="30">
        <v>289906.3</v>
      </c>
      <c r="I78" s="29">
        <v>0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30">
        <f t="shared" si="5"/>
        <v>403716.1</v>
      </c>
      <c r="W78" s="29">
        <v>0</v>
      </c>
      <c r="X78" s="34">
        <v>108413.2</v>
      </c>
      <c r="Y78" s="29">
        <v>0</v>
      </c>
      <c r="Z78" s="30">
        <v>620.8</v>
      </c>
      <c r="AA78" s="30">
        <f t="shared" si="6"/>
        <v>109034</v>
      </c>
      <c r="AB78" s="30">
        <v>40.099999999999994</v>
      </c>
      <c r="AC78" s="35">
        <v>16870.9</v>
      </c>
      <c r="AD78" s="30">
        <f t="shared" si="7"/>
        <v>529661.1</v>
      </c>
      <c r="AE78" s="29">
        <v>0</v>
      </c>
      <c r="AF78" s="28">
        <v>74973</v>
      </c>
      <c r="AG78" s="30">
        <f t="shared" si="8"/>
        <v>604634.1</v>
      </c>
      <c r="AH78" s="14"/>
    </row>
    <row r="79" spans="1:34" ht="18.75">
      <c r="A79" s="58">
        <v>41579</v>
      </c>
      <c r="B79" s="31">
        <v>20947.4</v>
      </c>
      <c r="C79" s="29">
        <v>0</v>
      </c>
      <c r="D79" s="29">
        <v>0</v>
      </c>
      <c r="E79" s="29">
        <v>0</v>
      </c>
      <c r="F79" s="29">
        <v>0</v>
      </c>
      <c r="G79" s="30">
        <v>107284.3</v>
      </c>
      <c r="H79" s="30">
        <v>289906.3</v>
      </c>
      <c r="I79" s="29">
        <v>0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30">
        <f t="shared" si="5"/>
        <v>418138</v>
      </c>
      <c r="W79" s="29">
        <v>0</v>
      </c>
      <c r="X79" s="34">
        <v>107312.8</v>
      </c>
      <c r="Y79" s="29">
        <v>0</v>
      </c>
      <c r="Z79" s="30">
        <v>606.1</v>
      </c>
      <c r="AA79" s="30">
        <f t="shared" si="6"/>
        <v>107918.90000000001</v>
      </c>
      <c r="AB79" s="30">
        <v>42.199999999999996</v>
      </c>
      <c r="AC79" s="35">
        <v>21499.7</v>
      </c>
      <c r="AD79" s="30">
        <f t="shared" si="7"/>
        <v>547598.7999999999</v>
      </c>
      <c r="AE79" s="29">
        <v>0</v>
      </c>
      <c r="AF79" s="28">
        <v>74730.9</v>
      </c>
      <c r="AG79" s="30">
        <f t="shared" si="8"/>
        <v>622329.7</v>
      </c>
      <c r="AH79" s="14"/>
    </row>
    <row r="80" spans="1:34" ht="18">
      <c r="A80" s="58">
        <v>41609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30">
        <v>107284.3</v>
      </c>
      <c r="H80" s="30">
        <v>289290</v>
      </c>
      <c r="I80" s="29">
        <v>0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0">
        <f t="shared" si="5"/>
        <v>396574.3</v>
      </c>
      <c r="W80" s="29">
        <v>0</v>
      </c>
      <c r="X80" s="34">
        <v>109019.9</v>
      </c>
      <c r="Y80" s="29">
        <v>0</v>
      </c>
      <c r="Z80" s="30">
        <v>539.1</v>
      </c>
      <c r="AA80" s="30">
        <f t="shared" si="6"/>
        <v>109559</v>
      </c>
      <c r="AB80" s="30">
        <v>44.3</v>
      </c>
      <c r="AC80" s="35">
        <v>17922.9</v>
      </c>
      <c r="AD80" s="30">
        <f t="shared" si="7"/>
        <v>524100.5</v>
      </c>
      <c r="AE80" s="29">
        <v>0</v>
      </c>
      <c r="AF80" s="28">
        <v>73905.6</v>
      </c>
      <c r="AG80" s="30">
        <f t="shared" si="8"/>
        <v>598006.1</v>
      </c>
      <c r="AH80" s="14"/>
    </row>
    <row r="81" spans="1:34" ht="18">
      <c r="A81" s="58">
        <v>41640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30">
        <v>107284.3</v>
      </c>
      <c r="H81" s="30">
        <v>289290</v>
      </c>
      <c r="I81" s="29">
        <v>0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30">
        <f t="shared" si="5"/>
        <v>396574.3</v>
      </c>
      <c r="W81" s="29">
        <v>0</v>
      </c>
      <c r="X81" s="34">
        <v>108779.5</v>
      </c>
      <c r="Y81" s="29">
        <v>0</v>
      </c>
      <c r="Z81" s="30">
        <v>541.4</v>
      </c>
      <c r="AA81" s="30">
        <f t="shared" si="6"/>
        <v>109320.9</v>
      </c>
      <c r="AB81" s="30">
        <v>46.199999999999996</v>
      </c>
      <c r="AC81" s="35">
        <v>14755.1</v>
      </c>
      <c r="AD81" s="30">
        <f t="shared" si="7"/>
        <v>520696.49999999994</v>
      </c>
      <c r="AE81" s="29">
        <v>0</v>
      </c>
      <c r="AF81" s="28">
        <v>70905.6</v>
      </c>
      <c r="AG81" s="30">
        <f t="shared" si="8"/>
        <v>591602.1</v>
      </c>
      <c r="AH81" s="14"/>
    </row>
    <row r="82" spans="1:34" ht="18">
      <c r="A82" s="58">
        <v>41671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30">
        <v>107284.3</v>
      </c>
      <c r="H82" s="30">
        <v>288673.7</v>
      </c>
      <c r="I82" s="29">
        <v>0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0">
        <f t="shared" si="5"/>
        <v>395958</v>
      </c>
      <c r="W82" s="29">
        <v>0</v>
      </c>
      <c r="X82" s="34">
        <v>112164</v>
      </c>
      <c r="Y82" s="29">
        <v>0</v>
      </c>
      <c r="Z82" s="30">
        <v>543.2</v>
      </c>
      <c r="AA82" s="30">
        <f t="shared" si="6"/>
        <v>112707.2</v>
      </c>
      <c r="AB82" s="30">
        <v>48.1</v>
      </c>
      <c r="AC82" s="35">
        <v>16444.5</v>
      </c>
      <c r="AD82" s="30">
        <f t="shared" si="7"/>
        <v>525157.8</v>
      </c>
      <c r="AE82" s="29">
        <v>0</v>
      </c>
      <c r="AF82" s="28">
        <v>72967.7</v>
      </c>
      <c r="AG82" s="30">
        <f t="shared" si="8"/>
        <v>598125.5</v>
      </c>
      <c r="AH82" s="14"/>
    </row>
    <row r="83" spans="1:34" ht="18.75">
      <c r="A83" s="58">
        <v>41699</v>
      </c>
      <c r="B83" s="31">
        <v>8513</v>
      </c>
      <c r="C83" s="29">
        <v>0</v>
      </c>
      <c r="D83" s="29">
        <v>0</v>
      </c>
      <c r="E83" s="29">
        <v>0</v>
      </c>
      <c r="F83" s="29">
        <v>0</v>
      </c>
      <c r="G83" s="30">
        <v>107284.3</v>
      </c>
      <c r="H83" s="30">
        <v>288673.7</v>
      </c>
      <c r="I83" s="29">
        <v>0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30">
        <f t="shared" si="5"/>
        <v>404471</v>
      </c>
      <c r="W83" s="29">
        <v>0</v>
      </c>
      <c r="X83" s="34">
        <v>108771.9</v>
      </c>
      <c r="Y83" s="29">
        <v>0</v>
      </c>
      <c r="Z83" s="30">
        <v>1314.8</v>
      </c>
      <c r="AA83" s="30">
        <f t="shared" si="6"/>
        <v>110086.7</v>
      </c>
      <c r="AB83" s="30">
        <v>50</v>
      </c>
      <c r="AC83" s="35">
        <v>12016.1</v>
      </c>
      <c r="AD83" s="30">
        <f t="shared" si="7"/>
        <v>526623.8</v>
      </c>
      <c r="AE83" s="29">
        <v>0</v>
      </c>
      <c r="AF83" s="28">
        <v>77251.6</v>
      </c>
      <c r="AG83" s="30">
        <f t="shared" si="8"/>
        <v>603875.4</v>
      </c>
      <c r="AH83" s="14"/>
    </row>
    <row r="84" spans="1:34" ht="18.75">
      <c r="A84" s="58">
        <v>41730</v>
      </c>
      <c r="B84" s="31">
        <v>14256.4</v>
      </c>
      <c r="C84" s="29">
        <v>0</v>
      </c>
      <c r="D84" s="29">
        <v>0</v>
      </c>
      <c r="E84" s="29">
        <v>0</v>
      </c>
      <c r="F84" s="29">
        <v>0</v>
      </c>
      <c r="G84" s="30">
        <v>107284.3</v>
      </c>
      <c r="H84" s="30">
        <v>288365.6</v>
      </c>
      <c r="I84" s="29">
        <v>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30">
        <f t="shared" si="5"/>
        <v>409906.3</v>
      </c>
      <c r="W84" s="29">
        <v>0</v>
      </c>
      <c r="X84" s="34">
        <v>137931.1</v>
      </c>
      <c r="Y84" s="29">
        <v>0</v>
      </c>
      <c r="Z84" s="30">
        <v>2342.1</v>
      </c>
      <c r="AA84" s="30">
        <f t="shared" si="6"/>
        <v>140273.2</v>
      </c>
      <c r="AB84" s="30">
        <v>51.9</v>
      </c>
      <c r="AC84" s="35">
        <v>15832.1</v>
      </c>
      <c r="AD84" s="30">
        <f t="shared" si="7"/>
        <v>566063.5</v>
      </c>
      <c r="AE84" s="29">
        <v>0</v>
      </c>
      <c r="AF84" s="28">
        <v>77326.58</v>
      </c>
      <c r="AG84" s="30">
        <f t="shared" si="8"/>
        <v>643390.08</v>
      </c>
      <c r="AH84" s="14"/>
    </row>
    <row r="85" spans="1:34" ht="18.75">
      <c r="A85" s="58">
        <v>41760</v>
      </c>
      <c r="B85" s="31">
        <v>16076.5</v>
      </c>
      <c r="C85" s="29">
        <v>0</v>
      </c>
      <c r="D85" s="29">
        <v>0</v>
      </c>
      <c r="E85" s="29">
        <v>0</v>
      </c>
      <c r="F85" s="29">
        <v>0</v>
      </c>
      <c r="G85" s="30">
        <v>107284.3</v>
      </c>
      <c r="H85" s="30">
        <v>287749.3</v>
      </c>
      <c r="I85" s="29">
        <v>0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30">
        <f t="shared" si="5"/>
        <v>411110.1</v>
      </c>
      <c r="W85" s="29">
        <v>0</v>
      </c>
      <c r="X85" s="34">
        <v>131083.8</v>
      </c>
      <c r="Y85" s="29">
        <v>0</v>
      </c>
      <c r="Z85" s="30">
        <v>1330.6</v>
      </c>
      <c r="AA85" s="30">
        <f t="shared" si="6"/>
        <v>132414.4</v>
      </c>
      <c r="AB85" s="30">
        <v>53.8</v>
      </c>
      <c r="AC85" s="35">
        <v>14486.1</v>
      </c>
      <c r="AD85" s="30">
        <f t="shared" si="7"/>
        <v>558064.4</v>
      </c>
      <c r="AE85" s="29">
        <v>0</v>
      </c>
      <c r="AF85" s="28">
        <v>89397.2</v>
      </c>
      <c r="AG85" s="30">
        <f t="shared" si="8"/>
        <v>647461.6</v>
      </c>
      <c r="AH85" s="14"/>
    </row>
    <row r="86" spans="1:34" ht="18.75">
      <c r="A86" s="58">
        <v>41791</v>
      </c>
      <c r="B86" s="31">
        <v>39309.6</v>
      </c>
      <c r="C86" s="29">
        <v>0</v>
      </c>
      <c r="D86" s="29">
        <v>0</v>
      </c>
      <c r="E86" s="29">
        <v>0</v>
      </c>
      <c r="F86" s="29">
        <v>0</v>
      </c>
      <c r="G86" s="30">
        <v>107284.3</v>
      </c>
      <c r="H86" s="30">
        <v>287441.3</v>
      </c>
      <c r="I86" s="29">
        <v>0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0">
        <f t="shared" si="5"/>
        <v>434035.19999999995</v>
      </c>
      <c r="W86" s="29">
        <v>0</v>
      </c>
      <c r="X86" s="34">
        <v>134209.1</v>
      </c>
      <c r="Y86" s="29">
        <v>0</v>
      </c>
      <c r="Z86" s="30">
        <v>1296.6</v>
      </c>
      <c r="AA86" s="30">
        <f t="shared" si="6"/>
        <v>135505.7</v>
      </c>
      <c r="AB86" s="30">
        <v>55.7</v>
      </c>
      <c r="AC86" s="35">
        <v>17380.9</v>
      </c>
      <c r="AD86" s="30">
        <f t="shared" si="7"/>
        <v>586977.4999999999</v>
      </c>
      <c r="AE86" s="29">
        <v>0</v>
      </c>
      <c r="AF86" s="28">
        <v>86242.5</v>
      </c>
      <c r="AG86" s="30">
        <f t="shared" si="8"/>
        <v>673219.9999999999</v>
      </c>
      <c r="AH86" s="14"/>
    </row>
    <row r="87" spans="1:34" ht="18.75">
      <c r="A87" s="58">
        <v>41821</v>
      </c>
      <c r="B87" s="31">
        <v>52779.8</v>
      </c>
      <c r="C87" s="29">
        <v>0</v>
      </c>
      <c r="D87" s="29">
        <v>0</v>
      </c>
      <c r="E87" s="29">
        <v>0</v>
      </c>
      <c r="F87" s="29">
        <v>0</v>
      </c>
      <c r="G87" s="30">
        <v>107284.3</v>
      </c>
      <c r="H87" s="30">
        <v>287441.3</v>
      </c>
      <c r="I87" s="29">
        <v>0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30">
        <f t="shared" si="5"/>
        <v>447505.4</v>
      </c>
      <c r="W87" s="29">
        <v>0</v>
      </c>
      <c r="X87" s="34">
        <v>136756.6</v>
      </c>
      <c r="Y87" s="29">
        <v>0</v>
      </c>
      <c r="Z87" s="30">
        <v>3306.9</v>
      </c>
      <c r="AA87" s="30">
        <f t="shared" si="6"/>
        <v>140063.5</v>
      </c>
      <c r="AB87" s="30">
        <v>64.55</v>
      </c>
      <c r="AC87" s="35">
        <v>19112.1</v>
      </c>
      <c r="AD87" s="30">
        <f t="shared" si="7"/>
        <v>606745.55</v>
      </c>
      <c r="AE87" s="29">
        <v>0</v>
      </c>
      <c r="AF87" s="28">
        <v>87667.47</v>
      </c>
      <c r="AG87" s="30">
        <f t="shared" si="8"/>
        <v>694413.02</v>
      </c>
      <c r="AH87" s="14"/>
    </row>
    <row r="88" spans="1:34" ht="18.75">
      <c r="A88" s="58">
        <v>41852</v>
      </c>
      <c r="B88" s="31">
        <v>43358.6</v>
      </c>
      <c r="C88" s="29">
        <v>0</v>
      </c>
      <c r="D88" s="29">
        <v>0</v>
      </c>
      <c r="E88" s="29">
        <v>0</v>
      </c>
      <c r="F88" s="29">
        <v>0</v>
      </c>
      <c r="G88" s="30">
        <v>107284.3</v>
      </c>
      <c r="H88" s="30">
        <v>286825</v>
      </c>
      <c r="I88" s="29">
        <v>0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0">
        <f t="shared" si="5"/>
        <v>437467.9</v>
      </c>
      <c r="W88" s="29">
        <v>0</v>
      </c>
      <c r="X88" s="34">
        <v>150171.5</v>
      </c>
      <c r="Y88" s="29">
        <v>0</v>
      </c>
      <c r="Z88" s="30">
        <v>1421.8</v>
      </c>
      <c r="AA88" s="30">
        <f t="shared" si="6"/>
        <v>151593.3</v>
      </c>
      <c r="AB88" s="30">
        <v>73.4</v>
      </c>
      <c r="AC88" s="35">
        <v>21214.4</v>
      </c>
      <c r="AD88" s="30">
        <f t="shared" si="7"/>
        <v>610349</v>
      </c>
      <c r="AE88" s="29">
        <v>0</v>
      </c>
      <c r="AF88" s="28">
        <v>81286.25</v>
      </c>
      <c r="AG88" s="30">
        <f t="shared" si="8"/>
        <v>691635.25</v>
      </c>
      <c r="AH88" s="14"/>
    </row>
    <row r="89" spans="1:34" ht="18.75">
      <c r="A89" s="58">
        <v>41883</v>
      </c>
      <c r="B89" s="31">
        <v>27300.1</v>
      </c>
      <c r="C89" s="29">
        <v>0</v>
      </c>
      <c r="D89" s="29">
        <v>0</v>
      </c>
      <c r="E89" s="29">
        <v>0</v>
      </c>
      <c r="F89" s="29">
        <v>0</v>
      </c>
      <c r="G89" s="30">
        <v>107284.3</v>
      </c>
      <c r="H89" s="30">
        <v>286825</v>
      </c>
      <c r="I89" s="29">
        <v>0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30">
        <f t="shared" si="5"/>
        <v>421409.4</v>
      </c>
      <c r="W89" s="29">
        <v>0</v>
      </c>
      <c r="X89" s="34">
        <v>151516.4</v>
      </c>
      <c r="Y89" s="29">
        <v>0</v>
      </c>
      <c r="Z89" s="30">
        <v>1373.1</v>
      </c>
      <c r="AA89" s="30">
        <f t="shared" si="6"/>
        <v>152889.5</v>
      </c>
      <c r="AB89" s="30">
        <v>82.25</v>
      </c>
      <c r="AC89" s="35">
        <v>21366.1</v>
      </c>
      <c r="AD89" s="30">
        <f t="shared" si="7"/>
        <v>595747.25</v>
      </c>
      <c r="AE89" s="29">
        <v>0</v>
      </c>
      <c r="AF89" s="28">
        <v>77274.37</v>
      </c>
      <c r="AG89" s="30">
        <f t="shared" si="8"/>
        <v>673021.62</v>
      </c>
      <c r="AH89" s="14"/>
    </row>
    <row r="90" spans="1:34" ht="18.75">
      <c r="A90" s="58">
        <v>41913</v>
      </c>
      <c r="B90" s="31">
        <v>74347</v>
      </c>
      <c r="C90" s="29">
        <v>0</v>
      </c>
      <c r="D90" s="29">
        <v>0</v>
      </c>
      <c r="E90" s="29">
        <v>0</v>
      </c>
      <c r="F90" s="29">
        <v>0</v>
      </c>
      <c r="G90" s="30">
        <v>107284.3</v>
      </c>
      <c r="H90" s="30">
        <v>286516.8</v>
      </c>
      <c r="I90" s="29">
        <v>0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0">
        <f t="shared" si="5"/>
        <v>468148.1</v>
      </c>
      <c r="W90" s="29">
        <v>0</v>
      </c>
      <c r="X90" s="34">
        <v>146788.6</v>
      </c>
      <c r="Y90" s="29">
        <v>0</v>
      </c>
      <c r="Z90" s="30">
        <v>1223.7</v>
      </c>
      <c r="AA90" s="30">
        <f t="shared" si="6"/>
        <v>148012.30000000002</v>
      </c>
      <c r="AB90" s="30">
        <v>91.1</v>
      </c>
      <c r="AC90" s="35">
        <v>21075.3</v>
      </c>
      <c r="AD90" s="30">
        <f t="shared" si="7"/>
        <v>637326.8</v>
      </c>
      <c r="AE90" s="29">
        <v>0</v>
      </c>
      <c r="AF90" s="28">
        <v>77471.24</v>
      </c>
      <c r="AG90" s="30">
        <f t="shared" si="8"/>
        <v>714798.04</v>
      </c>
      <c r="AH90" s="14"/>
    </row>
    <row r="91" spans="1:34" ht="18.75">
      <c r="A91" s="58">
        <v>41944</v>
      </c>
      <c r="B91" s="31">
        <v>41502.5</v>
      </c>
      <c r="C91" s="29">
        <v>0</v>
      </c>
      <c r="D91" s="29">
        <v>0</v>
      </c>
      <c r="E91" s="29">
        <v>0</v>
      </c>
      <c r="F91" s="29">
        <v>0</v>
      </c>
      <c r="G91" s="30">
        <v>106976.2</v>
      </c>
      <c r="H91" s="30">
        <v>286208.6</v>
      </c>
      <c r="I91" s="29">
        <v>0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30">
        <f t="shared" si="5"/>
        <v>434687.3</v>
      </c>
      <c r="W91" s="29">
        <v>0</v>
      </c>
      <c r="X91" s="34">
        <v>154082.5</v>
      </c>
      <c r="Y91" s="29">
        <v>0</v>
      </c>
      <c r="Z91" s="30">
        <v>948.8</v>
      </c>
      <c r="AA91" s="30">
        <f t="shared" si="6"/>
        <v>155031.3</v>
      </c>
      <c r="AB91" s="30">
        <v>99.95</v>
      </c>
      <c r="AC91" s="35">
        <v>17552.8</v>
      </c>
      <c r="AD91" s="30">
        <f t="shared" si="7"/>
        <v>607371.35</v>
      </c>
      <c r="AE91" s="29">
        <v>0</v>
      </c>
      <c r="AF91" s="28">
        <v>71437.29</v>
      </c>
      <c r="AG91" s="30">
        <f t="shared" si="8"/>
        <v>678808.64</v>
      </c>
      <c r="AH91" s="14"/>
    </row>
    <row r="92" spans="1:34" ht="18.75">
      <c r="A92" s="58">
        <v>41974</v>
      </c>
      <c r="B92" s="32">
        <v>55186.9</v>
      </c>
      <c r="C92" s="29">
        <v>0</v>
      </c>
      <c r="D92" s="29">
        <v>0</v>
      </c>
      <c r="E92" s="29">
        <v>0</v>
      </c>
      <c r="F92" s="29">
        <v>0</v>
      </c>
      <c r="G92" s="30">
        <v>106976.2</v>
      </c>
      <c r="H92" s="30">
        <v>285900.5</v>
      </c>
      <c r="I92" s="29">
        <v>0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0">
        <f t="shared" si="5"/>
        <v>448063.6</v>
      </c>
      <c r="W92" s="29">
        <v>0</v>
      </c>
      <c r="X92" s="34">
        <v>147702.7</v>
      </c>
      <c r="Y92" s="29">
        <v>0</v>
      </c>
      <c r="Z92" s="30">
        <v>34633.2</v>
      </c>
      <c r="AA92" s="30">
        <f t="shared" si="6"/>
        <v>182335.90000000002</v>
      </c>
      <c r="AB92" s="30">
        <v>108.8</v>
      </c>
      <c r="AC92" s="35">
        <v>14527.6</v>
      </c>
      <c r="AD92" s="30">
        <f t="shared" si="7"/>
        <v>645035.9</v>
      </c>
      <c r="AE92" s="29">
        <v>0</v>
      </c>
      <c r="AF92" s="28">
        <v>82337.3</v>
      </c>
      <c r="AG92" s="30">
        <f t="shared" si="8"/>
        <v>727373.2000000001</v>
      </c>
      <c r="AH92" s="14"/>
    </row>
    <row r="93" spans="1:34" ht="18.75">
      <c r="A93" s="58">
        <v>42005</v>
      </c>
      <c r="B93" s="32">
        <v>22472.2</v>
      </c>
      <c r="C93" s="29">
        <v>0</v>
      </c>
      <c r="D93" s="29">
        <v>0</v>
      </c>
      <c r="E93" s="29">
        <v>0</v>
      </c>
      <c r="F93" s="29">
        <v>0</v>
      </c>
      <c r="G93" s="31">
        <v>106976.2</v>
      </c>
      <c r="H93" s="32">
        <v>285900.5</v>
      </c>
      <c r="I93" s="29">
        <v>0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30">
        <f t="shared" si="5"/>
        <v>415348.9</v>
      </c>
      <c r="W93" s="29">
        <v>0</v>
      </c>
      <c r="X93" s="34">
        <v>157245.09999999998</v>
      </c>
      <c r="Y93" s="29">
        <v>0</v>
      </c>
      <c r="Z93" s="30">
        <v>35319</v>
      </c>
      <c r="AA93" s="30">
        <f>+X93+Z93</f>
        <v>192564.09999999998</v>
      </c>
      <c r="AB93" s="30">
        <v>114.10000000000001</v>
      </c>
      <c r="AC93" s="35">
        <v>15258.6</v>
      </c>
      <c r="AD93" s="30">
        <f t="shared" si="7"/>
        <v>623285.7</v>
      </c>
      <c r="AE93" s="29">
        <v>0</v>
      </c>
      <c r="AF93" s="28">
        <v>77631.13</v>
      </c>
      <c r="AG93" s="30">
        <f t="shared" si="8"/>
        <v>700916.83</v>
      </c>
      <c r="AH93" s="14"/>
    </row>
    <row r="94" spans="1:34" ht="18.75">
      <c r="A94" s="58">
        <v>42036</v>
      </c>
      <c r="B94" s="32">
        <v>72202.7</v>
      </c>
      <c r="C94" s="29">
        <v>0</v>
      </c>
      <c r="D94" s="29">
        <v>0</v>
      </c>
      <c r="E94" s="29">
        <v>0</v>
      </c>
      <c r="F94" s="29">
        <v>0</v>
      </c>
      <c r="G94" s="31">
        <v>105891</v>
      </c>
      <c r="H94" s="32">
        <v>284644.4</v>
      </c>
      <c r="I94" s="29">
        <v>0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30">
        <f t="shared" si="5"/>
        <v>462738.10000000003</v>
      </c>
      <c r="W94" s="29">
        <v>0</v>
      </c>
      <c r="X94" s="34">
        <v>140827.2</v>
      </c>
      <c r="Y94" s="29">
        <v>0</v>
      </c>
      <c r="Z94" s="30">
        <v>37033.8</v>
      </c>
      <c r="AA94" s="30">
        <f t="shared" si="6"/>
        <v>177861</v>
      </c>
      <c r="AB94" s="30">
        <v>119.39999999999999</v>
      </c>
      <c r="AC94" s="35">
        <v>16307.3</v>
      </c>
      <c r="AD94" s="30">
        <f t="shared" si="7"/>
        <v>657025.8000000002</v>
      </c>
      <c r="AE94" s="29">
        <v>0</v>
      </c>
      <c r="AF94" s="28">
        <v>85733.3</v>
      </c>
      <c r="AG94" s="30">
        <f t="shared" si="8"/>
        <v>742759.1000000002</v>
      </c>
      <c r="AH94" s="14"/>
    </row>
    <row r="95" spans="1:34" ht="18.75">
      <c r="A95" s="58">
        <v>42064</v>
      </c>
      <c r="B95" s="32">
        <v>23590.1</v>
      </c>
      <c r="C95" s="29">
        <v>0</v>
      </c>
      <c r="D95" s="29">
        <v>0</v>
      </c>
      <c r="E95" s="29">
        <v>0</v>
      </c>
      <c r="F95" s="29">
        <v>0</v>
      </c>
      <c r="G95" s="31">
        <v>104166</v>
      </c>
      <c r="H95" s="32">
        <v>284644.4</v>
      </c>
      <c r="I95" s="29">
        <v>0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30">
        <f t="shared" si="5"/>
        <v>412400.5</v>
      </c>
      <c r="W95" s="29">
        <v>0</v>
      </c>
      <c r="X95" s="34">
        <v>156652.5</v>
      </c>
      <c r="Y95" s="29">
        <v>0</v>
      </c>
      <c r="Z95" s="30">
        <v>37342.1</v>
      </c>
      <c r="AA95" s="30">
        <f t="shared" si="6"/>
        <v>193994.6</v>
      </c>
      <c r="AB95" s="30">
        <v>124.69999999999999</v>
      </c>
      <c r="AC95" s="35">
        <v>14327.6</v>
      </c>
      <c r="AD95" s="30">
        <f t="shared" si="7"/>
        <v>620847.3999999999</v>
      </c>
      <c r="AE95" s="29">
        <v>0</v>
      </c>
      <c r="AF95" s="28">
        <v>79848</v>
      </c>
      <c r="AG95" s="30">
        <f t="shared" si="8"/>
        <v>700695.3999999999</v>
      </c>
      <c r="AH95" s="14"/>
    </row>
    <row r="96" spans="1:34" ht="18.75">
      <c r="A96" s="58">
        <v>42095</v>
      </c>
      <c r="B96" s="32">
        <v>54107.7</v>
      </c>
      <c r="C96" s="29">
        <v>0</v>
      </c>
      <c r="D96" s="29">
        <v>0</v>
      </c>
      <c r="E96" s="29">
        <v>0</v>
      </c>
      <c r="F96" s="29">
        <v>0</v>
      </c>
      <c r="G96" s="31">
        <v>102772.7</v>
      </c>
      <c r="H96" s="32">
        <v>284004.5</v>
      </c>
      <c r="I96" s="29">
        <v>0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30">
        <f t="shared" si="5"/>
        <v>440884.9</v>
      </c>
      <c r="W96" s="29">
        <v>0</v>
      </c>
      <c r="X96" s="34">
        <v>152931.6</v>
      </c>
      <c r="Y96" s="29">
        <v>0</v>
      </c>
      <c r="Z96" s="30">
        <v>35613.2</v>
      </c>
      <c r="AA96" s="30">
        <f t="shared" si="6"/>
        <v>188544.8</v>
      </c>
      <c r="AB96" s="30">
        <v>130</v>
      </c>
      <c r="AC96" s="35">
        <v>14327.6</v>
      </c>
      <c r="AD96" s="30">
        <f t="shared" si="7"/>
        <v>643887.2999999999</v>
      </c>
      <c r="AE96" s="29">
        <v>0</v>
      </c>
      <c r="AF96" s="28">
        <v>92014.3</v>
      </c>
      <c r="AG96" s="30">
        <f t="shared" si="8"/>
        <v>735901.6</v>
      </c>
      <c r="AH96" s="14"/>
    </row>
    <row r="97" spans="1:34" ht="18.75">
      <c r="A97" s="58">
        <v>42125</v>
      </c>
      <c r="B97" s="32">
        <v>79625</v>
      </c>
      <c r="C97" s="29">
        <v>0</v>
      </c>
      <c r="D97" s="29">
        <v>0</v>
      </c>
      <c r="E97" s="29">
        <v>0</v>
      </c>
      <c r="F97" s="29">
        <v>0</v>
      </c>
      <c r="G97" s="31">
        <v>101379.3</v>
      </c>
      <c r="H97" s="32">
        <v>283364.7</v>
      </c>
      <c r="I97" s="29">
        <v>0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30">
        <f aca="true" t="shared" si="9" ref="V97:V128">SUM(B97:H97)</f>
        <v>464369</v>
      </c>
      <c r="W97" s="29">
        <v>0</v>
      </c>
      <c r="X97" s="34">
        <v>172465.8</v>
      </c>
      <c r="Y97" s="29">
        <v>0</v>
      </c>
      <c r="Z97" s="30">
        <v>34736.2</v>
      </c>
      <c r="AA97" s="30">
        <f t="shared" si="6"/>
        <v>207202</v>
      </c>
      <c r="AB97" s="30">
        <v>135.3</v>
      </c>
      <c r="AC97" s="35">
        <v>14327.6</v>
      </c>
      <c r="AD97" s="30">
        <f t="shared" si="7"/>
        <v>686033.9</v>
      </c>
      <c r="AE97" s="29">
        <v>0</v>
      </c>
      <c r="AF97" s="28">
        <v>94612.5</v>
      </c>
      <c r="AG97" s="30">
        <f t="shared" si="8"/>
        <v>780646.4</v>
      </c>
      <c r="AH97" s="14"/>
    </row>
    <row r="98" spans="1:34" ht="18.75">
      <c r="A98" s="58">
        <v>42156</v>
      </c>
      <c r="B98" s="32">
        <v>121700.819418</v>
      </c>
      <c r="C98" s="29">
        <v>0</v>
      </c>
      <c r="D98" s="29">
        <v>0</v>
      </c>
      <c r="E98" s="29">
        <v>0</v>
      </c>
      <c r="F98" s="29">
        <v>0</v>
      </c>
      <c r="G98" s="31">
        <v>100317.8</v>
      </c>
      <c r="H98" s="32">
        <v>282393.1</v>
      </c>
      <c r="I98" s="29">
        <v>0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30">
        <f t="shared" si="9"/>
        <v>504411.71941799996</v>
      </c>
      <c r="W98" s="29">
        <v>0</v>
      </c>
      <c r="X98" s="34">
        <v>166756.2</v>
      </c>
      <c r="Y98" s="29">
        <v>0</v>
      </c>
      <c r="Z98" s="30">
        <v>32993.1</v>
      </c>
      <c r="AA98" s="30">
        <f t="shared" si="6"/>
        <v>199749.30000000002</v>
      </c>
      <c r="AB98" s="30">
        <v>140.6</v>
      </c>
      <c r="AC98" s="35">
        <v>15842.4</v>
      </c>
      <c r="AD98" s="30">
        <f t="shared" si="7"/>
        <v>720144.019418</v>
      </c>
      <c r="AE98" s="29">
        <v>0</v>
      </c>
      <c r="AF98" s="28">
        <v>103864.9</v>
      </c>
      <c r="AG98" s="30">
        <f t="shared" si="8"/>
        <v>824008.919418</v>
      </c>
      <c r="AH98" s="14"/>
    </row>
    <row r="99" spans="1:34" ht="18.75">
      <c r="A99" s="58">
        <v>42186</v>
      </c>
      <c r="B99" s="32">
        <v>124466.2</v>
      </c>
      <c r="C99" s="29">
        <v>0</v>
      </c>
      <c r="D99" s="29">
        <v>0</v>
      </c>
      <c r="E99" s="29">
        <v>0</v>
      </c>
      <c r="F99" s="29">
        <v>0</v>
      </c>
      <c r="G99" s="31">
        <v>98924.5</v>
      </c>
      <c r="H99" s="32">
        <v>281753.2</v>
      </c>
      <c r="I99" s="29">
        <v>0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30">
        <f t="shared" si="9"/>
        <v>505143.9</v>
      </c>
      <c r="W99" s="29">
        <v>0</v>
      </c>
      <c r="X99" s="34">
        <v>170582</v>
      </c>
      <c r="Y99" s="29">
        <v>0</v>
      </c>
      <c r="Z99" s="30">
        <v>34184.1</v>
      </c>
      <c r="AA99" s="30">
        <f t="shared" si="6"/>
        <v>204766.1</v>
      </c>
      <c r="AB99" s="30">
        <v>136.01666666666668</v>
      </c>
      <c r="AC99" s="35">
        <v>13954.7</v>
      </c>
      <c r="AD99" s="30">
        <f t="shared" si="7"/>
        <v>724000.7166666667</v>
      </c>
      <c r="AE99" s="29">
        <v>0</v>
      </c>
      <c r="AF99" s="28">
        <v>109064.9</v>
      </c>
      <c r="AG99" s="30">
        <f t="shared" si="8"/>
        <v>833065.6166666667</v>
      </c>
      <c r="AH99" s="14"/>
    </row>
    <row r="100" spans="1:34" ht="18.75">
      <c r="A100" s="58">
        <v>42217</v>
      </c>
      <c r="B100" s="32">
        <v>162684.9</v>
      </c>
      <c r="C100" s="29">
        <v>0</v>
      </c>
      <c r="D100" s="29">
        <v>0</v>
      </c>
      <c r="E100" s="29">
        <v>0</v>
      </c>
      <c r="F100" s="29">
        <v>0</v>
      </c>
      <c r="G100" s="31">
        <v>97531.2</v>
      </c>
      <c r="H100" s="32">
        <v>281113.3</v>
      </c>
      <c r="I100" s="29">
        <v>0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30">
        <f t="shared" si="9"/>
        <v>541329.3999999999</v>
      </c>
      <c r="W100" s="29">
        <v>0</v>
      </c>
      <c r="X100" s="34">
        <v>170888.3</v>
      </c>
      <c r="Y100" s="29">
        <v>0</v>
      </c>
      <c r="Z100" s="30">
        <v>33864.5</v>
      </c>
      <c r="AA100" s="30">
        <f t="shared" si="6"/>
        <v>204752.8</v>
      </c>
      <c r="AB100" s="30">
        <v>132.9611111111111</v>
      </c>
      <c r="AC100" s="35">
        <v>13926.800000000001</v>
      </c>
      <c r="AD100" s="30">
        <f t="shared" si="7"/>
        <v>760141.9611111111</v>
      </c>
      <c r="AE100" s="29">
        <v>0</v>
      </c>
      <c r="AF100" s="28">
        <v>104579.7</v>
      </c>
      <c r="AG100" s="30">
        <f t="shared" si="8"/>
        <v>864721.661111111</v>
      </c>
      <c r="AH100" s="14"/>
    </row>
    <row r="101" spans="1:34" ht="18.75">
      <c r="A101" s="58">
        <v>42248</v>
      </c>
      <c r="B101" s="32">
        <v>201450.1</v>
      </c>
      <c r="C101" s="29">
        <v>0</v>
      </c>
      <c r="D101" s="29">
        <v>0</v>
      </c>
      <c r="E101" s="29">
        <v>0</v>
      </c>
      <c r="F101" s="29">
        <v>0</v>
      </c>
      <c r="G101" s="31">
        <v>96137.9</v>
      </c>
      <c r="H101" s="32">
        <v>280473.5</v>
      </c>
      <c r="I101" s="29">
        <v>0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30">
        <f t="shared" si="9"/>
        <v>578061.5</v>
      </c>
      <c r="W101" s="29">
        <v>0</v>
      </c>
      <c r="X101" s="34">
        <v>177101.6</v>
      </c>
      <c r="Y101" s="29">
        <v>0</v>
      </c>
      <c r="Z101" s="30">
        <v>33864.5</v>
      </c>
      <c r="AA101" s="30">
        <f t="shared" si="6"/>
        <v>210966.1</v>
      </c>
      <c r="AB101" s="30">
        <v>130.66944444444442</v>
      </c>
      <c r="AC101" s="35">
        <v>16617.4</v>
      </c>
      <c r="AD101" s="30">
        <f t="shared" si="7"/>
        <v>805775.6694444445</v>
      </c>
      <c r="AE101" s="29">
        <v>0</v>
      </c>
      <c r="AF101" s="28">
        <v>109751.8</v>
      </c>
      <c r="AG101" s="30">
        <f t="shared" si="8"/>
        <v>915527.4694444445</v>
      </c>
      <c r="AH101" s="14"/>
    </row>
    <row r="102" spans="1:34" ht="18.75">
      <c r="A102" s="58">
        <v>42278</v>
      </c>
      <c r="B102" s="32">
        <v>227827.2</v>
      </c>
      <c r="C102" s="29">
        <v>0</v>
      </c>
      <c r="D102" s="29">
        <v>0</v>
      </c>
      <c r="E102" s="29">
        <v>0</v>
      </c>
      <c r="F102" s="29">
        <v>0</v>
      </c>
      <c r="G102" s="31">
        <v>95660.7</v>
      </c>
      <c r="H102" s="32">
        <v>279193.7</v>
      </c>
      <c r="I102" s="29">
        <v>0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30">
        <f t="shared" si="9"/>
        <v>602681.6000000001</v>
      </c>
      <c r="W102" s="29">
        <v>0</v>
      </c>
      <c r="X102" s="34">
        <v>194261.09999999998</v>
      </c>
      <c r="Y102" s="29">
        <v>0</v>
      </c>
      <c r="Z102" s="30">
        <v>34898.8</v>
      </c>
      <c r="AA102" s="30">
        <f t="shared" si="6"/>
        <v>229159.89999999997</v>
      </c>
      <c r="AB102" s="30">
        <v>128.88703703703703</v>
      </c>
      <c r="AC102" s="35">
        <v>19836.1</v>
      </c>
      <c r="AD102" s="30">
        <f t="shared" si="7"/>
        <v>851806.487037037</v>
      </c>
      <c r="AE102" s="29">
        <v>0</v>
      </c>
      <c r="AF102" s="28">
        <v>110104.94</v>
      </c>
      <c r="AG102" s="30">
        <f t="shared" si="8"/>
        <v>961911.427037037</v>
      </c>
      <c r="AH102" s="14"/>
    </row>
    <row r="103" spans="1:34" ht="18.75">
      <c r="A103" s="58">
        <v>42309</v>
      </c>
      <c r="B103" s="32">
        <v>236897.9</v>
      </c>
      <c r="C103" s="29">
        <v>0</v>
      </c>
      <c r="D103" s="29">
        <v>0</v>
      </c>
      <c r="E103" s="29">
        <v>0</v>
      </c>
      <c r="F103" s="29">
        <v>0</v>
      </c>
      <c r="G103" s="31">
        <v>94267.4</v>
      </c>
      <c r="H103" s="32">
        <v>278553.9</v>
      </c>
      <c r="I103" s="29">
        <v>0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30">
        <f t="shared" si="9"/>
        <v>609719.2</v>
      </c>
      <c r="W103" s="29">
        <v>0</v>
      </c>
      <c r="X103" s="34">
        <v>222734.2</v>
      </c>
      <c r="Y103" s="29">
        <v>0</v>
      </c>
      <c r="Z103" s="30">
        <v>41431.2</v>
      </c>
      <c r="AA103" s="30">
        <f t="shared" si="6"/>
        <v>264165.4</v>
      </c>
      <c r="AB103" s="30">
        <v>127.44413580246915</v>
      </c>
      <c r="AC103" s="35">
        <v>14859.9</v>
      </c>
      <c r="AD103" s="30">
        <f t="shared" si="7"/>
        <v>888871.9441358024</v>
      </c>
      <c r="AE103" s="29">
        <v>0</v>
      </c>
      <c r="AF103" s="28">
        <v>110804.94</v>
      </c>
      <c r="AG103" s="30">
        <f t="shared" si="8"/>
        <v>999676.8841358025</v>
      </c>
      <c r="AH103" s="14"/>
    </row>
    <row r="104" spans="1:34" ht="18.75">
      <c r="A104" s="58">
        <v>42339</v>
      </c>
      <c r="B104" s="32">
        <v>273246.030658</v>
      </c>
      <c r="C104" s="29">
        <v>0</v>
      </c>
      <c r="D104" s="29">
        <v>0</v>
      </c>
      <c r="E104" s="29">
        <v>0</v>
      </c>
      <c r="F104" s="29">
        <v>0</v>
      </c>
      <c r="G104" s="31">
        <v>90564.7</v>
      </c>
      <c r="H104" s="32">
        <v>277913.9</v>
      </c>
      <c r="I104" s="29">
        <v>0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30">
        <f t="shared" si="9"/>
        <v>641724.630658</v>
      </c>
      <c r="W104" s="29">
        <v>0</v>
      </c>
      <c r="X104" s="34">
        <v>254809.2</v>
      </c>
      <c r="Y104" s="29">
        <v>0</v>
      </c>
      <c r="Z104" s="30">
        <v>35319.3</v>
      </c>
      <c r="AA104" s="30">
        <f t="shared" si="6"/>
        <v>290128.5</v>
      </c>
      <c r="AB104" s="30">
        <v>113.1</v>
      </c>
      <c r="AC104" s="35">
        <v>14621.9</v>
      </c>
      <c r="AD104" s="30">
        <f t="shared" si="7"/>
        <v>946588.130658</v>
      </c>
      <c r="AE104" s="29">
        <v>0</v>
      </c>
      <c r="AF104" s="28">
        <v>124097.8</v>
      </c>
      <c r="AG104" s="30">
        <f t="shared" si="8"/>
        <v>1070685.930658</v>
      </c>
      <c r="AH104" s="14"/>
    </row>
    <row r="105" spans="1:34" ht="18.75">
      <c r="A105" s="58">
        <v>42370</v>
      </c>
      <c r="B105" s="32">
        <v>0</v>
      </c>
      <c r="C105" s="29">
        <v>0</v>
      </c>
      <c r="D105" s="29">
        <v>0</v>
      </c>
      <c r="E105" s="29">
        <v>0</v>
      </c>
      <c r="F105" s="29">
        <v>0</v>
      </c>
      <c r="G105" s="31">
        <v>90564.7</v>
      </c>
      <c r="H105" s="32">
        <v>508147.4</v>
      </c>
      <c r="I105" s="29">
        <v>0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30">
        <f t="shared" si="9"/>
        <v>598712.1</v>
      </c>
      <c r="W105" s="29">
        <v>0</v>
      </c>
      <c r="X105" s="34">
        <v>266534</v>
      </c>
      <c r="Y105" s="29">
        <v>0</v>
      </c>
      <c r="Z105" s="30">
        <v>34968.7</v>
      </c>
      <c r="AA105" s="30">
        <f t="shared" si="6"/>
        <v>301502.7</v>
      </c>
      <c r="AB105" s="30">
        <v>113.91666666666667</v>
      </c>
      <c r="AC105" s="35">
        <v>14586.2</v>
      </c>
      <c r="AD105" s="30">
        <f t="shared" si="7"/>
        <v>914914.9166666666</v>
      </c>
      <c r="AE105" s="29">
        <v>0</v>
      </c>
      <c r="AF105" s="28">
        <v>121831.1</v>
      </c>
      <c r="AG105" s="30">
        <f t="shared" si="8"/>
        <v>1036746.0166666666</v>
      </c>
      <c r="AH105" s="14"/>
    </row>
    <row r="106" spans="1:34" ht="18.75">
      <c r="A106" s="58">
        <v>42401</v>
      </c>
      <c r="B106" s="32">
        <v>0</v>
      </c>
      <c r="C106" s="29">
        <v>0</v>
      </c>
      <c r="D106" s="29">
        <v>0</v>
      </c>
      <c r="E106" s="29">
        <v>0</v>
      </c>
      <c r="F106" s="29">
        <v>0</v>
      </c>
      <c r="G106" s="31">
        <v>89171.4</v>
      </c>
      <c r="H106" s="32">
        <v>537669</v>
      </c>
      <c r="I106" s="29">
        <v>0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30">
        <f t="shared" si="9"/>
        <v>626840.4</v>
      </c>
      <c r="W106" s="29">
        <v>0</v>
      </c>
      <c r="X106" s="34">
        <v>282730.9</v>
      </c>
      <c r="Y106" s="29">
        <v>0</v>
      </c>
      <c r="Z106" s="30">
        <v>33693</v>
      </c>
      <c r="AA106" s="30">
        <f t="shared" si="6"/>
        <v>316423.9</v>
      </c>
      <c r="AB106" s="30">
        <v>114.73333333333333</v>
      </c>
      <c r="AC106" s="35">
        <v>19175</v>
      </c>
      <c r="AD106" s="30">
        <f t="shared" si="7"/>
        <v>962554.0333333333</v>
      </c>
      <c r="AE106" s="29">
        <v>0</v>
      </c>
      <c r="AF106" s="28">
        <v>119695.3</v>
      </c>
      <c r="AG106" s="30">
        <f t="shared" si="8"/>
        <v>1082249.3333333333</v>
      </c>
      <c r="AH106" s="14"/>
    </row>
    <row r="107" spans="1:34" ht="18.75">
      <c r="A107" s="58">
        <v>42430</v>
      </c>
      <c r="B107" s="32">
        <v>0</v>
      </c>
      <c r="C107" s="29">
        <v>0</v>
      </c>
      <c r="D107" s="29">
        <v>0</v>
      </c>
      <c r="E107" s="29">
        <v>0</v>
      </c>
      <c r="F107" s="29">
        <v>0</v>
      </c>
      <c r="G107" s="31">
        <v>86384.8</v>
      </c>
      <c r="H107" s="32">
        <v>549240.3</v>
      </c>
      <c r="I107" s="29">
        <v>0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30">
        <f t="shared" si="9"/>
        <v>635625.1000000001</v>
      </c>
      <c r="W107" s="29">
        <v>0</v>
      </c>
      <c r="X107" s="34">
        <v>296894.8</v>
      </c>
      <c r="Y107" s="29">
        <v>0</v>
      </c>
      <c r="Z107" s="30">
        <v>34871.9</v>
      </c>
      <c r="AA107" s="30">
        <f t="shared" si="6"/>
        <v>331766.7</v>
      </c>
      <c r="AB107" s="30">
        <v>115.54999999999998</v>
      </c>
      <c r="AC107" s="35">
        <v>14402.5</v>
      </c>
      <c r="AD107" s="30">
        <f t="shared" si="7"/>
        <v>981909.8500000001</v>
      </c>
      <c r="AE107" s="29">
        <v>0</v>
      </c>
      <c r="AF107" s="28">
        <v>120785.4</v>
      </c>
      <c r="AG107" s="30">
        <f t="shared" si="8"/>
        <v>1102695.25</v>
      </c>
      <c r="AH107" s="14"/>
    </row>
    <row r="108" spans="1:34" ht="18.75">
      <c r="A108" s="58">
        <v>42461</v>
      </c>
      <c r="B108" s="32">
        <v>4780.099999999977</v>
      </c>
      <c r="C108" s="29">
        <v>0</v>
      </c>
      <c r="D108" s="29">
        <v>0</v>
      </c>
      <c r="E108" s="29">
        <v>0</v>
      </c>
      <c r="F108" s="29">
        <v>0</v>
      </c>
      <c r="G108" s="31">
        <v>86384.8</v>
      </c>
      <c r="H108" s="32">
        <v>549240.3</v>
      </c>
      <c r="I108" s="29">
        <v>0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30">
        <f t="shared" si="9"/>
        <v>640405.2000000001</v>
      </c>
      <c r="W108" s="29">
        <v>0</v>
      </c>
      <c r="X108" s="34">
        <v>319584.7</v>
      </c>
      <c r="Y108" s="29">
        <v>0</v>
      </c>
      <c r="Z108" s="30">
        <v>38504</v>
      </c>
      <c r="AA108" s="30">
        <f t="shared" si="6"/>
        <v>358088.7</v>
      </c>
      <c r="AB108" s="30">
        <v>116.36666666666666</v>
      </c>
      <c r="AC108" s="35">
        <v>16326.8</v>
      </c>
      <c r="AD108" s="30">
        <f t="shared" si="7"/>
        <v>1014937.0666666669</v>
      </c>
      <c r="AE108" s="29">
        <v>0</v>
      </c>
      <c r="AF108" s="28">
        <v>119053.62</v>
      </c>
      <c r="AG108" s="30">
        <f t="shared" si="8"/>
        <v>1133990.686666667</v>
      </c>
      <c r="AH108" s="14"/>
    </row>
    <row r="109" spans="1:34" ht="18.75">
      <c r="A109" s="58">
        <v>42491</v>
      </c>
      <c r="B109" s="32">
        <v>21652.29999999999</v>
      </c>
      <c r="C109" s="29">
        <v>0</v>
      </c>
      <c r="D109" s="29">
        <v>0</v>
      </c>
      <c r="E109" s="29">
        <v>0</v>
      </c>
      <c r="F109" s="29">
        <v>0</v>
      </c>
      <c r="G109" s="31">
        <v>84991.5</v>
      </c>
      <c r="H109" s="32">
        <v>548600.5</v>
      </c>
      <c r="I109" s="29">
        <v>0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30">
        <f t="shared" si="9"/>
        <v>655244.3</v>
      </c>
      <c r="W109" s="29">
        <v>0</v>
      </c>
      <c r="X109" s="34">
        <v>322381.69999999995</v>
      </c>
      <c r="Y109" s="29">
        <v>0</v>
      </c>
      <c r="Z109" s="30">
        <v>40862.7</v>
      </c>
      <c r="AA109" s="30">
        <f t="shared" si="6"/>
        <v>363244.39999999997</v>
      </c>
      <c r="AB109" s="30">
        <v>117.18333333333334</v>
      </c>
      <c r="AC109" s="35">
        <v>13361.9</v>
      </c>
      <c r="AD109" s="30">
        <f t="shared" si="7"/>
        <v>1031967.7833333333</v>
      </c>
      <c r="AE109" s="29">
        <v>0</v>
      </c>
      <c r="AF109" s="28">
        <v>132967.91</v>
      </c>
      <c r="AG109" s="30">
        <f t="shared" si="8"/>
        <v>1164935.6933333334</v>
      </c>
      <c r="AH109" s="14"/>
    </row>
    <row r="110" spans="1:34" ht="18.75">
      <c r="A110" s="58">
        <v>42522</v>
      </c>
      <c r="B110" s="32">
        <v>19504.70000000001</v>
      </c>
      <c r="C110" s="29">
        <v>0</v>
      </c>
      <c r="D110" s="29">
        <v>0</v>
      </c>
      <c r="E110" s="29">
        <v>0</v>
      </c>
      <c r="F110" s="29">
        <v>0</v>
      </c>
      <c r="G110" s="31">
        <v>83598.2</v>
      </c>
      <c r="H110" s="32">
        <v>547320.7</v>
      </c>
      <c r="I110" s="29">
        <v>0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30">
        <f t="shared" si="9"/>
        <v>650423.6</v>
      </c>
      <c r="W110" s="29">
        <v>0</v>
      </c>
      <c r="X110" s="34">
        <v>348742.9</v>
      </c>
      <c r="Y110" s="29">
        <v>0</v>
      </c>
      <c r="Z110" s="30">
        <v>36105</v>
      </c>
      <c r="AA110" s="30">
        <f t="shared" si="6"/>
        <v>384847.9</v>
      </c>
      <c r="AB110" s="30">
        <v>118</v>
      </c>
      <c r="AC110" s="35">
        <v>16843.8</v>
      </c>
      <c r="AD110" s="30">
        <f t="shared" si="7"/>
        <v>1052233.3</v>
      </c>
      <c r="AE110" s="29">
        <v>0</v>
      </c>
      <c r="AF110" s="28">
        <v>126550</v>
      </c>
      <c r="AG110" s="30">
        <f t="shared" si="8"/>
        <v>1178783.3</v>
      </c>
      <c r="AH110" s="14"/>
    </row>
    <row r="111" spans="1:34" ht="18.75">
      <c r="A111" s="58">
        <v>42552</v>
      </c>
      <c r="B111" s="32">
        <v>17403.20000000001</v>
      </c>
      <c r="C111" s="29">
        <v>0</v>
      </c>
      <c r="D111" s="29">
        <v>0</v>
      </c>
      <c r="E111" s="29">
        <v>0</v>
      </c>
      <c r="F111" s="29">
        <v>0</v>
      </c>
      <c r="G111" s="31">
        <v>82204.9</v>
      </c>
      <c r="H111" s="32">
        <v>546680.9</v>
      </c>
      <c r="I111" s="29">
        <v>0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30">
        <f t="shared" si="9"/>
        <v>646289</v>
      </c>
      <c r="W111" s="29">
        <v>0</v>
      </c>
      <c r="X111" s="34">
        <v>365969.8</v>
      </c>
      <c r="Y111" s="29">
        <v>0</v>
      </c>
      <c r="Z111" s="30">
        <v>36494.9</v>
      </c>
      <c r="AA111" s="30">
        <f t="shared" si="6"/>
        <v>402464.7</v>
      </c>
      <c r="AB111" s="30">
        <v>86.49999999999999</v>
      </c>
      <c r="AC111" s="35">
        <v>17586.3</v>
      </c>
      <c r="AD111" s="30">
        <f t="shared" si="7"/>
        <v>1066426.5</v>
      </c>
      <c r="AE111" s="29">
        <v>0</v>
      </c>
      <c r="AF111" s="28">
        <v>127532.2</v>
      </c>
      <c r="AG111" s="30">
        <f t="shared" si="8"/>
        <v>1193958.7</v>
      </c>
      <c r="AH111" s="14"/>
    </row>
    <row r="112" spans="1:34" ht="18.75">
      <c r="A112" s="58">
        <v>42583</v>
      </c>
      <c r="B112" s="32">
        <v>10112.979067</v>
      </c>
      <c r="C112" s="29">
        <v>0</v>
      </c>
      <c r="D112" s="29">
        <v>0</v>
      </c>
      <c r="E112" s="29">
        <v>0</v>
      </c>
      <c r="F112" s="29">
        <v>0</v>
      </c>
      <c r="G112" s="31">
        <v>80811.553841</v>
      </c>
      <c r="H112" s="32">
        <v>546041.049735</v>
      </c>
      <c r="I112" s="29">
        <v>0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30">
        <f t="shared" si="9"/>
        <v>636965.582643</v>
      </c>
      <c r="W112" s="29">
        <v>0</v>
      </c>
      <c r="X112" s="34">
        <v>369600.39999999997</v>
      </c>
      <c r="Y112" s="29">
        <v>0</v>
      </c>
      <c r="Z112" s="30">
        <v>31396.8</v>
      </c>
      <c r="AA112" s="30">
        <f t="shared" si="6"/>
        <v>400997.19999999995</v>
      </c>
      <c r="AB112" s="30">
        <v>54.99999999999999</v>
      </c>
      <c r="AC112" s="35">
        <v>16334.7</v>
      </c>
      <c r="AD112" s="30">
        <f t="shared" si="7"/>
        <v>1054352.4826429999</v>
      </c>
      <c r="AE112" s="29">
        <v>0</v>
      </c>
      <c r="AF112" s="28">
        <v>138901.1</v>
      </c>
      <c r="AG112" s="30">
        <f t="shared" si="8"/>
        <v>1193253.582643</v>
      </c>
      <c r="AH112" s="14"/>
    </row>
    <row r="113" spans="1:34" ht="18.75">
      <c r="A113" s="58">
        <v>42614</v>
      </c>
      <c r="B113" s="32">
        <v>18972.7</v>
      </c>
      <c r="C113" s="29">
        <v>0</v>
      </c>
      <c r="D113" s="29">
        <v>0</v>
      </c>
      <c r="E113" s="29">
        <v>0</v>
      </c>
      <c r="F113" s="29">
        <v>0</v>
      </c>
      <c r="G113" s="31">
        <v>79418.3</v>
      </c>
      <c r="H113" s="32">
        <v>546041</v>
      </c>
      <c r="I113" s="29">
        <v>0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30">
        <f t="shared" si="9"/>
        <v>644432</v>
      </c>
      <c r="W113" s="29">
        <v>0</v>
      </c>
      <c r="X113" s="34">
        <v>390238.4</v>
      </c>
      <c r="Y113" s="29">
        <v>0</v>
      </c>
      <c r="Z113" s="30">
        <v>31521.1</v>
      </c>
      <c r="AA113" s="30">
        <f t="shared" si="6"/>
        <v>421759.5</v>
      </c>
      <c r="AB113" s="30">
        <v>23.5</v>
      </c>
      <c r="AC113" s="35">
        <v>15299.3</v>
      </c>
      <c r="AD113" s="30">
        <f t="shared" si="7"/>
        <v>1081514.3</v>
      </c>
      <c r="AE113" s="29">
        <v>0</v>
      </c>
      <c r="AF113" s="28">
        <v>137047.9</v>
      </c>
      <c r="AG113" s="30">
        <f t="shared" si="8"/>
        <v>1218562.2</v>
      </c>
      <c r="AH113" s="14"/>
    </row>
    <row r="114" spans="1:34" ht="18.75">
      <c r="A114" s="58">
        <v>42644</v>
      </c>
      <c r="B114" s="32">
        <v>37280.9</v>
      </c>
      <c r="C114" s="29">
        <v>0</v>
      </c>
      <c r="D114" s="29">
        <v>0</v>
      </c>
      <c r="E114" s="29">
        <v>0</v>
      </c>
      <c r="F114" s="29">
        <v>0</v>
      </c>
      <c r="G114" s="31">
        <v>78024.9</v>
      </c>
      <c r="H114" s="32">
        <v>545401.2</v>
      </c>
      <c r="I114" s="29">
        <v>0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30">
        <f t="shared" si="9"/>
        <v>660707</v>
      </c>
      <c r="W114" s="29">
        <v>0</v>
      </c>
      <c r="X114" s="34">
        <v>391147.4</v>
      </c>
      <c r="Y114" s="29">
        <v>0</v>
      </c>
      <c r="Z114" s="30">
        <v>31803.6</v>
      </c>
      <c r="AA114" s="30">
        <f t="shared" si="6"/>
        <v>422951</v>
      </c>
      <c r="AB114" s="30">
        <v>26.866666666666667</v>
      </c>
      <c r="AC114" s="35">
        <v>19448.6</v>
      </c>
      <c r="AD114" s="30">
        <f t="shared" si="7"/>
        <v>1103133.4666666668</v>
      </c>
      <c r="AE114" s="29">
        <v>0</v>
      </c>
      <c r="AF114" s="28">
        <v>145273.44</v>
      </c>
      <c r="AG114" s="30">
        <f t="shared" si="8"/>
        <v>1248406.9066666667</v>
      </c>
      <c r="AH114" s="14"/>
    </row>
    <row r="115" spans="1:34" ht="18.75">
      <c r="A115" s="58">
        <v>42675</v>
      </c>
      <c r="B115" s="32">
        <v>69788.2</v>
      </c>
      <c r="C115" s="29">
        <v>0</v>
      </c>
      <c r="D115" s="29">
        <v>0</v>
      </c>
      <c r="E115" s="29">
        <v>0</v>
      </c>
      <c r="F115" s="29">
        <v>0</v>
      </c>
      <c r="G115" s="31">
        <v>75238.3</v>
      </c>
      <c r="H115" s="32">
        <v>544121.5</v>
      </c>
      <c r="I115" s="29">
        <v>0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30">
        <f t="shared" si="9"/>
        <v>689148</v>
      </c>
      <c r="W115" s="29">
        <v>0</v>
      </c>
      <c r="X115" s="34">
        <v>404324</v>
      </c>
      <c r="Y115" s="29">
        <v>0</v>
      </c>
      <c r="Z115" s="30">
        <v>32075.6</v>
      </c>
      <c r="AA115" s="30">
        <f t="shared" si="6"/>
        <v>436399.6</v>
      </c>
      <c r="AB115" s="30">
        <v>30.233333333333338</v>
      </c>
      <c r="AC115" s="35">
        <v>21010</v>
      </c>
      <c r="AD115" s="30">
        <f t="shared" si="7"/>
        <v>1146587.8333333335</v>
      </c>
      <c r="AE115" s="29">
        <v>0</v>
      </c>
      <c r="AF115" s="28">
        <v>147466.11</v>
      </c>
      <c r="AG115" s="30">
        <f t="shared" si="8"/>
        <v>1294053.9433333334</v>
      </c>
      <c r="AH115" s="14"/>
    </row>
    <row r="116" spans="1:34" ht="18.75">
      <c r="A116" s="58">
        <v>42705</v>
      </c>
      <c r="B116" s="32">
        <v>134973.1</v>
      </c>
      <c r="C116" s="29">
        <v>0</v>
      </c>
      <c r="D116" s="29">
        <v>0</v>
      </c>
      <c r="E116" s="29">
        <v>0</v>
      </c>
      <c r="F116" s="29">
        <v>0</v>
      </c>
      <c r="G116" s="31">
        <v>73845.1</v>
      </c>
      <c r="H116" s="32">
        <v>543481.6</v>
      </c>
      <c r="I116" s="29">
        <v>0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30">
        <f t="shared" si="9"/>
        <v>752299.8</v>
      </c>
      <c r="W116" s="29">
        <v>0</v>
      </c>
      <c r="X116" s="34">
        <v>438079.6</v>
      </c>
      <c r="Y116" s="29">
        <v>0</v>
      </c>
      <c r="Z116" s="30">
        <v>22418.9</v>
      </c>
      <c r="AA116" s="30">
        <f t="shared" si="6"/>
        <v>460498.5</v>
      </c>
      <c r="AB116" s="30">
        <v>33.6</v>
      </c>
      <c r="AC116" s="35">
        <v>14680.6</v>
      </c>
      <c r="AD116" s="30">
        <f t="shared" si="7"/>
        <v>1227512.5000000002</v>
      </c>
      <c r="AE116" s="29">
        <v>0</v>
      </c>
      <c r="AF116" s="28">
        <v>146665.74</v>
      </c>
      <c r="AG116" s="30">
        <f t="shared" si="8"/>
        <v>1374178.2400000002</v>
      </c>
      <c r="AH116" s="14"/>
    </row>
    <row r="117" spans="1:34" ht="18.75">
      <c r="A117" s="58">
        <v>42736</v>
      </c>
      <c r="B117" s="32">
        <v>91642.3</v>
      </c>
      <c r="C117" s="29">
        <v>0</v>
      </c>
      <c r="D117" s="29">
        <v>0</v>
      </c>
      <c r="E117" s="29">
        <v>0</v>
      </c>
      <c r="F117" s="29">
        <v>0</v>
      </c>
      <c r="G117" s="31">
        <v>73845</v>
      </c>
      <c r="H117" s="32">
        <v>543481.6</v>
      </c>
      <c r="I117" s="29">
        <v>0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0">
        <f t="shared" si="9"/>
        <v>708968.8999999999</v>
      </c>
      <c r="W117" s="29">
        <v>0</v>
      </c>
      <c r="X117" s="34">
        <v>434827</v>
      </c>
      <c r="Y117" s="29">
        <v>0</v>
      </c>
      <c r="Z117" s="30">
        <v>22950.100000000002</v>
      </c>
      <c r="AA117" s="30">
        <f t="shared" si="6"/>
        <v>457777.1</v>
      </c>
      <c r="AB117" s="30">
        <v>49.48333333333334</v>
      </c>
      <c r="AC117" s="35">
        <v>13990.4</v>
      </c>
      <c r="AD117" s="30">
        <f t="shared" si="7"/>
        <v>1180785.8833333333</v>
      </c>
      <c r="AE117" s="29">
        <v>0</v>
      </c>
      <c r="AF117" s="28">
        <v>149143.91999999998</v>
      </c>
      <c r="AG117" s="30">
        <f t="shared" si="8"/>
        <v>1329929.8033333332</v>
      </c>
      <c r="AH117" s="14"/>
    </row>
    <row r="118" spans="1:34" ht="18.75">
      <c r="A118" s="58">
        <v>42767</v>
      </c>
      <c r="B118" s="32">
        <v>107598.6</v>
      </c>
      <c r="C118" s="29">
        <v>0</v>
      </c>
      <c r="D118" s="29">
        <v>0</v>
      </c>
      <c r="E118" s="29">
        <v>0</v>
      </c>
      <c r="F118" s="29">
        <v>0</v>
      </c>
      <c r="G118" s="31">
        <v>71058.4</v>
      </c>
      <c r="H118" s="32">
        <v>542201.9</v>
      </c>
      <c r="I118" s="29">
        <v>0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30">
        <f t="shared" si="9"/>
        <v>720858.9</v>
      </c>
      <c r="W118" s="29">
        <v>0</v>
      </c>
      <c r="X118" s="34">
        <v>463337.10000000003</v>
      </c>
      <c r="Y118" s="29">
        <v>0</v>
      </c>
      <c r="Z118" s="30">
        <v>22831.7</v>
      </c>
      <c r="AA118" s="30">
        <f t="shared" si="6"/>
        <v>486168.80000000005</v>
      </c>
      <c r="AB118" s="30">
        <v>65.36666666666667</v>
      </c>
      <c r="AC118" s="35">
        <v>15696.4</v>
      </c>
      <c r="AD118" s="30">
        <f t="shared" si="7"/>
        <v>1222789.4666666668</v>
      </c>
      <c r="AE118" s="29">
        <v>0</v>
      </c>
      <c r="AF118" s="28">
        <v>150593.91999999998</v>
      </c>
      <c r="AG118" s="30">
        <f t="shared" si="8"/>
        <v>1373383.3866666667</v>
      </c>
      <c r="AH118" s="14"/>
    </row>
    <row r="119" spans="1:34" ht="18.75">
      <c r="A119" s="58">
        <v>42795</v>
      </c>
      <c r="B119" s="32">
        <v>130042.5</v>
      </c>
      <c r="C119" s="29">
        <v>0</v>
      </c>
      <c r="D119" s="29">
        <v>0</v>
      </c>
      <c r="E119" s="29">
        <v>0</v>
      </c>
      <c r="F119" s="29">
        <v>0</v>
      </c>
      <c r="G119" s="31">
        <v>69665.1</v>
      </c>
      <c r="H119" s="32">
        <v>541562</v>
      </c>
      <c r="I119" s="29">
        <v>0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30">
        <f t="shared" si="9"/>
        <v>741269.6</v>
      </c>
      <c r="W119" s="29">
        <v>0</v>
      </c>
      <c r="X119" s="34">
        <v>474831.30000000005</v>
      </c>
      <c r="Y119" s="29">
        <v>0</v>
      </c>
      <c r="Z119" s="30">
        <v>27491.7</v>
      </c>
      <c r="AA119" s="30">
        <f t="shared" si="6"/>
        <v>502323.00000000006</v>
      </c>
      <c r="AB119" s="30">
        <v>81.25</v>
      </c>
      <c r="AC119" s="35">
        <v>21041.6</v>
      </c>
      <c r="AD119" s="30">
        <f t="shared" si="7"/>
        <v>1264715.4500000002</v>
      </c>
      <c r="AE119" s="29">
        <v>0</v>
      </c>
      <c r="AF119" s="28">
        <v>152990.16999999998</v>
      </c>
      <c r="AG119" s="30">
        <f t="shared" si="8"/>
        <v>1417705.62</v>
      </c>
      <c r="AH119" s="14"/>
    </row>
    <row r="120" spans="1:34" ht="18.75">
      <c r="A120" s="58">
        <v>42826</v>
      </c>
      <c r="B120" s="32">
        <v>122074.2</v>
      </c>
      <c r="C120" s="29">
        <v>0</v>
      </c>
      <c r="D120" s="29">
        <v>0</v>
      </c>
      <c r="E120" s="29">
        <v>0</v>
      </c>
      <c r="F120" s="29">
        <v>0</v>
      </c>
      <c r="G120" s="31">
        <v>69665.1</v>
      </c>
      <c r="H120" s="32">
        <v>541659.6</v>
      </c>
      <c r="I120" s="29">
        <v>0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30">
        <f t="shared" si="9"/>
        <v>733398.8999999999</v>
      </c>
      <c r="W120" s="29">
        <v>0</v>
      </c>
      <c r="X120" s="34">
        <v>493038.8</v>
      </c>
      <c r="Y120" s="29">
        <v>0</v>
      </c>
      <c r="Z120" s="30">
        <v>27570.4</v>
      </c>
      <c r="AA120" s="30">
        <f t="shared" si="6"/>
        <v>520609.2</v>
      </c>
      <c r="AB120" s="30">
        <v>91.93333333333334</v>
      </c>
      <c r="AC120" s="35">
        <v>17082.2</v>
      </c>
      <c r="AD120" s="30">
        <f t="shared" si="7"/>
        <v>1271182.2333333332</v>
      </c>
      <c r="AE120" s="29">
        <v>0</v>
      </c>
      <c r="AF120" s="28">
        <v>150268.25</v>
      </c>
      <c r="AG120" s="30">
        <f t="shared" si="8"/>
        <v>1421450.4833333332</v>
      </c>
      <c r="AH120" s="14"/>
    </row>
    <row r="121" spans="1:33" ht="18.75">
      <c r="A121" s="58">
        <v>42856</v>
      </c>
      <c r="B121" s="32">
        <v>139502.5</v>
      </c>
      <c r="C121" s="29">
        <v>0</v>
      </c>
      <c r="D121" s="29">
        <v>0</v>
      </c>
      <c r="E121" s="29">
        <v>0</v>
      </c>
      <c r="F121" s="29">
        <v>0</v>
      </c>
      <c r="G121" s="31">
        <v>68271.8</v>
      </c>
      <c r="H121" s="31">
        <v>540922.1</v>
      </c>
      <c r="I121" s="29">
        <v>0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0">
        <f t="shared" si="9"/>
        <v>748696.3999999999</v>
      </c>
      <c r="W121" s="29">
        <v>0</v>
      </c>
      <c r="X121" s="34">
        <v>511695.8</v>
      </c>
      <c r="Y121" s="29">
        <v>0</v>
      </c>
      <c r="Z121" s="30">
        <v>27651.600000000002</v>
      </c>
      <c r="AA121" s="30">
        <f t="shared" si="6"/>
        <v>539347.4</v>
      </c>
      <c r="AB121" s="30">
        <v>102.61666666666666</v>
      </c>
      <c r="AC121" s="35">
        <v>18365.8</v>
      </c>
      <c r="AD121" s="30">
        <f t="shared" si="7"/>
        <v>1306512.2166666666</v>
      </c>
      <c r="AE121" s="29">
        <v>0</v>
      </c>
      <c r="AF121" s="28">
        <v>148367.88</v>
      </c>
      <c r="AG121" s="30">
        <f t="shared" si="8"/>
        <v>1454880.0966666667</v>
      </c>
    </row>
    <row r="122" spans="1:33" ht="18.75">
      <c r="A122" s="58">
        <v>42887</v>
      </c>
      <c r="B122" s="32">
        <v>141652.8</v>
      </c>
      <c r="C122" s="29">
        <v>0</v>
      </c>
      <c r="D122" s="29">
        <v>0</v>
      </c>
      <c r="E122" s="29">
        <v>0</v>
      </c>
      <c r="F122" s="29">
        <v>0</v>
      </c>
      <c r="G122" s="31">
        <v>66878.5</v>
      </c>
      <c r="H122" s="31">
        <v>540282.3</v>
      </c>
      <c r="I122" s="29">
        <v>0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0">
        <f t="shared" si="9"/>
        <v>748813.6000000001</v>
      </c>
      <c r="W122" s="29">
        <v>0</v>
      </c>
      <c r="X122" s="34">
        <v>520961.5</v>
      </c>
      <c r="Y122" s="29">
        <v>0</v>
      </c>
      <c r="Z122" s="30">
        <v>23740.2</v>
      </c>
      <c r="AA122" s="30">
        <f t="shared" si="6"/>
        <v>544701.7</v>
      </c>
      <c r="AB122" s="30">
        <v>113.3</v>
      </c>
      <c r="AC122" s="35">
        <v>17196.5</v>
      </c>
      <c r="AD122" s="30">
        <f t="shared" si="7"/>
        <v>1310825.1</v>
      </c>
      <c r="AE122" s="29">
        <v>0</v>
      </c>
      <c r="AF122" s="28">
        <v>155927.5</v>
      </c>
      <c r="AG122" s="30">
        <f t="shared" si="8"/>
        <v>1466752.6</v>
      </c>
    </row>
    <row r="123" spans="1:33" ht="18.75">
      <c r="A123" s="58">
        <v>42917</v>
      </c>
      <c r="B123" s="32">
        <v>126976.7</v>
      </c>
      <c r="C123" s="29">
        <v>0</v>
      </c>
      <c r="D123" s="29">
        <v>0</v>
      </c>
      <c r="E123" s="29">
        <v>0</v>
      </c>
      <c r="F123" s="29">
        <v>0</v>
      </c>
      <c r="G123" s="31">
        <v>65485.2</v>
      </c>
      <c r="H123" s="31">
        <v>539642.4</v>
      </c>
      <c r="I123" s="29">
        <v>0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30">
        <f t="shared" si="9"/>
        <v>732104.3</v>
      </c>
      <c r="W123" s="29">
        <v>0</v>
      </c>
      <c r="X123" s="34">
        <v>517101.1</v>
      </c>
      <c r="Y123" s="29">
        <v>0</v>
      </c>
      <c r="Z123" s="30">
        <v>23391.199999999997</v>
      </c>
      <c r="AA123" s="30">
        <f t="shared" si="6"/>
        <v>540492.2999999999</v>
      </c>
      <c r="AB123" s="30">
        <v>99.65</v>
      </c>
      <c r="AC123" s="35">
        <v>17470.399999999998</v>
      </c>
      <c r="AD123" s="30">
        <f t="shared" si="7"/>
        <v>1290166.65</v>
      </c>
      <c r="AE123" s="29">
        <v>0</v>
      </c>
      <c r="AF123" s="28">
        <v>159819.8</v>
      </c>
      <c r="AG123" s="30">
        <f t="shared" si="8"/>
        <v>1449986.45</v>
      </c>
    </row>
    <row r="124" spans="1:33" ht="18.75">
      <c r="A124" s="58">
        <v>42948</v>
      </c>
      <c r="B124" s="32">
        <v>129280.9</v>
      </c>
      <c r="C124" s="29">
        <v>0</v>
      </c>
      <c r="D124" s="29">
        <v>0</v>
      </c>
      <c r="E124" s="29">
        <v>0</v>
      </c>
      <c r="F124" s="29">
        <v>0</v>
      </c>
      <c r="G124" s="31">
        <v>62698.6</v>
      </c>
      <c r="H124" s="31">
        <v>538362.6</v>
      </c>
      <c r="I124" s="29">
        <v>0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30">
        <f t="shared" si="9"/>
        <v>730342.1</v>
      </c>
      <c r="W124" s="29">
        <v>0</v>
      </c>
      <c r="X124" s="25">
        <v>534156.8</v>
      </c>
      <c r="Y124" s="29">
        <v>0</v>
      </c>
      <c r="Z124" s="30">
        <v>23622.699999999997</v>
      </c>
      <c r="AA124" s="30">
        <f t="shared" si="6"/>
        <v>557779.5</v>
      </c>
      <c r="AB124" s="64">
        <v>86</v>
      </c>
      <c r="AC124" s="35">
        <v>20693.5</v>
      </c>
      <c r="AD124" s="30">
        <f t="shared" si="7"/>
        <v>1308901.1</v>
      </c>
      <c r="AE124" s="29">
        <v>0</v>
      </c>
      <c r="AF124" s="28">
        <v>175470.2</v>
      </c>
      <c r="AG124" s="30">
        <f t="shared" si="8"/>
        <v>1484371.3</v>
      </c>
    </row>
    <row r="125" spans="1:33" ht="18.75">
      <c r="A125" s="58">
        <v>42979</v>
      </c>
      <c r="B125" s="32">
        <v>112382.3</v>
      </c>
      <c r="C125" s="29">
        <v>0</v>
      </c>
      <c r="D125" s="29">
        <v>0</v>
      </c>
      <c r="E125" s="29">
        <v>0</v>
      </c>
      <c r="F125" s="29">
        <v>0</v>
      </c>
      <c r="G125" s="31">
        <v>62698.6</v>
      </c>
      <c r="H125" s="31">
        <v>538362.6</v>
      </c>
      <c r="I125" s="29">
        <v>0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0">
        <f t="shared" si="9"/>
        <v>713443.5</v>
      </c>
      <c r="W125" s="29">
        <v>0</v>
      </c>
      <c r="X125" s="25">
        <v>550738.8</v>
      </c>
      <c r="Y125" s="29">
        <v>0</v>
      </c>
      <c r="Z125" s="30">
        <v>23937.2</v>
      </c>
      <c r="AA125" s="30">
        <f t="shared" si="6"/>
        <v>574676</v>
      </c>
      <c r="AB125" s="64">
        <v>72.35</v>
      </c>
      <c r="AC125" s="35">
        <v>20003.899999999998</v>
      </c>
      <c r="AD125" s="30">
        <f t="shared" si="7"/>
        <v>1308195.75</v>
      </c>
      <c r="AE125" s="29">
        <v>0</v>
      </c>
      <c r="AF125" s="28">
        <v>180540.673716</v>
      </c>
      <c r="AG125" s="30">
        <f t="shared" si="8"/>
        <v>1488736.423716</v>
      </c>
    </row>
    <row r="126" spans="1:33" ht="18.75">
      <c r="A126" s="58">
        <v>43009</v>
      </c>
      <c r="B126" s="32">
        <v>144881.7</v>
      </c>
      <c r="C126" s="29">
        <v>0</v>
      </c>
      <c r="D126" s="29">
        <v>0</v>
      </c>
      <c r="E126" s="29">
        <v>0</v>
      </c>
      <c r="F126" s="29">
        <v>0</v>
      </c>
      <c r="G126" s="31">
        <v>59912</v>
      </c>
      <c r="H126" s="31">
        <v>537082.9</v>
      </c>
      <c r="I126" s="29">
        <v>0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0">
        <f t="shared" si="9"/>
        <v>741876.6000000001</v>
      </c>
      <c r="W126" s="29">
        <v>0</v>
      </c>
      <c r="X126" s="25">
        <v>550691.5</v>
      </c>
      <c r="Y126" s="29">
        <v>0</v>
      </c>
      <c r="Z126" s="30">
        <v>23856.199999999997</v>
      </c>
      <c r="AA126" s="30">
        <f t="shared" si="6"/>
        <v>574547.7</v>
      </c>
      <c r="AB126" s="64">
        <v>69.36666666666666</v>
      </c>
      <c r="AC126" s="35">
        <v>15875.199999999999</v>
      </c>
      <c r="AD126" s="30">
        <f t="shared" si="7"/>
        <v>1332368.8666666667</v>
      </c>
      <c r="AE126" s="29">
        <v>0</v>
      </c>
      <c r="AF126" s="28">
        <v>184863.86386600003</v>
      </c>
      <c r="AG126" s="30">
        <f t="shared" si="8"/>
        <v>1517232.7305326667</v>
      </c>
    </row>
    <row r="127" spans="1:33" ht="18.75">
      <c r="A127" s="58">
        <v>43040</v>
      </c>
      <c r="B127" s="32">
        <v>150659</v>
      </c>
      <c r="C127" s="29">
        <v>0</v>
      </c>
      <c r="D127" s="29">
        <v>0</v>
      </c>
      <c r="E127" s="29">
        <v>0</v>
      </c>
      <c r="F127" s="29">
        <v>0</v>
      </c>
      <c r="G127" s="31">
        <v>59912</v>
      </c>
      <c r="H127" s="31">
        <v>536443</v>
      </c>
      <c r="I127" s="29">
        <v>0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0">
        <f t="shared" si="9"/>
        <v>747014</v>
      </c>
      <c r="W127" s="29">
        <v>0</v>
      </c>
      <c r="X127" s="25">
        <v>572181.1</v>
      </c>
      <c r="Y127" s="29">
        <v>0</v>
      </c>
      <c r="Z127" s="30">
        <v>18562.9</v>
      </c>
      <c r="AA127" s="30">
        <f t="shared" si="6"/>
        <v>590744</v>
      </c>
      <c r="AB127" s="64">
        <v>66.38333333333334</v>
      </c>
      <c r="AC127" s="35">
        <v>13963.599999999999</v>
      </c>
      <c r="AD127" s="30">
        <f t="shared" si="7"/>
        <v>1351787.9833333334</v>
      </c>
      <c r="AE127" s="29">
        <v>0</v>
      </c>
      <c r="AF127" s="28">
        <v>178062.06</v>
      </c>
      <c r="AG127" s="30">
        <f t="shared" si="8"/>
        <v>1529850.0433333335</v>
      </c>
    </row>
    <row r="128" spans="1:33" ht="18.75">
      <c r="A128" s="58">
        <v>43070</v>
      </c>
      <c r="B128" s="32">
        <v>194279.5</v>
      </c>
      <c r="C128" s="29">
        <v>0</v>
      </c>
      <c r="D128" s="29">
        <v>0</v>
      </c>
      <c r="E128" s="29">
        <v>0</v>
      </c>
      <c r="F128" s="29">
        <v>0</v>
      </c>
      <c r="G128" s="31">
        <v>57125.4</v>
      </c>
      <c r="H128" s="31">
        <v>535803.2</v>
      </c>
      <c r="I128" s="29">
        <v>0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30">
        <f t="shared" si="9"/>
        <v>787208.1</v>
      </c>
      <c r="W128" s="29">
        <v>0</v>
      </c>
      <c r="X128" s="25">
        <v>643490.6</v>
      </c>
      <c r="Y128" s="29">
        <v>0</v>
      </c>
      <c r="Z128" s="30">
        <v>15118.1</v>
      </c>
      <c r="AA128" s="30">
        <f t="shared" si="6"/>
        <v>658608.7</v>
      </c>
      <c r="AB128" s="64">
        <v>63.400000000000006</v>
      </c>
      <c r="AC128" s="35">
        <v>15743.4</v>
      </c>
      <c r="AD128" s="30">
        <f t="shared" si="7"/>
        <v>1461623.5999999996</v>
      </c>
      <c r="AE128" s="29">
        <v>0</v>
      </c>
      <c r="AF128" s="28">
        <v>186273.3</v>
      </c>
      <c r="AG128" s="30">
        <f t="shared" si="8"/>
        <v>1647896.8999999997</v>
      </c>
    </row>
    <row r="129" spans="1:33" ht="18.75">
      <c r="A129" s="58">
        <v>43101</v>
      </c>
      <c r="B129" s="32">
        <v>154611.4</v>
      </c>
      <c r="C129" s="29">
        <v>0</v>
      </c>
      <c r="D129" s="29">
        <v>0</v>
      </c>
      <c r="E129" s="29">
        <v>0</v>
      </c>
      <c r="F129" s="29">
        <v>0</v>
      </c>
      <c r="G129" s="32">
        <v>55732.1</v>
      </c>
      <c r="H129" s="32">
        <v>535163.3</v>
      </c>
      <c r="I129" s="29">
        <v>0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30">
        <v>745506.8</v>
      </c>
      <c r="W129" s="29">
        <v>0</v>
      </c>
      <c r="X129" s="25">
        <v>662177.9</v>
      </c>
      <c r="Y129" s="29">
        <v>0</v>
      </c>
      <c r="Z129" s="25">
        <v>15117.9</v>
      </c>
      <c r="AA129" s="25">
        <v>677295.8</v>
      </c>
      <c r="AB129" s="25">
        <v>61.35</v>
      </c>
      <c r="AC129" s="35">
        <v>14689.1</v>
      </c>
      <c r="AD129" s="30">
        <f t="shared" si="7"/>
        <v>1437553.0500000003</v>
      </c>
      <c r="AE129" s="29">
        <v>0</v>
      </c>
      <c r="AF129" s="28">
        <v>184403.3</v>
      </c>
      <c r="AG129" s="30">
        <f t="shared" si="8"/>
        <v>1621956.3500000003</v>
      </c>
    </row>
    <row r="130" spans="1:33" ht="18.75">
      <c r="A130" s="58">
        <v>43132</v>
      </c>
      <c r="B130" s="32">
        <v>156799.4</v>
      </c>
      <c r="C130" s="29">
        <v>0</v>
      </c>
      <c r="D130" s="29">
        <v>0</v>
      </c>
      <c r="E130" s="29">
        <v>0</v>
      </c>
      <c r="F130" s="29">
        <v>0</v>
      </c>
      <c r="G130" s="32">
        <v>54338.8</v>
      </c>
      <c r="H130" s="32">
        <v>534523.4</v>
      </c>
      <c r="I130" s="29">
        <v>0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30">
        <v>745661.6000000001</v>
      </c>
      <c r="W130" s="29">
        <v>0</v>
      </c>
      <c r="X130" s="25">
        <v>689269.8</v>
      </c>
      <c r="Y130" s="29">
        <v>0</v>
      </c>
      <c r="Z130" s="25">
        <v>13644.6</v>
      </c>
      <c r="AA130" s="25">
        <v>702914.4</v>
      </c>
      <c r="AB130" s="25">
        <v>59.3</v>
      </c>
      <c r="AC130" s="35">
        <v>20041.800000000003</v>
      </c>
      <c r="AD130" s="30">
        <f t="shared" si="7"/>
        <v>1468677.1</v>
      </c>
      <c r="AE130" s="29">
        <v>0</v>
      </c>
      <c r="AF130" s="28">
        <v>177460</v>
      </c>
      <c r="AG130" s="30">
        <f t="shared" si="8"/>
        <v>1646137.1</v>
      </c>
    </row>
    <row r="131" spans="1:33" ht="18.75">
      <c r="A131" s="58">
        <v>43160</v>
      </c>
      <c r="B131" s="32">
        <v>151279.3</v>
      </c>
      <c r="C131" s="29">
        <v>0</v>
      </c>
      <c r="D131" s="29">
        <v>0</v>
      </c>
      <c r="E131" s="29">
        <v>0</v>
      </c>
      <c r="F131" s="29">
        <v>0</v>
      </c>
      <c r="G131" s="32">
        <v>52945.5</v>
      </c>
      <c r="H131" s="32">
        <v>533314.3</v>
      </c>
      <c r="I131" s="29">
        <v>0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30">
        <v>737539.1000000001</v>
      </c>
      <c r="W131" s="29">
        <v>0</v>
      </c>
      <c r="X131" s="25">
        <v>716057.3999999999</v>
      </c>
      <c r="Y131" s="29">
        <v>0</v>
      </c>
      <c r="Z131" s="25">
        <v>13580.500000000002</v>
      </c>
      <c r="AA131" s="25">
        <v>729637.8999999999</v>
      </c>
      <c r="AB131" s="25">
        <v>51.1</v>
      </c>
      <c r="AC131" s="35">
        <v>26023.899999999998</v>
      </c>
      <c r="AD131" s="30">
        <f t="shared" si="7"/>
        <v>1493252</v>
      </c>
      <c r="AE131" s="28">
        <v>3000</v>
      </c>
      <c r="AF131" s="28">
        <v>180053.3</v>
      </c>
      <c r="AG131" s="30">
        <f t="shared" si="8"/>
        <v>1676305.3</v>
      </c>
    </row>
    <row r="132" spans="1:33" ht="18.75">
      <c r="A132" s="58">
        <v>43192</v>
      </c>
      <c r="B132" s="32">
        <v>130576.4</v>
      </c>
      <c r="C132" s="29">
        <v>0</v>
      </c>
      <c r="D132" s="29">
        <v>0</v>
      </c>
      <c r="E132" s="29">
        <v>0</v>
      </c>
      <c r="F132" s="29">
        <v>0</v>
      </c>
      <c r="G132" s="32">
        <v>52945.5</v>
      </c>
      <c r="H132" s="32">
        <v>532175.7</v>
      </c>
      <c r="I132" s="29">
        <v>0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0">
        <v>715697.6</v>
      </c>
      <c r="W132" s="29">
        <v>0</v>
      </c>
      <c r="X132" s="25">
        <v>744753.1</v>
      </c>
      <c r="Y132" s="29">
        <v>0</v>
      </c>
      <c r="Z132" s="25">
        <v>14179.300000000001</v>
      </c>
      <c r="AA132" s="25">
        <v>758932.4</v>
      </c>
      <c r="AB132" s="25">
        <v>52.46666666666667</v>
      </c>
      <c r="AC132" s="35">
        <v>17142.600000000002</v>
      </c>
      <c r="AD132" s="30">
        <f t="shared" si="7"/>
        <v>1491825.0666666667</v>
      </c>
      <c r="AE132" s="28">
        <v>3000</v>
      </c>
      <c r="AF132" s="28">
        <v>178193.3</v>
      </c>
      <c r="AG132" s="30">
        <f t="shared" si="8"/>
        <v>1673018.3666666667</v>
      </c>
    </row>
    <row r="133" spans="1:33" ht="18.75">
      <c r="A133" s="58">
        <v>43221</v>
      </c>
      <c r="B133" s="32">
        <v>134896.7</v>
      </c>
      <c r="C133" s="29">
        <v>0</v>
      </c>
      <c r="D133" s="29">
        <v>0</v>
      </c>
      <c r="E133" s="29">
        <v>0</v>
      </c>
      <c r="F133" s="29">
        <v>0</v>
      </c>
      <c r="G133" s="32">
        <v>50158.9</v>
      </c>
      <c r="H133" s="32">
        <v>529757.5</v>
      </c>
      <c r="I133" s="29">
        <v>0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30">
        <v>714813.1</v>
      </c>
      <c r="W133" s="29">
        <v>0</v>
      </c>
      <c r="X133" s="25">
        <v>772226.1</v>
      </c>
      <c r="Y133" s="29">
        <v>0</v>
      </c>
      <c r="Z133" s="25">
        <v>15486.099999999999</v>
      </c>
      <c r="AA133" s="25">
        <v>787712.2</v>
      </c>
      <c r="AB133" s="25">
        <v>53.833333333333336</v>
      </c>
      <c r="AC133" s="35">
        <v>16303.700000000003</v>
      </c>
      <c r="AD133" s="30">
        <f t="shared" si="7"/>
        <v>1518882.833333333</v>
      </c>
      <c r="AE133" s="28">
        <v>3000</v>
      </c>
      <c r="AF133" s="28">
        <v>177783.3</v>
      </c>
      <c r="AG133" s="30">
        <f t="shared" si="8"/>
        <v>1699666.133333333</v>
      </c>
    </row>
    <row r="134" spans="1:33" ht="18.75">
      <c r="A134" s="58">
        <v>43252</v>
      </c>
      <c r="B134" s="32">
        <v>201181.6</v>
      </c>
      <c r="C134" s="29">
        <v>0</v>
      </c>
      <c r="D134" s="29">
        <v>0</v>
      </c>
      <c r="E134" s="29">
        <v>0</v>
      </c>
      <c r="F134" s="29">
        <v>0</v>
      </c>
      <c r="G134" s="32">
        <v>50158.9</v>
      </c>
      <c r="H134" s="32">
        <v>529117.6</v>
      </c>
      <c r="I134" s="29">
        <v>0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30">
        <v>780458.1</v>
      </c>
      <c r="W134" s="29">
        <v>0</v>
      </c>
      <c r="X134" s="25">
        <v>799117.9</v>
      </c>
      <c r="Y134" s="29">
        <v>0</v>
      </c>
      <c r="Z134" s="25">
        <v>46166.700000000004</v>
      </c>
      <c r="AA134" s="25">
        <v>845284.6</v>
      </c>
      <c r="AB134" s="25">
        <v>55.2</v>
      </c>
      <c r="AC134" s="35">
        <v>15714.000000000004</v>
      </c>
      <c r="AD134" s="30">
        <f t="shared" si="7"/>
        <v>1641511.9</v>
      </c>
      <c r="AE134" s="28">
        <v>3500</v>
      </c>
      <c r="AF134" s="28">
        <v>190463.3</v>
      </c>
      <c r="AG134" s="30">
        <f t="shared" si="8"/>
        <v>1835475.2</v>
      </c>
    </row>
    <row r="135" spans="1:33" ht="18.75">
      <c r="A135" s="58">
        <v>43282</v>
      </c>
      <c r="B135" s="32">
        <v>162239</v>
      </c>
      <c r="C135" s="29">
        <v>0</v>
      </c>
      <c r="D135" s="29">
        <v>0</v>
      </c>
      <c r="E135" s="29">
        <v>0</v>
      </c>
      <c r="F135" s="29">
        <v>0</v>
      </c>
      <c r="G135" s="32">
        <v>48765.6</v>
      </c>
      <c r="H135" s="32">
        <v>528548.4</v>
      </c>
      <c r="I135" s="29">
        <v>0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30">
        <v>739553</v>
      </c>
      <c r="W135" s="29">
        <v>0</v>
      </c>
      <c r="X135" s="25">
        <v>802635.2000000001</v>
      </c>
      <c r="Y135" s="29">
        <v>0</v>
      </c>
      <c r="Z135" s="25">
        <v>46383.8</v>
      </c>
      <c r="AA135" s="25">
        <v>849019.0000000001</v>
      </c>
      <c r="AB135" s="25">
        <v>53.93333333333334</v>
      </c>
      <c r="AC135" s="35">
        <v>13426.8</v>
      </c>
      <c r="AD135" s="30">
        <f t="shared" si="7"/>
        <v>1602052.7333333334</v>
      </c>
      <c r="AE135" s="28">
        <v>5500</v>
      </c>
      <c r="AF135" s="28">
        <v>194913.3</v>
      </c>
      <c r="AG135" s="30">
        <f t="shared" si="8"/>
        <v>1802466.0333333334</v>
      </c>
    </row>
    <row r="136" spans="1:33" ht="18.75">
      <c r="A136" s="58">
        <v>43313</v>
      </c>
      <c r="B136" s="32">
        <v>148049.1</v>
      </c>
      <c r="C136" s="29">
        <v>0</v>
      </c>
      <c r="D136" s="29">
        <v>0</v>
      </c>
      <c r="E136" s="29">
        <v>0</v>
      </c>
      <c r="F136" s="29">
        <v>0</v>
      </c>
      <c r="G136" s="32">
        <v>47372.3</v>
      </c>
      <c r="H136" s="32">
        <v>527339.2</v>
      </c>
      <c r="I136" s="29">
        <v>0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30">
        <v>722760.6</v>
      </c>
      <c r="W136" s="29">
        <v>0</v>
      </c>
      <c r="X136" s="25">
        <v>844453.9</v>
      </c>
      <c r="Y136" s="29">
        <v>0</v>
      </c>
      <c r="Z136" s="25">
        <v>46682</v>
      </c>
      <c r="AA136" s="25">
        <v>891135.9</v>
      </c>
      <c r="AB136" s="25">
        <v>52.66666666666667</v>
      </c>
      <c r="AC136" s="35">
        <v>14592.8</v>
      </c>
      <c r="AD136" s="30">
        <f t="shared" si="7"/>
        <v>1628541.9666666668</v>
      </c>
      <c r="AE136" s="28">
        <v>5000</v>
      </c>
      <c r="AF136" s="28">
        <v>185453.3</v>
      </c>
      <c r="AG136" s="30">
        <f t="shared" si="8"/>
        <v>1818995.2666666668</v>
      </c>
    </row>
    <row r="137" spans="1:33" ht="18.75">
      <c r="A137" s="58">
        <v>43344</v>
      </c>
      <c r="B137" s="32">
        <v>151767</v>
      </c>
      <c r="C137" s="29">
        <v>0</v>
      </c>
      <c r="D137" s="29">
        <v>0</v>
      </c>
      <c r="E137" s="29">
        <v>0</v>
      </c>
      <c r="F137" s="29">
        <v>0</v>
      </c>
      <c r="G137" s="32">
        <v>45979</v>
      </c>
      <c r="H137" s="32">
        <v>526130.1</v>
      </c>
      <c r="I137" s="29">
        <v>0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30">
        <v>723876.1</v>
      </c>
      <c r="W137" s="29">
        <v>0</v>
      </c>
      <c r="X137" s="25">
        <v>868808.3</v>
      </c>
      <c r="Y137" s="29">
        <v>0</v>
      </c>
      <c r="Z137" s="25">
        <v>47900.3</v>
      </c>
      <c r="AA137" s="25">
        <v>916708.6000000001</v>
      </c>
      <c r="AB137" s="25">
        <v>47.6</v>
      </c>
      <c r="AC137" s="35">
        <v>17529.5</v>
      </c>
      <c r="AD137" s="30">
        <f t="shared" si="7"/>
        <v>1658161.8000000003</v>
      </c>
      <c r="AE137" s="28">
        <v>4500</v>
      </c>
      <c r="AF137" s="28">
        <v>184193.3</v>
      </c>
      <c r="AG137" s="30">
        <f t="shared" si="8"/>
        <v>1846855.1000000003</v>
      </c>
    </row>
    <row r="138" spans="1:33" ht="18.75">
      <c r="A138" s="58">
        <v>43375</v>
      </c>
      <c r="B138" s="32">
        <v>182655.4</v>
      </c>
      <c r="C138" s="29">
        <v>0</v>
      </c>
      <c r="D138" s="29">
        <v>0</v>
      </c>
      <c r="E138" s="29">
        <v>0</v>
      </c>
      <c r="F138" s="29">
        <v>0</v>
      </c>
      <c r="G138" s="32">
        <v>44585.7</v>
      </c>
      <c r="H138" s="32">
        <v>523711.8</v>
      </c>
      <c r="I138" s="29">
        <v>0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0">
        <v>750952.8999999999</v>
      </c>
      <c r="W138" s="29">
        <v>0</v>
      </c>
      <c r="X138" s="25">
        <v>889089.7999999999</v>
      </c>
      <c r="Y138" s="29">
        <v>0</v>
      </c>
      <c r="Z138" s="25">
        <v>47409.5</v>
      </c>
      <c r="AA138" s="25">
        <v>936499.2999999999</v>
      </c>
      <c r="AB138" s="25">
        <v>31.733333333333334</v>
      </c>
      <c r="AC138" s="35">
        <v>16253.8</v>
      </c>
      <c r="AD138" s="30">
        <f aca="true" t="shared" si="10" ref="AD138:AD168">+V138+AA138+AB138+AC138</f>
        <v>1703737.7333333332</v>
      </c>
      <c r="AE138" s="28">
        <v>4500</v>
      </c>
      <c r="AF138" s="28">
        <v>180693.3</v>
      </c>
      <c r="AG138" s="30">
        <f>AD138+AE138+AF138</f>
        <v>1888931.0333333332</v>
      </c>
    </row>
    <row r="139" spans="1:33" ht="18.75">
      <c r="A139" s="58">
        <v>43405</v>
      </c>
      <c r="B139" s="32">
        <v>182857.3</v>
      </c>
      <c r="C139" s="29">
        <v>0</v>
      </c>
      <c r="D139" s="29">
        <v>0</v>
      </c>
      <c r="E139" s="29">
        <v>0</v>
      </c>
      <c r="F139" s="29">
        <v>0</v>
      </c>
      <c r="G139" s="32">
        <v>43192.4</v>
      </c>
      <c r="H139" s="32">
        <v>523711.8</v>
      </c>
      <c r="I139" s="29">
        <v>0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0">
        <v>749761.5</v>
      </c>
      <c r="W139" s="29">
        <v>0</v>
      </c>
      <c r="X139" s="25">
        <v>913706.2</v>
      </c>
      <c r="Y139" s="29">
        <v>0</v>
      </c>
      <c r="Z139" s="25">
        <v>47857.2</v>
      </c>
      <c r="AA139" s="25">
        <v>961563.3999999999</v>
      </c>
      <c r="AB139" s="25">
        <v>15.866666666666667</v>
      </c>
      <c r="AC139" s="35">
        <v>15748.5</v>
      </c>
      <c r="AD139" s="30">
        <f t="shared" si="10"/>
        <v>1727089.2666666666</v>
      </c>
      <c r="AE139" s="28">
        <v>5640</v>
      </c>
      <c r="AF139" s="28">
        <v>180140</v>
      </c>
      <c r="AG139" s="30">
        <f>AD139+AE139+AF139</f>
        <v>1912869.2666666666</v>
      </c>
    </row>
    <row r="140" spans="1:33" ht="18.75">
      <c r="A140" s="58">
        <v>43436</v>
      </c>
      <c r="B140" s="32">
        <v>210409.1</v>
      </c>
      <c r="C140" s="29">
        <v>0</v>
      </c>
      <c r="D140" s="29">
        <v>0</v>
      </c>
      <c r="E140" s="29">
        <v>0</v>
      </c>
      <c r="F140" s="29">
        <v>0</v>
      </c>
      <c r="G140" s="32">
        <v>40405.8</v>
      </c>
      <c r="H140" s="32">
        <v>521293.6</v>
      </c>
      <c r="I140" s="29">
        <v>0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30">
        <v>772108.5</v>
      </c>
      <c r="W140" s="29">
        <v>0</v>
      </c>
      <c r="X140" s="25">
        <v>932439.2</v>
      </c>
      <c r="Y140" s="29">
        <v>0</v>
      </c>
      <c r="Z140" s="25">
        <v>42858.6</v>
      </c>
      <c r="AA140" s="25">
        <v>975297.7999999999</v>
      </c>
      <c r="AB140" s="29">
        <v>0</v>
      </c>
      <c r="AC140" s="35">
        <v>16025.6</v>
      </c>
      <c r="AD140" s="30">
        <f t="shared" si="10"/>
        <v>1763431.9</v>
      </c>
      <c r="AE140" s="28">
        <v>5140</v>
      </c>
      <c r="AF140" s="28">
        <v>169250</v>
      </c>
      <c r="AG140" s="30">
        <f>AD140+AE140+AF140</f>
        <v>1937821.9</v>
      </c>
    </row>
    <row r="141" spans="1:33" ht="18.75">
      <c r="A141" s="62">
        <v>43466</v>
      </c>
      <c r="B141" s="32">
        <v>174198.6</v>
      </c>
      <c r="C141" s="29">
        <v>0</v>
      </c>
      <c r="D141" s="29">
        <v>0</v>
      </c>
      <c r="E141" s="29">
        <v>0</v>
      </c>
      <c r="F141" s="29">
        <v>0</v>
      </c>
      <c r="G141" s="32">
        <v>40405.8</v>
      </c>
      <c r="H141" s="32">
        <v>521293.6</v>
      </c>
      <c r="I141" s="29">
        <v>0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30">
        <v>735898</v>
      </c>
      <c r="W141" s="29">
        <v>0</v>
      </c>
      <c r="X141" s="25">
        <v>986516.8</v>
      </c>
      <c r="Y141" s="29">
        <v>0</v>
      </c>
      <c r="Z141" s="25">
        <v>43252.2</v>
      </c>
      <c r="AA141" s="25">
        <v>1029769</v>
      </c>
      <c r="AB141" s="29">
        <v>0</v>
      </c>
      <c r="AC141" s="35">
        <v>14255.6</v>
      </c>
      <c r="AD141" s="30">
        <f t="shared" si="10"/>
        <v>1779922.6</v>
      </c>
      <c r="AE141" s="28">
        <v>5540</v>
      </c>
      <c r="AF141" s="28">
        <v>178400</v>
      </c>
      <c r="AG141" s="30">
        <v>1963862.6</v>
      </c>
    </row>
    <row r="142" spans="1:33" ht="18.75">
      <c r="A142" s="62">
        <v>43497</v>
      </c>
      <c r="B142" s="32">
        <v>195688.4</v>
      </c>
      <c r="C142" s="29">
        <v>0</v>
      </c>
      <c r="D142" s="29">
        <v>0</v>
      </c>
      <c r="E142" s="29">
        <v>0</v>
      </c>
      <c r="F142" s="29">
        <v>0</v>
      </c>
      <c r="G142" s="32">
        <v>39012.5</v>
      </c>
      <c r="H142" s="32">
        <v>520084.5</v>
      </c>
      <c r="I142" s="29">
        <v>0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0">
        <v>754785.4</v>
      </c>
      <c r="W142" s="29">
        <v>0</v>
      </c>
      <c r="X142" s="25">
        <v>1010197.7</v>
      </c>
      <c r="Y142" s="25">
        <v>6570</v>
      </c>
      <c r="Z142" s="25">
        <v>43513.799999999996</v>
      </c>
      <c r="AA142" s="25">
        <v>1060281.5</v>
      </c>
      <c r="AB142" s="29">
        <v>0</v>
      </c>
      <c r="AC142" s="35">
        <v>11943.7</v>
      </c>
      <c r="AD142" s="30">
        <f t="shared" si="10"/>
        <v>1827010.5999999999</v>
      </c>
      <c r="AE142" s="28">
        <v>7390</v>
      </c>
      <c r="AF142" s="28">
        <v>178850</v>
      </c>
      <c r="AG142" s="30">
        <v>2013250.5999999999</v>
      </c>
    </row>
    <row r="143" spans="1:33" ht="18.75">
      <c r="A143" s="62">
        <v>43525</v>
      </c>
      <c r="B143" s="32">
        <v>221728.4</v>
      </c>
      <c r="C143" s="29">
        <v>0</v>
      </c>
      <c r="D143" s="29">
        <v>0</v>
      </c>
      <c r="E143" s="29">
        <v>0</v>
      </c>
      <c r="F143" s="29">
        <v>0</v>
      </c>
      <c r="G143" s="32">
        <v>36225.9</v>
      </c>
      <c r="H143" s="32">
        <v>518306</v>
      </c>
      <c r="I143" s="29">
        <v>0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30">
        <v>776260.3</v>
      </c>
      <c r="W143" s="29">
        <v>0</v>
      </c>
      <c r="X143" s="34">
        <v>1015625.6</v>
      </c>
      <c r="Y143" s="34">
        <v>22035.7</v>
      </c>
      <c r="Z143" s="34">
        <v>43967.9</v>
      </c>
      <c r="AA143" s="34">
        <v>1081629.2</v>
      </c>
      <c r="AB143" s="29">
        <v>0</v>
      </c>
      <c r="AC143" s="35">
        <v>22166.9</v>
      </c>
      <c r="AD143" s="30">
        <f t="shared" si="10"/>
        <v>1880056.4</v>
      </c>
      <c r="AE143" s="28">
        <v>7390</v>
      </c>
      <c r="AF143" s="28">
        <v>185510</v>
      </c>
      <c r="AG143" s="30">
        <v>2072956.4</v>
      </c>
    </row>
    <row r="144" spans="1:33" ht="18.75">
      <c r="A144" s="62">
        <v>43556</v>
      </c>
      <c r="B144" s="32">
        <v>195994.1</v>
      </c>
      <c r="C144" s="29">
        <v>0</v>
      </c>
      <c r="D144" s="29">
        <v>0</v>
      </c>
      <c r="E144" s="29">
        <v>0</v>
      </c>
      <c r="F144" s="29">
        <v>0</v>
      </c>
      <c r="G144" s="32">
        <v>36225.9</v>
      </c>
      <c r="H144" s="32">
        <v>517334.5</v>
      </c>
      <c r="I144" s="29">
        <v>0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0">
        <f>B144+C144+D144+E144+F144+G144+H144</f>
        <v>749554.5</v>
      </c>
      <c r="W144" s="29">
        <v>0</v>
      </c>
      <c r="X144" s="34">
        <v>1056665.9000000001</v>
      </c>
      <c r="Y144" s="34">
        <v>19500</v>
      </c>
      <c r="Z144" s="34">
        <v>44311.4</v>
      </c>
      <c r="AA144" s="34">
        <v>1120477.3</v>
      </c>
      <c r="AB144" s="29">
        <v>0</v>
      </c>
      <c r="AC144" s="35">
        <v>22171.4</v>
      </c>
      <c r="AD144" s="30">
        <f t="shared" si="10"/>
        <v>1892203.2</v>
      </c>
      <c r="AE144" s="28">
        <v>7390</v>
      </c>
      <c r="AF144" s="28">
        <v>180510</v>
      </c>
      <c r="AG144" s="30">
        <v>2080103.2</v>
      </c>
    </row>
    <row r="145" spans="1:33" ht="18.75">
      <c r="A145" s="62">
        <v>43586</v>
      </c>
      <c r="B145" s="32">
        <v>191866.3</v>
      </c>
      <c r="C145" s="29">
        <v>0</v>
      </c>
      <c r="D145" s="29">
        <v>0</v>
      </c>
      <c r="E145" s="29">
        <v>0</v>
      </c>
      <c r="F145" s="29">
        <v>0</v>
      </c>
      <c r="G145" s="32">
        <v>34832.6</v>
      </c>
      <c r="H145" s="32">
        <v>515247.9</v>
      </c>
      <c r="I145" s="29">
        <v>0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30">
        <v>741946.8</v>
      </c>
      <c r="W145" s="29">
        <v>0</v>
      </c>
      <c r="X145" s="34">
        <v>1100890.8</v>
      </c>
      <c r="Y145" s="34">
        <v>16915</v>
      </c>
      <c r="Z145" s="34">
        <v>43211.6</v>
      </c>
      <c r="AA145" s="34">
        <v>1161017.4000000001</v>
      </c>
      <c r="AB145" s="29">
        <v>0</v>
      </c>
      <c r="AC145" s="35">
        <v>16144.8</v>
      </c>
      <c r="AD145" s="30">
        <f t="shared" si="10"/>
        <v>1919109.0000000002</v>
      </c>
      <c r="AE145" s="28">
        <v>6300</v>
      </c>
      <c r="AF145" s="28">
        <v>185180</v>
      </c>
      <c r="AG145" s="30">
        <v>2110589</v>
      </c>
    </row>
    <row r="146" spans="1:33" ht="18.75">
      <c r="A146" s="62">
        <v>43617</v>
      </c>
      <c r="B146" s="32">
        <v>216009.2</v>
      </c>
      <c r="C146" s="29"/>
      <c r="D146" s="29"/>
      <c r="E146" s="29"/>
      <c r="F146" s="29"/>
      <c r="G146" s="32">
        <v>32046</v>
      </c>
      <c r="H146" s="32">
        <v>514038.8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0">
        <v>762094</v>
      </c>
      <c r="W146" s="29"/>
      <c r="X146" s="34">
        <v>1126693.2</v>
      </c>
      <c r="Y146" s="34">
        <v>16965</v>
      </c>
      <c r="Z146" s="34">
        <v>40707.7</v>
      </c>
      <c r="AA146" s="34">
        <v>1184365.9</v>
      </c>
      <c r="AB146" s="29">
        <v>0</v>
      </c>
      <c r="AC146" s="35">
        <v>18507.3</v>
      </c>
      <c r="AD146" s="30">
        <f t="shared" si="10"/>
        <v>1964967.2</v>
      </c>
      <c r="AE146" s="28">
        <v>6300</v>
      </c>
      <c r="AF146" s="28">
        <v>189820</v>
      </c>
      <c r="AG146" s="30">
        <v>2161087.2</v>
      </c>
    </row>
    <row r="147" spans="1:33" ht="18.75">
      <c r="A147" s="62">
        <v>43647</v>
      </c>
      <c r="B147" s="32">
        <v>158917.5</v>
      </c>
      <c r="C147" s="29"/>
      <c r="D147" s="29"/>
      <c r="E147" s="29"/>
      <c r="F147" s="29"/>
      <c r="G147" s="32">
        <v>30652.7</v>
      </c>
      <c r="H147" s="32">
        <v>512829.7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5">
        <v>702399.9</v>
      </c>
      <c r="W147" s="29"/>
      <c r="X147" s="35">
        <v>1156236.8</v>
      </c>
      <c r="Y147" s="35">
        <v>13837</v>
      </c>
      <c r="Z147" s="35">
        <v>41061.899999999994</v>
      </c>
      <c r="AA147" s="35">
        <v>1211135.7</v>
      </c>
      <c r="AB147" s="29">
        <v>0</v>
      </c>
      <c r="AC147" s="35">
        <v>14072.50671</v>
      </c>
      <c r="AD147" s="30">
        <f t="shared" si="10"/>
        <v>1927608.1067100002</v>
      </c>
      <c r="AE147" s="35">
        <v>6300</v>
      </c>
      <c r="AF147" s="35">
        <v>181060</v>
      </c>
      <c r="AG147" s="35">
        <v>2114968.10671</v>
      </c>
    </row>
    <row r="148" spans="1:33" ht="18.75">
      <c r="A148" s="62">
        <v>43679</v>
      </c>
      <c r="B148" s="32">
        <v>0</v>
      </c>
      <c r="C148" s="29"/>
      <c r="D148" s="29"/>
      <c r="E148" s="29"/>
      <c r="F148" s="29"/>
      <c r="G148" s="32">
        <v>30652.7</v>
      </c>
      <c r="H148" s="32">
        <v>728838.8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30">
        <v>759491.5</v>
      </c>
      <c r="W148" s="29"/>
      <c r="X148" s="30">
        <v>1197350.1</v>
      </c>
      <c r="Y148" s="30">
        <v>15106</v>
      </c>
      <c r="Z148" s="30">
        <v>41392</v>
      </c>
      <c r="AA148" s="30">
        <v>1253848.1</v>
      </c>
      <c r="AB148" s="29">
        <v>0</v>
      </c>
      <c r="AC148" s="30">
        <v>17977.600000000002</v>
      </c>
      <c r="AD148" s="30">
        <f t="shared" si="10"/>
        <v>2031317.2000000002</v>
      </c>
      <c r="AE148" s="30">
        <v>7000</v>
      </c>
      <c r="AF148" s="30">
        <v>173660</v>
      </c>
      <c r="AG148" s="30">
        <v>2211977.2</v>
      </c>
    </row>
    <row r="149" spans="1:33" ht="18.75">
      <c r="A149" s="62">
        <v>43711</v>
      </c>
      <c r="B149" s="32">
        <v>0</v>
      </c>
      <c r="C149" s="29"/>
      <c r="D149" s="29"/>
      <c r="E149" s="29"/>
      <c r="F149" s="29"/>
      <c r="G149" s="31">
        <v>29259.4</v>
      </c>
      <c r="H149" s="31">
        <v>727629.7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0">
        <v>756889.1</v>
      </c>
      <c r="W149" s="29"/>
      <c r="X149" s="34">
        <v>1213167.6</v>
      </c>
      <c r="Y149" s="34">
        <v>28225</v>
      </c>
      <c r="Z149" s="34">
        <v>48045</v>
      </c>
      <c r="AA149" s="30">
        <v>1289437.6</v>
      </c>
      <c r="AB149" s="29">
        <v>0</v>
      </c>
      <c r="AC149" s="30">
        <v>17277.7</v>
      </c>
      <c r="AD149" s="30">
        <f t="shared" si="10"/>
        <v>2063604.4000000001</v>
      </c>
      <c r="AE149" s="28">
        <v>7500</v>
      </c>
      <c r="AF149" s="28">
        <v>168650</v>
      </c>
      <c r="AG149" s="30">
        <v>2239754.4000000004</v>
      </c>
    </row>
    <row r="150" spans="1:33" ht="18.75">
      <c r="A150" s="58">
        <v>43743</v>
      </c>
      <c r="B150" s="32">
        <v>0</v>
      </c>
      <c r="C150" s="29"/>
      <c r="D150" s="29"/>
      <c r="E150" s="29"/>
      <c r="F150" s="29"/>
      <c r="G150" s="31">
        <v>26472.7</v>
      </c>
      <c r="H150" s="31">
        <v>725211.5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30">
        <v>751684.2</v>
      </c>
      <c r="W150" s="29"/>
      <c r="X150" s="34">
        <v>1248142.6</v>
      </c>
      <c r="Y150" s="34">
        <v>32675</v>
      </c>
      <c r="Z150" s="34">
        <v>60022.3</v>
      </c>
      <c r="AA150" s="30">
        <v>1340839.9000000001</v>
      </c>
      <c r="AB150" s="32">
        <v>0</v>
      </c>
      <c r="AC150" s="30">
        <v>16531.2</v>
      </c>
      <c r="AD150" s="30">
        <f t="shared" si="10"/>
        <v>2109055.3000000003</v>
      </c>
      <c r="AE150" s="28">
        <v>9000</v>
      </c>
      <c r="AF150" s="28">
        <v>160810</v>
      </c>
      <c r="AG150" s="30">
        <v>2278865.3000000003</v>
      </c>
    </row>
    <row r="151" spans="1:33" ht="18.75">
      <c r="A151" s="58">
        <v>43775</v>
      </c>
      <c r="B151" s="32">
        <v>0</v>
      </c>
      <c r="C151" s="29"/>
      <c r="D151" s="29"/>
      <c r="E151" s="29"/>
      <c r="F151" s="29"/>
      <c r="G151" s="31">
        <v>25079.5</v>
      </c>
      <c r="H151" s="31">
        <v>724002.3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30">
        <v>749081.8</v>
      </c>
      <c r="W151" s="29"/>
      <c r="X151" s="34">
        <v>1274819.1</v>
      </c>
      <c r="Y151" s="34">
        <v>39075</v>
      </c>
      <c r="Z151" s="34">
        <v>56935.100000000006</v>
      </c>
      <c r="AA151" s="30">
        <v>1370829.2000000002</v>
      </c>
      <c r="AB151" s="32">
        <v>0</v>
      </c>
      <c r="AC151" s="30">
        <v>17384.8</v>
      </c>
      <c r="AD151" s="30">
        <f t="shared" si="10"/>
        <v>2137295.8</v>
      </c>
      <c r="AE151" s="28">
        <v>12000</v>
      </c>
      <c r="AF151" s="28">
        <v>159210</v>
      </c>
      <c r="AG151" s="30">
        <v>2308505.8</v>
      </c>
    </row>
    <row r="152" spans="1:33" ht="18.75">
      <c r="A152" s="58">
        <v>43800</v>
      </c>
      <c r="B152" s="32">
        <v>0</v>
      </c>
      <c r="C152" s="29"/>
      <c r="D152" s="29"/>
      <c r="E152" s="29"/>
      <c r="F152" s="29"/>
      <c r="G152" s="31">
        <v>23686.2</v>
      </c>
      <c r="H152" s="31">
        <v>722793.2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30">
        <v>746479.3999999999</v>
      </c>
      <c r="W152" s="29"/>
      <c r="X152" s="34">
        <v>1286202.8</v>
      </c>
      <c r="Y152" s="34">
        <v>55165.1</v>
      </c>
      <c r="Z152" s="34">
        <v>54849.59999999999</v>
      </c>
      <c r="AA152" s="30">
        <v>1396217.5000000002</v>
      </c>
      <c r="AB152" s="32">
        <v>0</v>
      </c>
      <c r="AC152" s="30">
        <v>16070.2</v>
      </c>
      <c r="AD152" s="30">
        <f t="shared" si="10"/>
        <v>2158767.1000000006</v>
      </c>
      <c r="AE152" s="28">
        <v>11500</v>
      </c>
      <c r="AF152" s="28">
        <v>144660</v>
      </c>
      <c r="AG152" s="30">
        <v>2314927.1000000006</v>
      </c>
    </row>
    <row r="153" spans="1:33" ht="18.75">
      <c r="A153" s="58">
        <v>43831</v>
      </c>
      <c r="B153" s="32">
        <v>0</v>
      </c>
      <c r="C153" s="29"/>
      <c r="D153" s="29"/>
      <c r="E153" s="29"/>
      <c r="F153" s="29"/>
      <c r="G153" s="31">
        <v>23686.1</v>
      </c>
      <c r="H153" s="31">
        <v>722793.2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30">
        <v>746479.2999999999</v>
      </c>
      <c r="W153" s="29"/>
      <c r="X153" s="34">
        <v>1318049.2</v>
      </c>
      <c r="Y153" s="34">
        <v>60781.1</v>
      </c>
      <c r="Z153" s="34">
        <v>102288.09999999999</v>
      </c>
      <c r="AA153" s="30">
        <v>1481118.4000000001</v>
      </c>
      <c r="AB153" s="32">
        <v>0</v>
      </c>
      <c r="AC153" s="30">
        <v>18559.5</v>
      </c>
      <c r="AD153" s="30">
        <f t="shared" si="10"/>
        <v>2246157.2</v>
      </c>
      <c r="AE153" s="28">
        <v>14000</v>
      </c>
      <c r="AF153" s="28">
        <v>178010</v>
      </c>
      <c r="AG153" s="30">
        <v>2438167.2</v>
      </c>
    </row>
    <row r="154" spans="1:33" ht="18.75">
      <c r="A154" s="58">
        <v>43862</v>
      </c>
      <c r="B154" s="32">
        <v>0</v>
      </c>
      <c r="C154" s="29"/>
      <c r="D154" s="29"/>
      <c r="E154" s="29"/>
      <c r="F154" s="29"/>
      <c r="G154" s="31">
        <v>22292.8</v>
      </c>
      <c r="H154" s="31">
        <v>721584.1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30">
        <v>743876.9</v>
      </c>
      <c r="W154" s="29"/>
      <c r="X154" s="34">
        <v>1325770.8</v>
      </c>
      <c r="Y154" s="34">
        <v>61016.5</v>
      </c>
      <c r="Z154" s="34">
        <v>102880.8</v>
      </c>
      <c r="AA154" s="30">
        <v>1489668.1</v>
      </c>
      <c r="AB154" s="32">
        <v>0</v>
      </c>
      <c r="AC154" s="30">
        <v>18771.600000000006</v>
      </c>
      <c r="AD154" s="30">
        <f t="shared" si="10"/>
        <v>2252316.6</v>
      </c>
      <c r="AE154" s="28">
        <v>12000</v>
      </c>
      <c r="AF154" s="28">
        <v>150610</v>
      </c>
      <c r="AG154" s="30">
        <v>2414926.6</v>
      </c>
    </row>
    <row r="155" spans="1:33" ht="18.75">
      <c r="A155" s="58">
        <v>43891</v>
      </c>
      <c r="B155" s="32">
        <v>0</v>
      </c>
      <c r="C155" s="29"/>
      <c r="D155" s="29"/>
      <c r="E155" s="29"/>
      <c r="F155" s="29"/>
      <c r="G155" s="31">
        <v>19506.2</v>
      </c>
      <c r="H155" s="31">
        <v>719165.8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30">
        <v>738672</v>
      </c>
      <c r="W155" s="29"/>
      <c r="X155" s="34">
        <v>1321566.7</v>
      </c>
      <c r="Y155" s="34">
        <v>59841.5</v>
      </c>
      <c r="Z155" s="34">
        <v>103560.4</v>
      </c>
      <c r="AA155" s="30">
        <v>1484968.5999999999</v>
      </c>
      <c r="AB155" s="32">
        <v>0</v>
      </c>
      <c r="AC155" s="30">
        <v>20392.983493</v>
      </c>
      <c r="AD155" s="30">
        <f t="shared" si="10"/>
        <v>2244033.5834929994</v>
      </c>
      <c r="AE155" s="28">
        <v>14300</v>
      </c>
      <c r="AF155" s="28">
        <v>187450</v>
      </c>
      <c r="AG155" s="30">
        <v>2445783.5834929994</v>
      </c>
    </row>
    <row r="156" spans="1:33" ht="18.75">
      <c r="A156" s="58">
        <v>43922</v>
      </c>
      <c r="B156" s="32">
        <v>0</v>
      </c>
      <c r="C156" s="29"/>
      <c r="D156" s="29"/>
      <c r="E156" s="29"/>
      <c r="F156" s="29"/>
      <c r="G156" s="31">
        <v>18112.9</v>
      </c>
      <c r="H156" s="31">
        <v>717956.7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30">
        <v>736069.6</v>
      </c>
      <c r="W156" s="29"/>
      <c r="X156" s="34">
        <v>1336086.5</v>
      </c>
      <c r="Y156" s="34">
        <v>49093.9</v>
      </c>
      <c r="Z156" s="34">
        <v>104228.70000000001</v>
      </c>
      <c r="AA156" s="30">
        <v>1489409.0999999999</v>
      </c>
      <c r="AB156" s="32">
        <v>0</v>
      </c>
      <c r="AC156" s="30">
        <v>16512.8</v>
      </c>
      <c r="AD156" s="30">
        <f t="shared" si="10"/>
        <v>2241991.4999999995</v>
      </c>
      <c r="AE156" s="28">
        <v>13300</v>
      </c>
      <c r="AF156" s="28">
        <v>170830</v>
      </c>
      <c r="AG156" s="30">
        <v>2426121.4999999995</v>
      </c>
    </row>
    <row r="157" spans="1:33" ht="18.75">
      <c r="A157" s="58">
        <v>43952</v>
      </c>
      <c r="B157" s="32">
        <v>0</v>
      </c>
      <c r="C157" s="29"/>
      <c r="D157" s="29"/>
      <c r="E157" s="29"/>
      <c r="F157" s="29"/>
      <c r="G157" s="31">
        <v>18112.9</v>
      </c>
      <c r="H157" s="31">
        <v>717956.7</v>
      </c>
      <c r="I157" s="31">
        <v>1852.2</v>
      </c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0">
        <v>737921.7999999999</v>
      </c>
      <c r="W157" s="29"/>
      <c r="X157" s="34">
        <v>1361406.3</v>
      </c>
      <c r="Y157" s="34">
        <v>49605.6</v>
      </c>
      <c r="Z157" s="34">
        <v>97709.7</v>
      </c>
      <c r="AA157" s="30">
        <v>1508721.6</v>
      </c>
      <c r="AB157" s="32">
        <v>0</v>
      </c>
      <c r="AC157" s="30">
        <v>15846.7</v>
      </c>
      <c r="AD157" s="30">
        <f t="shared" si="10"/>
        <v>2262490.1</v>
      </c>
      <c r="AE157" s="28">
        <v>14300</v>
      </c>
      <c r="AF157" s="28">
        <v>196380</v>
      </c>
      <c r="AG157" s="30">
        <v>2473170.1</v>
      </c>
    </row>
    <row r="158" spans="1:33" ht="18.75">
      <c r="A158" s="58">
        <v>43983</v>
      </c>
      <c r="B158" s="32">
        <v>0</v>
      </c>
      <c r="C158" s="29"/>
      <c r="D158" s="29"/>
      <c r="E158" s="29"/>
      <c r="F158" s="29"/>
      <c r="G158" s="31">
        <v>15326.3</v>
      </c>
      <c r="H158" s="31">
        <v>715538.4</v>
      </c>
      <c r="I158" s="31">
        <v>5357.5</v>
      </c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0">
        <v>736222.2000000001</v>
      </c>
      <c r="W158" s="29"/>
      <c r="X158" s="34">
        <v>1409653.9</v>
      </c>
      <c r="Y158" s="34">
        <v>59204.6</v>
      </c>
      <c r="Z158" s="34">
        <v>98486.99999999999</v>
      </c>
      <c r="AA158" s="30">
        <v>1567345.5</v>
      </c>
      <c r="AB158" s="32">
        <v>0</v>
      </c>
      <c r="AC158" s="30">
        <v>16243.712908000001</v>
      </c>
      <c r="AD158" s="30">
        <f t="shared" si="10"/>
        <v>2319811.4129080004</v>
      </c>
      <c r="AE158" s="28">
        <v>14300</v>
      </c>
      <c r="AF158" s="28">
        <v>190180</v>
      </c>
      <c r="AG158" s="30">
        <v>2524291.4129080004</v>
      </c>
    </row>
    <row r="159" spans="1:33" ht="18.75">
      <c r="A159" s="58">
        <v>44013</v>
      </c>
      <c r="B159" s="32">
        <v>0</v>
      </c>
      <c r="C159" s="29"/>
      <c r="D159" s="29"/>
      <c r="E159" s="29"/>
      <c r="F159" s="29"/>
      <c r="G159" s="31">
        <v>13933</v>
      </c>
      <c r="H159" s="31">
        <v>714329.3</v>
      </c>
      <c r="I159" s="31">
        <v>9362.2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0">
        <v>737624.5</v>
      </c>
      <c r="W159" s="29"/>
      <c r="X159" s="34">
        <v>1436013.2</v>
      </c>
      <c r="Y159" s="34">
        <v>63639.5</v>
      </c>
      <c r="Z159" s="34">
        <v>97665</v>
      </c>
      <c r="AA159" s="30">
        <v>1597317.7</v>
      </c>
      <c r="AB159" s="32">
        <v>0</v>
      </c>
      <c r="AC159" s="30">
        <v>21529.8</v>
      </c>
      <c r="AD159" s="30">
        <f t="shared" si="10"/>
        <v>2356472</v>
      </c>
      <c r="AE159" s="28">
        <v>14300</v>
      </c>
      <c r="AF159" s="28">
        <v>195390</v>
      </c>
      <c r="AG159" s="30">
        <v>2566162</v>
      </c>
    </row>
    <row r="160" spans="1:33" ht="18.75">
      <c r="A160" s="58">
        <v>44044</v>
      </c>
      <c r="B160" s="32">
        <v>0</v>
      </c>
      <c r="C160" s="29"/>
      <c r="D160" s="29"/>
      <c r="E160" s="29"/>
      <c r="F160" s="29"/>
      <c r="G160" s="31">
        <v>13933</v>
      </c>
      <c r="H160" s="31">
        <v>713689.4</v>
      </c>
      <c r="I160" s="31">
        <v>23833.1</v>
      </c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0">
        <v>751455.5</v>
      </c>
      <c r="W160" s="29"/>
      <c r="X160" s="34">
        <v>1458816.9</v>
      </c>
      <c r="Y160" s="34">
        <v>62122.3</v>
      </c>
      <c r="Z160" s="34">
        <v>98547.5</v>
      </c>
      <c r="AA160" s="30">
        <v>1619486.7</v>
      </c>
      <c r="AB160" s="32">
        <v>0</v>
      </c>
      <c r="AC160" s="30">
        <v>13546.800000000001</v>
      </c>
      <c r="AD160" s="30">
        <f t="shared" si="10"/>
        <v>2384489</v>
      </c>
      <c r="AE160" s="28">
        <v>14300</v>
      </c>
      <c r="AF160" s="28">
        <v>191990</v>
      </c>
      <c r="AG160" s="30">
        <v>2590779</v>
      </c>
    </row>
    <row r="161" spans="1:33" ht="18.75">
      <c r="A161" s="58">
        <v>44075</v>
      </c>
      <c r="B161" s="32">
        <v>0</v>
      </c>
      <c r="C161" s="29"/>
      <c r="D161" s="29"/>
      <c r="E161" s="29"/>
      <c r="F161" s="29"/>
      <c r="G161" s="31">
        <v>12539.7</v>
      </c>
      <c r="H161" s="31">
        <v>713120.2</v>
      </c>
      <c r="I161" s="31">
        <v>25822.8</v>
      </c>
      <c r="J161" s="31">
        <v>150000</v>
      </c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0">
        <v>901482.7</v>
      </c>
      <c r="W161" s="29"/>
      <c r="X161" s="34">
        <v>1480593</v>
      </c>
      <c r="Y161" s="34">
        <v>58564.4</v>
      </c>
      <c r="Z161" s="34">
        <v>124981.5</v>
      </c>
      <c r="AA161" s="30">
        <v>1664138.9</v>
      </c>
      <c r="AB161" s="32">
        <v>0</v>
      </c>
      <c r="AC161" s="30">
        <v>19611.4</v>
      </c>
      <c r="AD161" s="30">
        <f t="shared" si="10"/>
        <v>2585232.9999999995</v>
      </c>
      <c r="AE161" s="28">
        <v>14300</v>
      </c>
      <c r="AF161" s="28">
        <v>191510</v>
      </c>
      <c r="AG161" s="30">
        <v>2791042.9999999995</v>
      </c>
    </row>
    <row r="162" spans="1:33" ht="18.75">
      <c r="A162" s="58">
        <v>44105</v>
      </c>
      <c r="B162" s="32">
        <v>0</v>
      </c>
      <c r="C162" s="29"/>
      <c r="D162" s="29"/>
      <c r="E162" s="29"/>
      <c r="F162" s="29"/>
      <c r="G162" s="31">
        <v>11146.4</v>
      </c>
      <c r="H162" s="31">
        <v>711911</v>
      </c>
      <c r="I162" s="31">
        <v>26917.5</v>
      </c>
      <c r="J162" s="31">
        <v>150000</v>
      </c>
      <c r="K162" s="31">
        <v>2000</v>
      </c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0">
        <v>899974.9</v>
      </c>
      <c r="W162" s="29"/>
      <c r="X162" s="34">
        <v>1504927.8</v>
      </c>
      <c r="Y162" s="34">
        <v>57062.4</v>
      </c>
      <c r="Z162" s="34">
        <v>125477.3</v>
      </c>
      <c r="AA162" s="30">
        <v>1687467.5</v>
      </c>
      <c r="AB162" s="32">
        <v>0</v>
      </c>
      <c r="AC162" s="30">
        <v>16167.233348</v>
      </c>
      <c r="AD162" s="30">
        <f t="shared" si="10"/>
        <v>2603609.633348</v>
      </c>
      <c r="AE162" s="28">
        <v>14300</v>
      </c>
      <c r="AF162" s="28">
        <v>186710</v>
      </c>
      <c r="AG162" s="30">
        <v>2804619.633348</v>
      </c>
    </row>
    <row r="163" spans="1:33" ht="18.75">
      <c r="A163" s="58">
        <v>44136</v>
      </c>
      <c r="B163" s="32">
        <v>0</v>
      </c>
      <c r="C163" s="29"/>
      <c r="D163" s="29"/>
      <c r="E163" s="29"/>
      <c r="F163" s="29"/>
      <c r="G163" s="31">
        <v>9753.1</v>
      </c>
      <c r="H163" s="31">
        <v>710701.8999999999</v>
      </c>
      <c r="I163" s="31">
        <v>26994.4</v>
      </c>
      <c r="J163" s="31">
        <v>150000</v>
      </c>
      <c r="K163" s="31">
        <v>2000</v>
      </c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0">
        <v>899449.3999999999</v>
      </c>
      <c r="W163" s="29"/>
      <c r="X163" s="34">
        <v>1519380.7</v>
      </c>
      <c r="Y163" s="34">
        <v>57109.4</v>
      </c>
      <c r="Z163" s="34">
        <v>119336.20000000001</v>
      </c>
      <c r="AA163" s="30">
        <v>1695826.2999999998</v>
      </c>
      <c r="AB163" s="32">
        <v>0</v>
      </c>
      <c r="AC163" s="30">
        <v>25646.7</v>
      </c>
      <c r="AD163" s="30">
        <f t="shared" si="10"/>
        <v>2620922.4</v>
      </c>
      <c r="AE163" s="28">
        <v>14300</v>
      </c>
      <c r="AF163" s="28">
        <v>188910</v>
      </c>
      <c r="AG163" s="30">
        <v>2824132.4</v>
      </c>
    </row>
    <row r="164" spans="1:33" ht="18.75">
      <c r="A164" s="58">
        <v>44166</v>
      </c>
      <c r="B164" s="32">
        <v>0</v>
      </c>
      <c r="C164" s="29"/>
      <c r="D164" s="29"/>
      <c r="E164" s="29"/>
      <c r="F164" s="29"/>
      <c r="G164" s="31">
        <v>6921.2</v>
      </c>
      <c r="H164" s="31">
        <v>708283.6</v>
      </c>
      <c r="I164" s="31">
        <v>27463</v>
      </c>
      <c r="J164" s="31">
        <v>150000</v>
      </c>
      <c r="K164" s="31">
        <v>2000</v>
      </c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0">
        <v>894667.7999999999</v>
      </c>
      <c r="W164" s="29"/>
      <c r="X164" s="34">
        <v>1547353.6</v>
      </c>
      <c r="Y164" s="34">
        <v>67289</v>
      </c>
      <c r="Z164" s="34">
        <v>120782.7</v>
      </c>
      <c r="AA164" s="30">
        <v>1735425.3</v>
      </c>
      <c r="AB164" s="32">
        <v>0</v>
      </c>
      <c r="AC164" s="30">
        <v>18210.4</v>
      </c>
      <c r="AD164" s="30">
        <f t="shared" si="10"/>
        <v>2648303.5</v>
      </c>
      <c r="AE164" s="28">
        <v>14300</v>
      </c>
      <c r="AF164" s="28">
        <v>187750</v>
      </c>
      <c r="AG164" s="30">
        <v>2850353.5</v>
      </c>
    </row>
    <row r="165" spans="1:33" ht="18.75">
      <c r="A165" s="58">
        <v>44197</v>
      </c>
      <c r="B165" s="32">
        <v>0</v>
      </c>
      <c r="C165" s="29"/>
      <c r="D165" s="29"/>
      <c r="E165" s="29"/>
      <c r="F165" s="29"/>
      <c r="G165" s="31">
        <v>6921.2</v>
      </c>
      <c r="H165" s="31">
        <v>708283.6</v>
      </c>
      <c r="I165" s="31">
        <v>27463</v>
      </c>
      <c r="J165" s="31">
        <v>150000</v>
      </c>
      <c r="K165" s="31">
        <v>2000</v>
      </c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0">
        <v>894667.7999999999</v>
      </c>
      <c r="W165" s="29"/>
      <c r="X165" s="34">
        <v>1563354.2</v>
      </c>
      <c r="Y165" s="34">
        <v>66802.1</v>
      </c>
      <c r="Z165" s="34">
        <v>118645.1</v>
      </c>
      <c r="AA165" s="30">
        <v>1748801.4000000001</v>
      </c>
      <c r="AB165" s="32">
        <v>0</v>
      </c>
      <c r="AC165" s="30">
        <v>24701.100000000002</v>
      </c>
      <c r="AD165" s="30">
        <f t="shared" si="10"/>
        <v>2668170.3000000003</v>
      </c>
      <c r="AE165" s="28">
        <v>14300</v>
      </c>
      <c r="AF165" s="28">
        <v>187850</v>
      </c>
      <c r="AG165" s="30">
        <v>2870320.3000000003</v>
      </c>
    </row>
    <row r="166" spans="1:33" ht="18.75">
      <c r="A166" s="58">
        <v>44228</v>
      </c>
      <c r="B166" s="32">
        <v>0</v>
      </c>
      <c r="C166" s="29"/>
      <c r="D166" s="29"/>
      <c r="E166" s="29"/>
      <c r="F166" s="29"/>
      <c r="G166" s="31">
        <v>5527.9</v>
      </c>
      <c r="H166" s="31">
        <v>704458.1</v>
      </c>
      <c r="I166" s="31">
        <v>27463</v>
      </c>
      <c r="J166" s="31">
        <v>150000</v>
      </c>
      <c r="K166" s="31">
        <v>2000</v>
      </c>
      <c r="L166" s="31">
        <v>4668.9</v>
      </c>
      <c r="M166" s="31"/>
      <c r="N166" s="31"/>
      <c r="O166" s="31"/>
      <c r="P166" s="31"/>
      <c r="Q166" s="31"/>
      <c r="R166" s="31"/>
      <c r="S166" s="31"/>
      <c r="T166" s="31"/>
      <c r="U166" s="31"/>
      <c r="V166" s="30">
        <v>894117.9</v>
      </c>
      <c r="W166" s="29"/>
      <c r="X166" s="34">
        <v>1577095.2</v>
      </c>
      <c r="Y166" s="34">
        <v>73895.9</v>
      </c>
      <c r="Z166" s="34">
        <v>146256.4</v>
      </c>
      <c r="AA166" s="30">
        <v>1797247.4999999998</v>
      </c>
      <c r="AB166" s="32">
        <v>0</v>
      </c>
      <c r="AC166" s="30">
        <v>23304.2</v>
      </c>
      <c r="AD166" s="30">
        <f t="shared" si="10"/>
        <v>2714669.6</v>
      </c>
      <c r="AE166" s="28">
        <v>13300</v>
      </c>
      <c r="AF166" s="28">
        <v>200150</v>
      </c>
      <c r="AG166" s="30">
        <v>2928119.6</v>
      </c>
    </row>
    <row r="167" spans="1:33" ht="18.75">
      <c r="A167" s="58">
        <v>44256</v>
      </c>
      <c r="B167" s="32">
        <v>0</v>
      </c>
      <c r="C167" s="29"/>
      <c r="D167" s="29"/>
      <c r="E167" s="29"/>
      <c r="F167" s="29"/>
      <c r="G167" s="31">
        <v>4134.6</v>
      </c>
      <c r="H167" s="31">
        <v>703262.9</v>
      </c>
      <c r="I167" s="31">
        <v>0</v>
      </c>
      <c r="J167" s="31">
        <v>150000</v>
      </c>
      <c r="K167" s="31">
        <v>2000</v>
      </c>
      <c r="L167" s="31">
        <v>4668.9</v>
      </c>
      <c r="M167" s="31"/>
      <c r="N167" s="31"/>
      <c r="O167" s="31"/>
      <c r="P167" s="31"/>
      <c r="Q167" s="31"/>
      <c r="R167" s="31"/>
      <c r="S167" s="31"/>
      <c r="T167" s="31"/>
      <c r="U167" s="31"/>
      <c r="V167" s="30">
        <v>864066.4</v>
      </c>
      <c r="W167" s="29"/>
      <c r="X167" s="34">
        <v>1569944.7</v>
      </c>
      <c r="Y167" s="34">
        <v>78836.6</v>
      </c>
      <c r="Z167" s="34">
        <v>143124.3</v>
      </c>
      <c r="AA167" s="30">
        <v>1791905.6</v>
      </c>
      <c r="AB167" s="32">
        <v>0</v>
      </c>
      <c r="AC167" s="30">
        <v>28954.499999999996</v>
      </c>
      <c r="AD167" s="30">
        <f t="shared" si="10"/>
        <v>2684926.5</v>
      </c>
      <c r="AE167" s="28">
        <v>13300</v>
      </c>
      <c r="AF167" s="28">
        <v>191090</v>
      </c>
      <c r="AG167" s="30">
        <v>2889316.5</v>
      </c>
    </row>
    <row r="168" spans="1:33" ht="18.75">
      <c r="A168" s="58">
        <v>44287</v>
      </c>
      <c r="B168" s="32">
        <v>0</v>
      </c>
      <c r="C168" s="29"/>
      <c r="D168" s="29"/>
      <c r="E168" s="29"/>
      <c r="F168" s="29"/>
      <c r="G168" s="31">
        <v>2741.3</v>
      </c>
      <c r="H168" s="31">
        <v>702954.8</v>
      </c>
      <c r="I168" s="31">
        <v>0</v>
      </c>
      <c r="J168" s="31">
        <v>150000</v>
      </c>
      <c r="K168" s="31">
        <v>4032.5</v>
      </c>
      <c r="L168" s="31">
        <v>4668.9</v>
      </c>
      <c r="M168" s="31">
        <v>29176.1</v>
      </c>
      <c r="N168" s="31"/>
      <c r="O168" s="31"/>
      <c r="P168" s="31"/>
      <c r="Q168" s="31"/>
      <c r="R168" s="31"/>
      <c r="S168" s="31"/>
      <c r="T168" s="31"/>
      <c r="U168" s="31"/>
      <c r="V168" s="30">
        <v>893573.6000000001</v>
      </c>
      <c r="W168" s="29"/>
      <c r="X168" s="34">
        <v>1576850.7</v>
      </c>
      <c r="Y168" s="34">
        <v>89310.1</v>
      </c>
      <c r="Z168" s="34">
        <v>143571</v>
      </c>
      <c r="AA168" s="30">
        <v>1809731.8</v>
      </c>
      <c r="AB168" s="32">
        <v>0</v>
      </c>
      <c r="AC168" s="30">
        <v>19870.3</v>
      </c>
      <c r="AD168" s="30">
        <f t="shared" si="10"/>
        <v>2723175.7</v>
      </c>
      <c r="AE168" s="28">
        <v>13800</v>
      </c>
      <c r="AF168" s="28">
        <v>186490</v>
      </c>
      <c r="AG168" s="30">
        <v>2923465.7</v>
      </c>
    </row>
    <row r="169" spans="1:33" ht="18.75">
      <c r="A169" s="58">
        <v>44317</v>
      </c>
      <c r="B169" s="32">
        <v>0</v>
      </c>
      <c r="C169" s="32"/>
      <c r="D169" s="32"/>
      <c r="E169" s="32"/>
      <c r="F169" s="32"/>
      <c r="G169" s="31">
        <v>0</v>
      </c>
      <c r="H169" s="31">
        <v>702546.1</v>
      </c>
      <c r="I169" s="31">
        <v>0</v>
      </c>
      <c r="J169" s="31">
        <v>150000</v>
      </c>
      <c r="K169" s="31">
        <v>6043.1</v>
      </c>
      <c r="L169" s="31">
        <v>4668.9</v>
      </c>
      <c r="M169" s="31">
        <v>29176.1</v>
      </c>
      <c r="N169" s="31">
        <v>837.8</v>
      </c>
      <c r="O169" s="31"/>
      <c r="P169" s="31"/>
      <c r="Q169" s="31"/>
      <c r="R169" s="31"/>
      <c r="S169" s="31"/>
      <c r="T169" s="31"/>
      <c r="U169" s="31"/>
      <c r="V169" s="30">
        <v>893272</v>
      </c>
      <c r="W169" s="29"/>
      <c r="X169" s="34">
        <v>1580576.5</v>
      </c>
      <c r="Y169" s="34">
        <v>111190.4</v>
      </c>
      <c r="Z169" s="34">
        <v>129697.7</v>
      </c>
      <c r="AA169" s="30">
        <v>1821464.5999999999</v>
      </c>
      <c r="AB169" s="32">
        <v>0</v>
      </c>
      <c r="AC169" s="30">
        <v>21693</v>
      </c>
      <c r="AD169" s="30">
        <f aca="true" t="shared" si="11" ref="AD169:AD185">+V169+AA169+AB169+AC169</f>
        <v>2736429.5999999996</v>
      </c>
      <c r="AE169" s="28">
        <v>13800</v>
      </c>
      <c r="AF169" s="28">
        <v>194400</v>
      </c>
      <c r="AG169" s="30">
        <v>2944629.5999999996</v>
      </c>
    </row>
    <row r="170" spans="1:33" ht="18.75">
      <c r="A170" s="58">
        <v>44348</v>
      </c>
      <c r="B170" s="32">
        <v>57076.7</v>
      </c>
      <c r="C170" s="32"/>
      <c r="D170" s="32"/>
      <c r="E170" s="32"/>
      <c r="F170" s="32"/>
      <c r="G170" s="31">
        <v>0</v>
      </c>
      <c r="H170" s="31">
        <v>701028.8</v>
      </c>
      <c r="I170" s="31">
        <v>0</v>
      </c>
      <c r="J170" s="31">
        <v>150000</v>
      </c>
      <c r="K170" s="31">
        <v>11960.4</v>
      </c>
      <c r="L170" s="31">
        <v>4668.9</v>
      </c>
      <c r="M170" s="31">
        <v>29176.1</v>
      </c>
      <c r="N170" s="31">
        <v>3728.9</v>
      </c>
      <c r="O170" s="31"/>
      <c r="P170" s="31"/>
      <c r="Q170" s="31"/>
      <c r="R170" s="31"/>
      <c r="S170" s="31"/>
      <c r="T170" s="31"/>
      <c r="U170" s="31"/>
      <c r="V170" s="30">
        <v>957639.8</v>
      </c>
      <c r="W170" s="29"/>
      <c r="X170" s="34">
        <v>1625537.7</v>
      </c>
      <c r="Y170" s="34">
        <v>93689.9</v>
      </c>
      <c r="Z170" s="34">
        <v>127108.3</v>
      </c>
      <c r="AA170" s="30">
        <v>1846335.9</v>
      </c>
      <c r="AB170" s="32">
        <v>0</v>
      </c>
      <c r="AC170" s="30">
        <v>20582.43</v>
      </c>
      <c r="AD170" s="30">
        <f t="shared" si="11"/>
        <v>2824558.1300000004</v>
      </c>
      <c r="AE170" s="28">
        <v>13800</v>
      </c>
      <c r="AF170" s="28">
        <v>202000</v>
      </c>
      <c r="AG170" s="30">
        <v>3040358.1300000004</v>
      </c>
    </row>
    <row r="171" spans="1:33" ht="18.75">
      <c r="A171" s="58">
        <v>44378</v>
      </c>
      <c r="B171" s="32">
        <v>63146.5</v>
      </c>
      <c r="C171" s="32"/>
      <c r="D171" s="32"/>
      <c r="E171" s="32"/>
      <c r="F171" s="32"/>
      <c r="G171" s="31">
        <v>0</v>
      </c>
      <c r="H171" s="31">
        <v>700389</v>
      </c>
      <c r="I171" s="31">
        <v>0</v>
      </c>
      <c r="J171" s="31">
        <v>150000</v>
      </c>
      <c r="K171" s="31">
        <v>11960.4</v>
      </c>
      <c r="L171" s="31">
        <v>4668.9</v>
      </c>
      <c r="M171" s="31">
        <v>29176.1</v>
      </c>
      <c r="N171" s="31">
        <v>5438.2</v>
      </c>
      <c r="O171" s="31"/>
      <c r="P171" s="31"/>
      <c r="Q171" s="31"/>
      <c r="R171" s="31"/>
      <c r="S171" s="31"/>
      <c r="T171" s="31"/>
      <c r="U171" s="31"/>
      <c r="V171" s="30">
        <v>964779.1</v>
      </c>
      <c r="W171" s="29"/>
      <c r="X171" s="34">
        <v>1677375.3</v>
      </c>
      <c r="Y171" s="34">
        <v>100549</v>
      </c>
      <c r="Z171" s="34">
        <v>109958.2</v>
      </c>
      <c r="AA171" s="30">
        <v>1887882.5</v>
      </c>
      <c r="AB171" s="32">
        <v>0</v>
      </c>
      <c r="AC171" s="30">
        <v>23740.63</v>
      </c>
      <c r="AD171" s="30">
        <f t="shared" si="11"/>
        <v>2876402.23</v>
      </c>
      <c r="AE171" s="28">
        <v>13800</v>
      </c>
      <c r="AF171" s="28">
        <v>196600</v>
      </c>
      <c r="AG171" s="30">
        <v>3086802.23</v>
      </c>
    </row>
    <row r="172" spans="1:33" ht="18.75">
      <c r="A172" s="58">
        <v>44409</v>
      </c>
      <c r="B172" s="32">
        <v>33670.8</v>
      </c>
      <c r="C172" s="32"/>
      <c r="D172" s="32"/>
      <c r="E172" s="32"/>
      <c r="F172" s="32"/>
      <c r="G172" s="31">
        <v>0</v>
      </c>
      <c r="H172" s="31">
        <v>698477.8</v>
      </c>
      <c r="I172" s="31">
        <v>0</v>
      </c>
      <c r="J172" s="31">
        <v>150000</v>
      </c>
      <c r="K172" s="31">
        <v>11960.4</v>
      </c>
      <c r="L172" s="31">
        <v>4668.9</v>
      </c>
      <c r="M172" s="31">
        <v>29176.1</v>
      </c>
      <c r="N172" s="31">
        <v>9796.1</v>
      </c>
      <c r="O172" s="31"/>
      <c r="P172" s="31"/>
      <c r="Q172" s="31"/>
      <c r="R172" s="31"/>
      <c r="S172" s="31"/>
      <c r="T172" s="31"/>
      <c r="U172" s="31"/>
      <c r="V172" s="30">
        <v>937750.1000000001</v>
      </c>
      <c r="W172" s="29"/>
      <c r="X172" s="34">
        <v>1703064.8</v>
      </c>
      <c r="Y172" s="34">
        <v>99867.6</v>
      </c>
      <c r="Z172" s="34">
        <v>121971.1</v>
      </c>
      <c r="AA172" s="30">
        <v>1924903.5000000002</v>
      </c>
      <c r="AB172" s="32">
        <v>0</v>
      </c>
      <c r="AC172" s="30">
        <v>23347.2</v>
      </c>
      <c r="AD172" s="30">
        <f t="shared" si="11"/>
        <v>2886000.8000000007</v>
      </c>
      <c r="AE172" s="28">
        <v>13800</v>
      </c>
      <c r="AF172" s="28">
        <v>206400</v>
      </c>
      <c r="AG172" s="30">
        <v>3106200.8000000007</v>
      </c>
    </row>
    <row r="173" spans="1:33" ht="18.75">
      <c r="A173" s="58">
        <v>44440</v>
      </c>
      <c r="B173" s="32">
        <v>0</v>
      </c>
      <c r="C173" s="32"/>
      <c r="D173" s="32"/>
      <c r="E173" s="32"/>
      <c r="F173" s="32"/>
      <c r="G173" s="31">
        <v>0</v>
      </c>
      <c r="H173" s="31">
        <v>697339.3</v>
      </c>
      <c r="I173" s="31">
        <v>0</v>
      </c>
      <c r="J173" s="31">
        <v>150000</v>
      </c>
      <c r="K173" s="31">
        <v>11960.4</v>
      </c>
      <c r="L173" s="31">
        <v>4668.9</v>
      </c>
      <c r="M173" s="31">
        <v>29176.1</v>
      </c>
      <c r="N173" s="31">
        <v>10252</v>
      </c>
      <c r="O173" s="31"/>
      <c r="P173" s="31"/>
      <c r="Q173" s="31"/>
      <c r="R173" s="31"/>
      <c r="S173" s="31"/>
      <c r="T173" s="31"/>
      <c r="U173" s="31"/>
      <c r="V173" s="30">
        <v>903396.7000000001</v>
      </c>
      <c r="W173" s="29"/>
      <c r="X173" s="34">
        <v>1731045</v>
      </c>
      <c r="Y173" s="34">
        <v>100279.1</v>
      </c>
      <c r="Z173" s="34">
        <v>117313.30000000002</v>
      </c>
      <c r="AA173" s="30">
        <f aca="true" t="shared" si="12" ref="AA173:AA188">X173+Y173+Z173</f>
        <v>1948637.4000000001</v>
      </c>
      <c r="AB173" s="32">
        <v>0</v>
      </c>
      <c r="AC173" s="30">
        <v>23801.489999999998</v>
      </c>
      <c r="AD173" s="30">
        <f t="shared" si="11"/>
        <v>2875835.5900000003</v>
      </c>
      <c r="AE173" s="28">
        <v>2500</v>
      </c>
      <c r="AF173" s="28">
        <v>214800</v>
      </c>
      <c r="AG173" s="30">
        <v>3093135.5900000003</v>
      </c>
    </row>
    <row r="174" spans="1:33" ht="18.75">
      <c r="A174" s="58">
        <v>44470</v>
      </c>
      <c r="B174" s="32">
        <v>0</v>
      </c>
      <c r="C174" s="32"/>
      <c r="D174" s="32"/>
      <c r="E174" s="32"/>
      <c r="F174" s="32"/>
      <c r="G174" s="31">
        <v>0</v>
      </c>
      <c r="H174" s="31">
        <v>696699.4</v>
      </c>
      <c r="I174" s="31">
        <v>0</v>
      </c>
      <c r="J174" s="31">
        <v>150000</v>
      </c>
      <c r="K174" s="31">
        <v>11960.4</v>
      </c>
      <c r="L174" s="31">
        <v>4668.9</v>
      </c>
      <c r="M174" s="31">
        <v>29176.1</v>
      </c>
      <c r="N174" s="31">
        <v>10288.9</v>
      </c>
      <c r="O174" s="31"/>
      <c r="P174" s="31"/>
      <c r="Q174" s="31"/>
      <c r="R174" s="31"/>
      <c r="S174" s="31"/>
      <c r="T174" s="31"/>
      <c r="U174" s="31"/>
      <c r="V174" s="30">
        <v>902793.7000000001</v>
      </c>
      <c r="W174" s="29"/>
      <c r="X174" s="34">
        <v>1724745.4000000001</v>
      </c>
      <c r="Y174" s="34">
        <v>105201.2</v>
      </c>
      <c r="Z174" s="34">
        <v>114149.70000000001</v>
      </c>
      <c r="AA174" s="30">
        <f t="shared" si="12"/>
        <v>1944096.3</v>
      </c>
      <c r="AB174" s="32">
        <v>0</v>
      </c>
      <c r="AC174" s="30">
        <v>27975.300000000003</v>
      </c>
      <c r="AD174" s="30">
        <f t="shared" si="11"/>
        <v>2874865.3</v>
      </c>
      <c r="AE174" s="28">
        <v>2500</v>
      </c>
      <c r="AF174" s="28">
        <v>220200</v>
      </c>
      <c r="AG174" s="30">
        <v>3097565.3</v>
      </c>
    </row>
    <row r="175" spans="1:33" ht="18.75">
      <c r="A175" s="58">
        <v>44501</v>
      </c>
      <c r="B175" s="32">
        <v>61719.1</v>
      </c>
      <c r="C175" s="32"/>
      <c r="D175" s="32"/>
      <c r="E175" s="32"/>
      <c r="F175" s="32"/>
      <c r="G175" s="31">
        <v>0</v>
      </c>
      <c r="H175" s="31">
        <v>693753.1</v>
      </c>
      <c r="I175" s="31">
        <v>0</v>
      </c>
      <c r="J175" s="31">
        <v>113333.3</v>
      </c>
      <c r="K175" s="31">
        <v>11960.3</v>
      </c>
      <c r="L175" s="31">
        <v>4668.9</v>
      </c>
      <c r="M175" s="31">
        <v>28191.3</v>
      </c>
      <c r="N175" s="31">
        <v>10288.9</v>
      </c>
      <c r="O175" s="31"/>
      <c r="P175" s="31"/>
      <c r="Q175" s="31"/>
      <c r="R175" s="31"/>
      <c r="S175" s="31"/>
      <c r="T175" s="31"/>
      <c r="U175" s="31"/>
      <c r="V175" s="30">
        <v>923914.9000000001</v>
      </c>
      <c r="W175" s="29"/>
      <c r="X175" s="34">
        <v>1715920.8</v>
      </c>
      <c r="Y175" s="34">
        <v>105022.2</v>
      </c>
      <c r="Z175" s="34">
        <v>107916.5</v>
      </c>
      <c r="AA175" s="30">
        <f t="shared" si="12"/>
        <v>1928859.5</v>
      </c>
      <c r="AB175" s="32">
        <v>0</v>
      </c>
      <c r="AC175" s="30">
        <v>16285.3</v>
      </c>
      <c r="AD175" s="30">
        <f t="shared" si="11"/>
        <v>2869059.7</v>
      </c>
      <c r="AE175" s="28">
        <v>2500</v>
      </c>
      <c r="AF175" s="28">
        <v>219700</v>
      </c>
      <c r="AG175" s="30">
        <v>3091259.7</v>
      </c>
    </row>
    <row r="176" spans="1:33" ht="18.75">
      <c r="A176" s="58">
        <v>44531</v>
      </c>
      <c r="B176" s="32">
        <v>36124.9</v>
      </c>
      <c r="C176" s="32"/>
      <c r="D176" s="32"/>
      <c r="E176" s="32"/>
      <c r="F176" s="32"/>
      <c r="G176" s="31">
        <v>0</v>
      </c>
      <c r="H176" s="31">
        <v>690961.7</v>
      </c>
      <c r="I176" s="31">
        <v>0</v>
      </c>
      <c r="J176" s="31">
        <v>113333.3</v>
      </c>
      <c r="K176" s="31">
        <v>17520.8</v>
      </c>
      <c r="L176" s="31">
        <v>4668.9</v>
      </c>
      <c r="M176" s="31">
        <v>28191.3</v>
      </c>
      <c r="N176" s="31">
        <v>10728.2</v>
      </c>
      <c r="O176" s="31"/>
      <c r="P176" s="31"/>
      <c r="Q176" s="31"/>
      <c r="R176" s="31"/>
      <c r="S176" s="31"/>
      <c r="T176" s="31"/>
      <c r="U176" s="31"/>
      <c r="V176" s="30">
        <v>901529.1000000001</v>
      </c>
      <c r="W176" s="29"/>
      <c r="X176" s="34">
        <v>1710128.5</v>
      </c>
      <c r="Y176" s="34">
        <v>105929.2</v>
      </c>
      <c r="Z176" s="34">
        <v>97957</v>
      </c>
      <c r="AA176" s="30">
        <f t="shared" si="12"/>
        <v>1914014.7</v>
      </c>
      <c r="AB176" s="32">
        <v>0</v>
      </c>
      <c r="AC176" s="30">
        <v>17657.2</v>
      </c>
      <c r="AD176" s="30">
        <f t="shared" si="11"/>
        <v>2833201</v>
      </c>
      <c r="AE176" s="28">
        <v>2500</v>
      </c>
      <c r="AF176" s="28">
        <v>227500</v>
      </c>
      <c r="AG176" s="30">
        <v>3063201</v>
      </c>
    </row>
    <row r="177" spans="1:33" ht="18.75">
      <c r="A177" s="58">
        <v>44562</v>
      </c>
      <c r="B177" s="32">
        <v>57950.6</v>
      </c>
      <c r="C177" s="32"/>
      <c r="D177" s="32"/>
      <c r="E177" s="32"/>
      <c r="F177" s="32"/>
      <c r="G177" s="31">
        <v>0</v>
      </c>
      <c r="H177" s="31">
        <v>691355.6</v>
      </c>
      <c r="I177" s="31">
        <v>0</v>
      </c>
      <c r="J177" s="31">
        <v>113333.3</v>
      </c>
      <c r="K177" s="31">
        <v>17520.8</v>
      </c>
      <c r="L177" s="31">
        <v>4668.9</v>
      </c>
      <c r="M177" s="31">
        <v>29281.2</v>
      </c>
      <c r="N177" s="31">
        <v>11584.4</v>
      </c>
      <c r="O177" s="31">
        <v>150000</v>
      </c>
      <c r="P177" s="31"/>
      <c r="Q177" s="31"/>
      <c r="R177" s="31"/>
      <c r="S177" s="31"/>
      <c r="T177" s="31"/>
      <c r="U177" s="31"/>
      <c r="V177" s="30">
        <f>SUM(B177:O177)</f>
        <v>1075694.8</v>
      </c>
      <c r="W177" s="29"/>
      <c r="X177" s="34">
        <v>1703858.7</v>
      </c>
      <c r="Y177" s="34">
        <v>106085.6</v>
      </c>
      <c r="Z177" s="34">
        <v>88798.5</v>
      </c>
      <c r="AA177" s="30">
        <f t="shared" si="12"/>
        <v>1898742.8</v>
      </c>
      <c r="AB177" s="32">
        <v>0</v>
      </c>
      <c r="AC177" s="30">
        <v>20155.8</v>
      </c>
      <c r="AD177" s="30">
        <f t="shared" si="11"/>
        <v>2994593.4</v>
      </c>
      <c r="AE177" s="28">
        <v>2500</v>
      </c>
      <c r="AF177" s="28">
        <v>221000</v>
      </c>
      <c r="AG177" s="30">
        <f aca="true" t="shared" si="13" ref="AG177:AG188">AD177+AE177+AF177</f>
        <v>3218093.4</v>
      </c>
    </row>
    <row r="178" spans="1:33" ht="18.75">
      <c r="A178" s="58">
        <v>44593</v>
      </c>
      <c r="B178" s="32">
        <v>57950.6</v>
      </c>
      <c r="C178" s="32"/>
      <c r="D178" s="32"/>
      <c r="E178" s="32"/>
      <c r="F178" s="32"/>
      <c r="G178" s="31">
        <v>0</v>
      </c>
      <c r="H178" s="31">
        <v>691355.6</v>
      </c>
      <c r="I178" s="31">
        <v>0</v>
      </c>
      <c r="J178" s="31">
        <v>113333.3</v>
      </c>
      <c r="K178" s="31">
        <v>17520.8</v>
      </c>
      <c r="L178" s="31">
        <v>4668.9</v>
      </c>
      <c r="M178" s="31">
        <v>29281.2</v>
      </c>
      <c r="N178" s="31">
        <v>11584.4</v>
      </c>
      <c r="O178" s="31">
        <v>150000</v>
      </c>
      <c r="P178" s="31"/>
      <c r="Q178" s="31"/>
      <c r="R178" s="31"/>
      <c r="S178" s="31"/>
      <c r="T178" s="31"/>
      <c r="U178" s="31"/>
      <c r="V178" s="30">
        <f>SUM(B178:O178)</f>
        <v>1075694.8</v>
      </c>
      <c r="W178" s="29"/>
      <c r="X178" s="34">
        <v>1711577.4000000001</v>
      </c>
      <c r="Y178" s="34">
        <v>105576.6</v>
      </c>
      <c r="Z178" s="34">
        <v>89635.3</v>
      </c>
      <c r="AA178" s="30">
        <f t="shared" si="12"/>
        <v>1906789.3000000003</v>
      </c>
      <c r="AB178" s="32">
        <v>0</v>
      </c>
      <c r="AC178" s="30">
        <v>18170.899999999998</v>
      </c>
      <c r="AD178" s="30">
        <f t="shared" si="11"/>
        <v>3000655.0000000005</v>
      </c>
      <c r="AE178" s="28">
        <v>2500</v>
      </c>
      <c r="AF178" s="28">
        <v>226500</v>
      </c>
      <c r="AG178" s="30">
        <f t="shared" si="13"/>
        <v>3229655.0000000005</v>
      </c>
    </row>
    <row r="179" spans="1:33" ht="18.75">
      <c r="A179" s="58">
        <v>44621</v>
      </c>
      <c r="B179" s="32">
        <v>32028.5</v>
      </c>
      <c r="C179" s="32"/>
      <c r="D179" s="32"/>
      <c r="E179" s="32"/>
      <c r="F179" s="32"/>
      <c r="G179" s="31">
        <v>0</v>
      </c>
      <c r="H179" s="31">
        <v>690433.4</v>
      </c>
      <c r="I179" s="31">
        <v>0</v>
      </c>
      <c r="J179" s="31">
        <v>113333.3</v>
      </c>
      <c r="K179" s="31">
        <v>17520.8</v>
      </c>
      <c r="L179" s="31">
        <v>4668.9</v>
      </c>
      <c r="M179" s="31">
        <v>31079.9</v>
      </c>
      <c r="N179" s="31">
        <v>12224.8</v>
      </c>
      <c r="O179" s="31">
        <v>150000</v>
      </c>
      <c r="P179" s="31"/>
      <c r="Q179" s="31"/>
      <c r="R179" s="31"/>
      <c r="S179" s="31"/>
      <c r="T179" s="31"/>
      <c r="U179" s="31"/>
      <c r="V179" s="30">
        <f>SUM(B179:O179)</f>
        <v>1051289.6</v>
      </c>
      <c r="W179" s="29"/>
      <c r="X179" s="34">
        <v>1727672.3</v>
      </c>
      <c r="Y179" s="34">
        <v>105494.2</v>
      </c>
      <c r="Z179" s="34">
        <v>85446.3</v>
      </c>
      <c r="AA179" s="30">
        <f t="shared" si="12"/>
        <v>1918612.8</v>
      </c>
      <c r="AB179" s="32">
        <v>0</v>
      </c>
      <c r="AC179" s="30">
        <v>15099.9</v>
      </c>
      <c r="AD179" s="30">
        <f t="shared" si="11"/>
        <v>2985002.3000000003</v>
      </c>
      <c r="AE179" s="28">
        <v>2500</v>
      </c>
      <c r="AF179" s="28">
        <v>205100</v>
      </c>
      <c r="AG179" s="30">
        <f t="shared" si="13"/>
        <v>3192602.3000000003</v>
      </c>
    </row>
    <row r="180" spans="1:33" ht="18.75">
      <c r="A180" s="58">
        <v>44652</v>
      </c>
      <c r="B180" s="32">
        <v>32028.5</v>
      </c>
      <c r="C180" s="32"/>
      <c r="D180" s="32"/>
      <c r="E180" s="32"/>
      <c r="F180" s="32"/>
      <c r="G180" s="31">
        <v>0</v>
      </c>
      <c r="H180" s="31">
        <v>690433.4</v>
      </c>
      <c r="I180" s="31">
        <v>0</v>
      </c>
      <c r="J180" s="31">
        <v>113333.3</v>
      </c>
      <c r="K180" s="31">
        <v>17520.8</v>
      </c>
      <c r="L180" s="31">
        <v>4668.9</v>
      </c>
      <c r="M180" s="31">
        <v>31079.9</v>
      </c>
      <c r="N180" s="31">
        <v>12224.8</v>
      </c>
      <c r="O180" s="31">
        <v>150000</v>
      </c>
      <c r="P180" s="31"/>
      <c r="Q180" s="31"/>
      <c r="R180" s="31"/>
      <c r="S180" s="31"/>
      <c r="T180" s="31"/>
      <c r="U180" s="31"/>
      <c r="V180" s="30">
        <f>SUM(B180:O180)</f>
        <v>1051289.6</v>
      </c>
      <c r="W180" s="29"/>
      <c r="X180" s="34">
        <v>1709146.3</v>
      </c>
      <c r="Y180" s="34">
        <v>107958.5</v>
      </c>
      <c r="Z180" s="34">
        <v>89534.70000000001</v>
      </c>
      <c r="AA180" s="30">
        <f t="shared" si="12"/>
        <v>1906639.5</v>
      </c>
      <c r="AB180" s="32">
        <v>0</v>
      </c>
      <c r="AC180" s="30">
        <v>16755.8</v>
      </c>
      <c r="AD180" s="30">
        <f t="shared" si="11"/>
        <v>2974684.9</v>
      </c>
      <c r="AE180" s="28">
        <v>2500</v>
      </c>
      <c r="AF180" s="28">
        <v>213500</v>
      </c>
      <c r="AG180" s="30">
        <f t="shared" si="13"/>
        <v>3190684.9</v>
      </c>
    </row>
    <row r="181" spans="1:33" ht="18.75">
      <c r="A181" s="58">
        <v>44682</v>
      </c>
      <c r="B181" s="32">
        <v>32028.5</v>
      </c>
      <c r="C181" s="32"/>
      <c r="D181" s="32"/>
      <c r="E181" s="32"/>
      <c r="F181" s="32"/>
      <c r="G181" s="31">
        <v>0</v>
      </c>
      <c r="H181" s="31">
        <v>690433.4</v>
      </c>
      <c r="I181" s="31">
        <v>0</v>
      </c>
      <c r="J181" s="31">
        <v>113333.3</v>
      </c>
      <c r="K181" s="31">
        <v>17520.8</v>
      </c>
      <c r="L181" s="31">
        <v>4668.9</v>
      </c>
      <c r="M181" s="31">
        <v>31079.9</v>
      </c>
      <c r="N181" s="31">
        <v>12224.8</v>
      </c>
      <c r="O181" s="31">
        <v>150000</v>
      </c>
      <c r="P181" s="31"/>
      <c r="Q181" s="31"/>
      <c r="R181" s="31"/>
      <c r="S181" s="31"/>
      <c r="T181" s="31"/>
      <c r="U181" s="31"/>
      <c r="V181" s="30">
        <f>SUM(B181:O181)</f>
        <v>1051289.6</v>
      </c>
      <c r="W181" s="29"/>
      <c r="X181" s="34">
        <v>1685658.5</v>
      </c>
      <c r="Y181" s="34">
        <v>105912.3</v>
      </c>
      <c r="Z181" s="34">
        <v>82407.4</v>
      </c>
      <c r="AA181" s="30">
        <f t="shared" si="12"/>
        <v>1873978.2</v>
      </c>
      <c r="AB181" s="32">
        <v>0</v>
      </c>
      <c r="AC181" s="30">
        <v>14612.3</v>
      </c>
      <c r="AD181" s="30">
        <f t="shared" si="11"/>
        <v>2939880.0999999996</v>
      </c>
      <c r="AE181" s="28">
        <v>2500</v>
      </c>
      <c r="AF181" s="28">
        <v>212300</v>
      </c>
      <c r="AG181" s="30">
        <f t="shared" si="13"/>
        <v>3154680.0999999996</v>
      </c>
    </row>
    <row r="182" spans="1:33" ht="18.75">
      <c r="A182" s="58">
        <v>44713</v>
      </c>
      <c r="B182" s="32">
        <v>266435.9</v>
      </c>
      <c r="C182" s="32"/>
      <c r="D182" s="32"/>
      <c r="E182" s="32"/>
      <c r="F182" s="32"/>
      <c r="G182" s="31">
        <v>0</v>
      </c>
      <c r="H182" s="31">
        <v>686729.1</v>
      </c>
      <c r="I182" s="31">
        <v>0</v>
      </c>
      <c r="J182" s="31">
        <v>107661.9</v>
      </c>
      <c r="K182" s="31">
        <v>17520.8</v>
      </c>
      <c r="L182" s="31">
        <v>6095.3</v>
      </c>
      <c r="M182" s="31">
        <v>17408.9</v>
      </c>
      <c r="N182" s="31">
        <v>0</v>
      </c>
      <c r="O182" s="31">
        <v>150000</v>
      </c>
      <c r="P182" s="31">
        <v>120000</v>
      </c>
      <c r="Q182" s="31">
        <v>17273.4</v>
      </c>
      <c r="R182" s="31"/>
      <c r="S182" s="31"/>
      <c r="T182" s="31"/>
      <c r="U182" s="31"/>
      <c r="V182" s="30">
        <f>SUM(B182:Q182)</f>
        <v>1389125.2999999998</v>
      </c>
      <c r="W182" s="29"/>
      <c r="X182" s="34">
        <v>1671097.5</v>
      </c>
      <c r="Y182" s="34">
        <v>106244.2</v>
      </c>
      <c r="Z182" s="34">
        <v>77862.20000000001</v>
      </c>
      <c r="AA182" s="30">
        <f t="shared" si="12"/>
        <v>1855203.9</v>
      </c>
      <c r="AB182" s="32">
        <v>0</v>
      </c>
      <c r="AC182" s="30">
        <v>17109.6</v>
      </c>
      <c r="AD182" s="30">
        <f t="shared" si="11"/>
        <v>3261438.8</v>
      </c>
      <c r="AE182" s="28">
        <v>2500</v>
      </c>
      <c r="AF182" s="28">
        <v>197850</v>
      </c>
      <c r="AG182" s="30">
        <f t="shared" si="13"/>
        <v>3461788.8</v>
      </c>
    </row>
    <row r="183" spans="1:33" ht="18.75">
      <c r="A183" s="58">
        <v>44743</v>
      </c>
      <c r="B183" s="32">
        <v>28468.2</v>
      </c>
      <c r="C183" s="32"/>
      <c r="D183" s="32"/>
      <c r="E183" s="32"/>
      <c r="F183" s="32"/>
      <c r="G183" s="31">
        <v>0</v>
      </c>
      <c r="H183" s="31">
        <v>679551.2</v>
      </c>
      <c r="I183" s="31">
        <v>0</v>
      </c>
      <c r="J183" s="31">
        <v>113333.3</v>
      </c>
      <c r="K183" s="31">
        <v>21158</v>
      </c>
      <c r="L183" s="31">
        <v>6578.3</v>
      </c>
      <c r="M183" s="31">
        <v>17408.9</v>
      </c>
      <c r="N183" s="31">
        <v>0</v>
      </c>
      <c r="O183" s="31">
        <v>150000</v>
      </c>
      <c r="P183" s="31">
        <v>120000</v>
      </c>
      <c r="Q183" s="31">
        <v>17273.4</v>
      </c>
      <c r="R183" s="31">
        <v>300000</v>
      </c>
      <c r="S183" s="31">
        <v>266435.9</v>
      </c>
      <c r="T183" s="31"/>
      <c r="U183" s="31">
        <v>0</v>
      </c>
      <c r="V183" s="30">
        <f aca="true" t="shared" si="14" ref="V183:V188">SUM(B183:U183)</f>
        <v>1720207.1999999997</v>
      </c>
      <c r="W183" s="29"/>
      <c r="X183" s="34">
        <v>1656943.6</v>
      </c>
      <c r="Y183" s="34">
        <v>105324.1</v>
      </c>
      <c r="Z183" s="34">
        <v>78586.8</v>
      </c>
      <c r="AA183" s="30">
        <f t="shared" si="12"/>
        <v>1840854.5000000002</v>
      </c>
      <c r="AB183" s="32">
        <v>0</v>
      </c>
      <c r="AC183" s="30">
        <v>15293.900000000001</v>
      </c>
      <c r="AD183" s="30">
        <f t="shared" si="11"/>
        <v>3576355.6</v>
      </c>
      <c r="AE183" s="28">
        <v>2500</v>
      </c>
      <c r="AF183" s="28">
        <v>199850</v>
      </c>
      <c r="AG183" s="30">
        <f t="shared" si="13"/>
        <v>3778705.6</v>
      </c>
    </row>
    <row r="184" spans="1:33" ht="18.75">
      <c r="A184" s="58">
        <v>44774</v>
      </c>
      <c r="B184" s="32">
        <v>17695.5</v>
      </c>
      <c r="C184" s="32"/>
      <c r="D184" s="32"/>
      <c r="E184" s="32"/>
      <c r="F184" s="32"/>
      <c r="G184" s="31">
        <v>0</v>
      </c>
      <c r="H184" s="31">
        <v>690433.4</v>
      </c>
      <c r="I184" s="31">
        <v>0</v>
      </c>
      <c r="J184" s="31">
        <v>76116.6</v>
      </c>
      <c r="K184" s="31">
        <v>28339.5</v>
      </c>
      <c r="L184" s="31">
        <v>8070.1</v>
      </c>
      <c r="M184" s="31">
        <v>17408.9</v>
      </c>
      <c r="N184" s="31">
        <v>0</v>
      </c>
      <c r="O184" s="31">
        <v>150000</v>
      </c>
      <c r="P184" s="31">
        <v>120000</v>
      </c>
      <c r="Q184" s="31">
        <v>31144.2</v>
      </c>
      <c r="R184" s="31">
        <v>300000</v>
      </c>
      <c r="S184" s="31">
        <v>266435.9</v>
      </c>
      <c r="T184" s="31"/>
      <c r="U184" s="31">
        <v>0</v>
      </c>
      <c r="V184" s="30">
        <f t="shared" si="14"/>
        <v>1705644.1</v>
      </c>
      <c r="W184" s="29"/>
      <c r="X184" s="34">
        <v>1668180.9000000001</v>
      </c>
      <c r="Y184" s="34">
        <v>104326.2</v>
      </c>
      <c r="Z184" s="34">
        <v>71943.5</v>
      </c>
      <c r="AA184" s="30">
        <f t="shared" si="12"/>
        <v>1844450.6</v>
      </c>
      <c r="AB184" s="32">
        <v>0</v>
      </c>
      <c r="AC184" s="30">
        <v>19206.899999999998</v>
      </c>
      <c r="AD184" s="30">
        <f t="shared" si="11"/>
        <v>3569301.6</v>
      </c>
      <c r="AE184" s="28">
        <v>2500</v>
      </c>
      <c r="AF184" s="28">
        <v>195850</v>
      </c>
      <c r="AG184" s="30">
        <f t="shared" si="13"/>
        <v>3767651.6</v>
      </c>
    </row>
    <row r="185" spans="1:33" ht="18.75">
      <c r="A185" s="58">
        <v>44805</v>
      </c>
      <c r="B185" s="32">
        <v>82611.8</v>
      </c>
      <c r="C185" s="32"/>
      <c r="D185" s="32"/>
      <c r="E185" s="32"/>
      <c r="F185" s="32"/>
      <c r="G185" s="31">
        <v>0</v>
      </c>
      <c r="H185" s="31">
        <v>690433.4</v>
      </c>
      <c r="I185" s="31">
        <v>0</v>
      </c>
      <c r="J185" s="31">
        <v>76116.6</v>
      </c>
      <c r="K185" s="31">
        <v>0</v>
      </c>
      <c r="L185" s="31">
        <v>8242.3</v>
      </c>
      <c r="M185" s="31">
        <v>17408.9</v>
      </c>
      <c r="N185" s="31">
        <v>0</v>
      </c>
      <c r="O185" s="31">
        <v>150000</v>
      </c>
      <c r="P185" s="31">
        <v>120000</v>
      </c>
      <c r="Q185" s="31">
        <v>31492.1</v>
      </c>
      <c r="R185" s="31">
        <v>300000</v>
      </c>
      <c r="S185" s="31">
        <v>266435.9</v>
      </c>
      <c r="T185" s="31"/>
      <c r="U185" s="31">
        <v>27969.6</v>
      </c>
      <c r="V185" s="30">
        <f t="shared" si="14"/>
        <v>1770710.6</v>
      </c>
      <c r="W185" s="29"/>
      <c r="X185" s="34">
        <v>1728726.2</v>
      </c>
      <c r="Y185" s="34">
        <v>103533.7</v>
      </c>
      <c r="Z185" s="34">
        <v>67066.7</v>
      </c>
      <c r="AA185" s="30">
        <f t="shared" si="12"/>
        <v>1899326.5999999999</v>
      </c>
      <c r="AB185" s="32">
        <v>0</v>
      </c>
      <c r="AC185" s="30">
        <v>14141.4</v>
      </c>
      <c r="AD185" s="30">
        <f t="shared" si="11"/>
        <v>3684178.6</v>
      </c>
      <c r="AE185" s="28">
        <v>2500</v>
      </c>
      <c r="AF185" s="28">
        <v>195810</v>
      </c>
      <c r="AG185" s="30">
        <f t="shared" si="13"/>
        <v>3882488.6</v>
      </c>
    </row>
    <row r="186" spans="1:33" ht="18.75">
      <c r="A186" s="58">
        <v>44835</v>
      </c>
      <c r="B186" s="32">
        <v>25854.9</v>
      </c>
      <c r="C186" s="32"/>
      <c r="D186" s="32"/>
      <c r="E186" s="32"/>
      <c r="F186" s="32"/>
      <c r="G186" s="31">
        <v>0</v>
      </c>
      <c r="H186" s="31">
        <v>690433.4</v>
      </c>
      <c r="I186" s="31">
        <v>0</v>
      </c>
      <c r="J186" s="31">
        <v>76116.6</v>
      </c>
      <c r="K186" s="31">
        <v>0</v>
      </c>
      <c r="L186" s="31">
        <v>9412.6</v>
      </c>
      <c r="M186" s="31">
        <v>17408.9</v>
      </c>
      <c r="N186" s="31">
        <v>0</v>
      </c>
      <c r="O186" s="31">
        <v>150000</v>
      </c>
      <c r="P186" s="31">
        <v>120000</v>
      </c>
      <c r="Q186" s="31">
        <v>31831.8</v>
      </c>
      <c r="R186" s="31">
        <v>300000</v>
      </c>
      <c r="S186" s="31">
        <v>266435.9</v>
      </c>
      <c r="T186" s="31"/>
      <c r="U186" s="31">
        <v>27969.6</v>
      </c>
      <c r="V186" s="30">
        <f t="shared" si="14"/>
        <v>1715463.7000000002</v>
      </c>
      <c r="W186" s="29"/>
      <c r="X186" s="34">
        <v>1738360.7999999998</v>
      </c>
      <c r="Y186" s="34">
        <v>105586.2</v>
      </c>
      <c r="Z186" s="34">
        <v>66441.2</v>
      </c>
      <c r="AA186" s="30">
        <f t="shared" si="12"/>
        <v>1910388.1999999997</v>
      </c>
      <c r="AB186" s="32">
        <v>0</v>
      </c>
      <c r="AC186" s="30">
        <v>14581.5</v>
      </c>
      <c r="AD186" s="30">
        <f>+V186+AA186+AB186+AC186</f>
        <v>3640433.4</v>
      </c>
      <c r="AE186" s="28">
        <v>2500</v>
      </c>
      <c r="AF186" s="28">
        <v>196110</v>
      </c>
      <c r="AG186" s="30">
        <f t="shared" si="13"/>
        <v>3839043.4</v>
      </c>
    </row>
    <row r="187" spans="1:33" ht="18.75">
      <c r="A187" s="58">
        <v>44866</v>
      </c>
      <c r="B187" s="32">
        <v>52799.4</v>
      </c>
      <c r="C187" s="32"/>
      <c r="D187" s="32"/>
      <c r="E187" s="32"/>
      <c r="F187" s="32"/>
      <c r="G187" s="31">
        <v>0</v>
      </c>
      <c r="H187" s="31">
        <v>675694.1</v>
      </c>
      <c r="I187" s="31">
        <v>0</v>
      </c>
      <c r="J187" s="31">
        <v>76116.6</v>
      </c>
      <c r="K187" s="31">
        <v>0</v>
      </c>
      <c r="L187" s="31">
        <v>9412.6</v>
      </c>
      <c r="M187" s="31">
        <v>17408.9</v>
      </c>
      <c r="N187" s="31">
        <v>0</v>
      </c>
      <c r="O187" s="31">
        <v>150000</v>
      </c>
      <c r="P187" s="31">
        <v>120000</v>
      </c>
      <c r="Q187" s="31">
        <v>33091.4</v>
      </c>
      <c r="R187" s="31">
        <v>300000</v>
      </c>
      <c r="S187" s="31">
        <v>266435.9</v>
      </c>
      <c r="T187" s="31"/>
      <c r="U187" s="31">
        <v>27969.6</v>
      </c>
      <c r="V187" s="30">
        <f t="shared" si="14"/>
        <v>1728928.5</v>
      </c>
      <c r="W187" s="29"/>
      <c r="X187" s="34">
        <v>1783216.4</v>
      </c>
      <c r="Y187" s="34">
        <v>107905.3</v>
      </c>
      <c r="Z187" s="34">
        <v>66689.1</v>
      </c>
      <c r="AA187" s="30">
        <f t="shared" si="12"/>
        <v>1957810.8</v>
      </c>
      <c r="AB187" s="32">
        <v>0</v>
      </c>
      <c r="AC187" s="30">
        <v>20173.8</v>
      </c>
      <c r="AD187" s="30">
        <f>+V187+AA187+AB187+AC187</f>
        <v>3706913.0999999996</v>
      </c>
      <c r="AE187" s="28">
        <v>2500</v>
      </c>
      <c r="AF187" s="28">
        <v>193110</v>
      </c>
      <c r="AG187" s="30">
        <f t="shared" si="13"/>
        <v>3902523.0999999996</v>
      </c>
    </row>
    <row r="188" spans="1:33" ht="18.75">
      <c r="A188" s="58">
        <v>44896</v>
      </c>
      <c r="B188" s="32">
        <v>3346.5</v>
      </c>
      <c r="C188" s="32"/>
      <c r="D188" s="32"/>
      <c r="E188" s="32"/>
      <c r="F188" s="32"/>
      <c r="G188" s="31">
        <v>0</v>
      </c>
      <c r="H188" s="31">
        <v>674793.1</v>
      </c>
      <c r="I188" s="31">
        <v>0</v>
      </c>
      <c r="J188" s="31">
        <v>76116.6</v>
      </c>
      <c r="K188" s="31">
        <v>0</v>
      </c>
      <c r="L188" s="31">
        <v>11066.4</v>
      </c>
      <c r="M188" s="31">
        <v>0</v>
      </c>
      <c r="N188" s="31">
        <v>0</v>
      </c>
      <c r="O188" s="31">
        <v>150000</v>
      </c>
      <c r="P188" s="31">
        <v>120000</v>
      </c>
      <c r="Q188" s="31">
        <v>34806</v>
      </c>
      <c r="R188" s="31">
        <v>300000</v>
      </c>
      <c r="S188" s="31">
        <v>266435.9</v>
      </c>
      <c r="T188" s="31"/>
      <c r="U188" s="31">
        <v>94652.5</v>
      </c>
      <c r="V188" s="30">
        <f t="shared" si="14"/>
        <v>1731217</v>
      </c>
      <c r="W188" s="29"/>
      <c r="X188" s="34">
        <v>1883517.9</v>
      </c>
      <c r="Y188" s="34">
        <v>111019</v>
      </c>
      <c r="Z188" s="34">
        <v>67766.3</v>
      </c>
      <c r="AA188" s="30">
        <f t="shared" si="12"/>
        <v>2062303.2</v>
      </c>
      <c r="AB188" s="32">
        <v>0</v>
      </c>
      <c r="AC188" s="30">
        <v>20801.7</v>
      </c>
      <c r="AD188" s="30">
        <f>+V188+AA188+AB188+AC188</f>
        <v>3814321.9000000004</v>
      </c>
      <c r="AE188" s="28">
        <v>2500</v>
      </c>
      <c r="AF188" s="28">
        <v>188460</v>
      </c>
      <c r="AG188" s="30">
        <f t="shared" si="13"/>
        <v>4005281.9000000004</v>
      </c>
    </row>
    <row r="189" spans="1:33" ht="18.75">
      <c r="A189" s="58">
        <v>44927</v>
      </c>
      <c r="B189" s="32">
        <v>0</v>
      </c>
      <c r="C189" s="32">
        <v>0</v>
      </c>
      <c r="D189" s="32">
        <v>0</v>
      </c>
      <c r="E189" s="32">
        <v>0</v>
      </c>
      <c r="F189" s="32">
        <v>0</v>
      </c>
      <c r="G189" s="31">
        <v>0</v>
      </c>
      <c r="H189" s="31">
        <v>673227.1</v>
      </c>
      <c r="I189" s="31">
        <v>0</v>
      </c>
      <c r="J189" s="31">
        <v>76116.6</v>
      </c>
      <c r="K189" s="31">
        <v>0</v>
      </c>
      <c r="L189" s="31">
        <v>11342.3</v>
      </c>
      <c r="M189" s="31">
        <v>0</v>
      </c>
      <c r="N189" s="31">
        <v>0</v>
      </c>
      <c r="O189" s="31">
        <v>150000</v>
      </c>
      <c r="P189" s="31">
        <v>120000</v>
      </c>
      <c r="Q189" s="31">
        <v>36016</v>
      </c>
      <c r="R189" s="31">
        <v>300000</v>
      </c>
      <c r="S189" s="31">
        <v>266435.9</v>
      </c>
      <c r="T189" s="31"/>
      <c r="U189" s="31">
        <v>94652.5</v>
      </c>
      <c r="V189" s="30">
        <v>1727790.4</v>
      </c>
      <c r="W189" s="29"/>
      <c r="X189" s="34">
        <v>1943746.6</v>
      </c>
      <c r="Y189" s="34">
        <v>112971.5</v>
      </c>
      <c r="Z189" s="34">
        <v>61731.4</v>
      </c>
      <c r="AA189" s="30">
        <v>2118449.5</v>
      </c>
      <c r="AB189" s="32">
        <v>0</v>
      </c>
      <c r="AC189" s="30">
        <v>20801.7</v>
      </c>
      <c r="AD189" s="30">
        <v>3867041.6</v>
      </c>
      <c r="AE189" s="28">
        <v>2500</v>
      </c>
      <c r="AF189" s="28">
        <v>200930</v>
      </c>
      <c r="AG189" s="30">
        <v>4070471.6</v>
      </c>
    </row>
    <row r="190" spans="1:33" ht="18.75">
      <c r="A190" s="58">
        <v>44958</v>
      </c>
      <c r="B190" s="32">
        <v>0</v>
      </c>
      <c r="C190" s="32"/>
      <c r="D190" s="32"/>
      <c r="E190" s="32"/>
      <c r="F190" s="32"/>
      <c r="G190" s="31">
        <v>0</v>
      </c>
      <c r="H190" s="31">
        <v>671660.7</v>
      </c>
      <c r="I190" s="31">
        <v>0</v>
      </c>
      <c r="J190" s="31">
        <v>76116.6</v>
      </c>
      <c r="K190" s="31">
        <v>0</v>
      </c>
      <c r="L190" s="31">
        <v>11342.3</v>
      </c>
      <c r="M190" s="31">
        <v>0</v>
      </c>
      <c r="N190" s="31">
        <v>0</v>
      </c>
      <c r="O190" s="31">
        <v>150000</v>
      </c>
      <c r="P190" s="31">
        <v>120000</v>
      </c>
      <c r="Q190" s="31">
        <v>36220.1</v>
      </c>
      <c r="R190" s="31">
        <v>300000</v>
      </c>
      <c r="S190" s="31">
        <v>266435.7</v>
      </c>
      <c r="T190" s="31"/>
      <c r="U190" s="31">
        <v>94652.5</v>
      </c>
      <c r="V190" s="30">
        <v>1726427.9</v>
      </c>
      <c r="W190" s="29"/>
      <c r="X190" s="34">
        <v>1969094.5999999999</v>
      </c>
      <c r="Y190" s="34">
        <v>113038.1</v>
      </c>
      <c r="Z190" s="34">
        <v>104307.7</v>
      </c>
      <c r="AA190" s="30">
        <v>2186440.4</v>
      </c>
      <c r="AB190" s="32">
        <v>0</v>
      </c>
      <c r="AC190" s="30">
        <v>20801.7</v>
      </c>
      <c r="AD190" s="30">
        <v>3933670</v>
      </c>
      <c r="AE190" s="28">
        <v>2500</v>
      </c>
      <c r="AF190" s="28">
        <v>200330</v>
      </c>
      <c r="AG190" s="30">
        <v>4136500</v>
      </c>
    </row>
    <row r="191" spans="1:33" ht="18.75">
      <c r="A191" s="58">
        <v>44986</v>
      </c>
      <c r="B191" s="32">
        <v>0</v>
      </c>
      <c r="C191" s="32"/>
      <c r="D191" s="32"/>
      <c r="E191" s="32"/>
      <c r="F191" s="32"/>
      <c r="G191" s="31">
        <v>0</v>
      </c>
      <c r="H191" s="31">
        <v>669762.3</v>
      </c>
      <c r="I191" s="31">
        <v>0</v>
      </c>
      <c r="J191" s="31">
        <v>76116.6</v>
      </c>
      <c r="K191" s="31">
        <v>0</v>
      </c>
      <c r="L191" s="31">
        <v>11776.6</v>
      </c>
      <c r="M191" s="31">
        <v>0</v>
      </c>
      <c r="N191" s="31">
        <v>0</v>
      </c>
      <c r="O191" s="31">
        <v>150000</v>
      </c>
      <c r="P191" s="31">
        <v>120000</v>
      </c>
      <c r="Q191" s="31">
        <v>39650.2</v>
      </c>
      <c r="R191" s="31">
        <v>300000</v>
      </c>
      <c r="S191" s="31">
        <v>266435.7</v>
      </c>
      <c r="T191" s="31"/>
      <c r="U191" s="31">
        <v>94652.5</v>
      </c>
      <c r="V191" s="30">
        <v>1728393.9</v>
      </c>
      <c r="W191" s="29"/>
      <c r="X191" s="34">
        <v>1976015.8000000003</v>
      </c>
      <c r="Y191" s="34">
        <v>113277.7</v>
      </c>
      <c r="Z191" s="34">
        <v>105453.59999999999</v>
      </c>
      <c r="AA191" s="30">
        <v>2194747.1</v>
      </c>
      <c r="AB191" s="32">
        <v>0</v>
      </c>
      <c r="AC191" s="30">
        <v>20801.7</v>
      </c>
      <c r="AD191" s="30">
        <v>3943942.7</v>
      </c>
      <c r="AE191" s="28">
        <v>2500</v>
      </c>
      <c r="AF191" s="28">
        <v>200610</v>
      </c>
      <c r="AG191" s="30">
        <v>4147052.7</v>
      </c>
    </row>
    <row r="192" spans="1:33" ht="18.75">
      <c r="A192" s="58">
        <v>45017</v>
      </c>
      <c r="B192" s="32">
        <v>0</v>
      </c>
      <c r="C192" s="32"/>
      <c r="D192" s="32"/>
      <c r="E192" s="32"/>
      <c r="F192" s="32"/>
      <c r="G192" s="31">
        <v>0</v>
      </c>
      <c r="H192" s="31">
        <v>668195.2</v>
      </c>
      <c r="I192" s="31">
        <v>0</v>
      </c>
      <c r="J192" s="31">
        <v>76116.6</v>
      </c>
      <c r="K192" s="31">
        <v>0</v>
      </c>
      <c r="L192" s="31">
        <v>13154.3</v>
      </c>
      <c r="M192" s="31">
        <v>0</v>
      </c>
      <c r="N192" s="31">
        <v>0</v>
      </c>
      <c r="O192" s="31">
        <v>150000</v>
      </c>
      <c r="P192" s="31">
        <v>120000</v>
      </c>
      <c r="Q192" s="31">
        <v>0</v>
      </c>
      <c r="R192" s="31">
        <v>300000</v>
      </c>
      <c r="S192" s="31">
        <v>266435.7</v>
      </c>
      <c r="T192" s="31"/>
      <c r="U192" s="31">
        <v>94652.5</v>
      </c>
      <c r="V192" s="30">
        <v>1688554.3</v>
      </c>
      <c r="W192" s="29"/>
      <c r="X192" s="34">
        <v>1952446.7000000002</v>
      </c>
      <c r="Y192" s="34">
        <v>113469.3</v>
      </c>
      <c r="Z192" s="34">
        <v>107632.3</v>
      </c>
      <c r="AA192" s="30">
        <v>2173548.3000000003</v>
      </c>
      <c r="AB192" s="32">
        <v>0</v>
      </c>
      <c r="AC192" s="30">
        <v>20801.7</v>
      </c>
      <c r="AD192" s="30">
        <v>3882904.3000000007</v>
      </c>
      <c r="AE192" s="28">
        <v>2500</v>
      </c>
      <c r="AF192" s="28">
        <v>196400</v>
      </c>
      <c r="AG192" s="30">
        <v>4081804.3000000007</v>
      </c>
    </row>
    <row r="193" spans="1:33" ht="18.75">
      <c r="A193" s="58">
        <v>45047</v>
      </c>
      <c r="B193" s="32">
        <v>123094.8</v>
      </c>
      <c r="C193" s="32"/>
      <c r="D193" s="32"/>
      <c r="E193" s="32"/>
      <c r="F193" s="32"/>
      <c r="G193" s="31">
        <v>0</v>
      </c>
      <c r="H193" s="31">
        <v>666986.1</v>
      </c>
      <c r="I193" s="31">
        <v>0</v>
      </c>
      <c r="J193" s="31">
        <v>76116.6</v>
      </c>
      <c r="K193" s="31">
        <v>0</v>
      </c>
      <c r="L193" s="31">
        <v>5668.4</v>
      </c>
      <c r="M193" s="31">
        <v>0</v>
      </c>
      <c r="N193" s="31">
        <v>0</v>
      </c>
      <c r="O193" s="31">
        <v>150000</v>
      </c>
      <c r="P193" s="31">
        <v>0</v>
      </c>
      <c r="Q193" s="31">
        <v>0</v>
      </c>
      <c r="R193" s="31">
        <v>300000</v>
      </c>
      <c r="S193" s="31">
        <v>266435.3</v>
      </c>
      <c r="T193" s="31"/>
      <c r="U193" s="31">
        <v>94652.5</v>
      </c>
      <c r="V193" s="30">
        <v>1682953.7</v>
      </c>
      <c r="W193" s="29"/>
      <c r="X193" s="34">
        <v>1882184.4</v>
      </c>
      <c r="Y193" s="34">
        <v>113531.3</v>
      </c>
      <c r="Z193" s="34">
        <v>129325.49999999999</v>
      </c>
      <c r="AA193" s="30">
        <v>2125041.1999999997</v>
      </c>
      <c r="AB193" s="32">
        <v>0</v>
      </c>
      <c r="AC193" s="30">
        <v>20801.7</v>
      </c>
      <c r="AD193" s="30">
        <v>3828796.5999999996</v>
      </c>
      <c r="AE193" s="28">
        <v>2500</v>
      </c>
      <c r="AF193" s="28">
        <v>196930</v>
      </c>
      <c r="AG193" s="30">
        <v>4028226.5999999996</v>
      </c>
    </row>
    <row r="194" spans="1:33" ht="18.75">
      <c r="A194" s="58">
        <v>45078</v>
      </c>
      <c r="B194" s="32">
        <v>314986.5</v>
      </c>
      <c r="C194" s="32"/>
      <c r="D194" s="32"/>
      <c r="E194" s="32"/>
      <c r="F194" s="32"/>
      <c r="G194" s="31">
        <v>0</v>
      </c>
      <c r="H194" s="31">
        <v>663830.6</v>
      </c>
      <c r="I194" s="31">
        <v>0</v>
      </c>
      <c r="J194" s="31">
        <v>76116.6</v>
      </c>
      <c r="K194" s="31">
        <v>0</v>
      </c>
      <c r="L194" s="31">
        <v>0</v>
      </c>
      <c r="M194" s="31">
        <v>0</v>
      </c>
      <c r="N194" s="31">
        <v>0</v>
      </c>
      <c r="O194" s="31">
        <v>150000</v>
      </c>
      <c r="P194" s="31">
        <v>0</v>
      </c>
      <c r="Q194" s="31">
        <v>0</v>
      </c>
      <c r="R194" s="31">
        <v>300000</v>
      </c>
      <c r="S194" s="31">
        <v>266435.9</v>
      </c>
      <c r="T194" s="31"/>
      <c r="U194" s="31">
        <v>94652.5</v>
      </c>
      <c r="V194" s="30">
        <v>1866022.1</v>
      </c>
      <c r="W194" s="29"/>
      <c r="X194" s="34">
        <v>1891816.1</v>
      </c>
      <c r="Y194" s="34">
        <v>120309.4</v>
      </c>
      <c r="Z194" s="34">
        <v>127763.5</v>
      </c>
      <c r="AA194" s="30">
        <v>2139889</v>
      </c>
      <c r="AB194" s="32">
        <v>0</v>
      </c>
      <c r="AC194" s="30">
        <v>20801.7</v>
      </c>
      <c r="AD194" s="30">
        <v>4026712.8000000003</v>
      </c>
      <c r="AE194" s="28">
        <v>2500</v>
      </c>
      <c r="AF194" s="28">
        <v>193330</v>
      </c>
      <c r="AG194" s="30">
        <v>4222542.800000001</v>
      </c>
    </row>
    <row r="195" spans="1:33" ht="18.75">
      <c r="A195" s="58">
        <v>45108</v>
      </c>
      <c r="B195" s="32">
        <v>0</v>
      </c>
      <c r="C195" s="32"/>
      <c r="D195" s="32"/>
      <c r="E195" s="32"/>
      <c r="F195" s="32"/>
      <c r="G195" s="31">
        <v>0</v>
      </c>
      <c r="H195" s="31">
        <v>662262.2</v>
      </c>
      <c r="I195" s="31">
        <v>0</v>
      </c>
      <c r="J195" s="31">
        <v>76116.6</v>
      </c>
      <c r="K195" s="31">
        <v>0</v>
      </c>
      <c r="L195" s="31">
        <v>0</v>
      </c>
      <c r="M195" s="31">
        <v>0</v>
      </c>
      <c r="N195" s="31">
        <v>0</v>
      </c>
      <c r="O195" s="31">
        <v>150000</v>
      </c>
      <c r="P195" s="31">
        <v>0</v>
      </c>
      <c r="Q195" s="31">
        <v>0</v>
      </c>
      <c r="R195" s="31">
        <v>300000</v>
      </c>
      <c r="S195" s="31">
        <v>266435.9</v>
      </c>
      <c r="T195" s="31">
        <v>314986.5</v>
      </c>
      <c r="U195" s="31">
        <v>94652.5</v>
      </c>
      <c r="V195" s="30">
        <v>1864453.6999999997</v>
      </c>
      <c r="W195" s="29"/>
      <c r="X195" s="34">
        <v>1880028.9</v>
      </c>
      <c r="Y195" s="34">
        <v>120619.3</v>
      </c>
      <c r="Z195" s="34">
        <v>129936.70000000001</v>
      </c>
      <c r="AA195" s="30">
        <v>2130584.9</v>
      </c>
      <c r="AB195" s="32">
        <v>0</v>
      </c>
      <c r="AC195" s="30">
        <v>20801.7</v>
      </c>
      <c r="AD195" s="30">
        <v>4015840.3</v>
      </c>
      <c r="AE195" s="28">
        <v>2500</v>
      </c>
      <c r="AF195" s="28">
        <v>197330</v>
      </c>
      <c r="AG195" s="30">
        <v>4215670.3</v>
      </c>
    </row>
    <row r="196" spans="1:33" ht="18.75">
      <c r="A196" s="58">
        <v>45140</v>
      </c>
      <c r="B196" s="32">
        <v>102414.2</v>
      </c>
      <c r="C196" s="32"/>
      <c r="D196" s="32"/>
      <c r="E196" s="32"/>
      <c r="F196" s="32"/>
      <c r="G196" s="31">
        <v>0</v>
      </c>
      <c r="H196" s="31">
        <v>660693.3</v>
      </c>
      <c r="I196" s="31">
        <v>0</v>
      </c>
      <c r="J196" s="31">
        <v>38341.6</v>
      </c>
      <c r="K196" s="31">
        <v>0</v>
      </c>
      <c r="L196" s="31">
        <v>0</v>
      </c>
      <c r="M196" s="31">
        <v>0</v>
      </c>
      <c r="N196" s="31">
        <v>0</v>
      </c>
      <c r="O196" s="31">
        <v>150000</v>
      </c>
      <c r="P196" s="31">
        <v>0</v>
      </c>
      <c r="Q196" s="31">
        <v>0</v>
      </c>
      <c r="R196" s="31">
        <v>300000</v>
      </c>
      <c r="S196" s="31">
        <v>266435.9</v>
      </c>
      <c r="T196" s="31">
        <v>314986.5</v>
      </c>
      <c r="U196" s="31">
        <v>94652.5</v>
      </c>
      <c r="V196" s="30">
        <v>1927524</v>
      </c>
      <c r="W196" s="29"/>
      <c r="X196" s="34">
        <v>1867840.3</v>
      </c>
      <c r="Y196" s="34">
        <v>120584.8</v>
      </c>
      <c r="Z196" s="34">
        <v>122774.5</v>
      </c>
      <c r="AA196" s="30">
        <v>2111199.6</v>
      </c>
      <c r="AB196" s="32">
        <v>0</v>
      </c>
      <c r="AC196" s="30">
        <v>20801.7</v>
      </c>
      <c r="AD196" s="30">
        <v>4059525.3000000003</v>
      </c>
      <c r="AE196" s="28">
        <v>2500</v>
      </c>
      <c r="AF196" s="28">
        <v>213030</v>
      </c>
      <c r="AG196" s="30">
        <v>4275055.300000001</v>
      </c>
    </row>
    <row r="197" spans="1:33" ht="18.75">
      <c r="A197" s="58">
        <v>45172</v>
      </c>
      <c r="B197" s="32">
        <v>222233.2</v>
      </c>
      <c r="C197" s="32"/>
      <c r="D197" s="32"/>
      <c r="E197" s="32"/>
      <c r="F197" s="32"/>
      <c r="G197" s="31">
        <v>0</v>
      </c>
      <c r="H197" s="31">
        <v>659764</v>
      </c>
      <c r="I197" s="31">
        <v>0</v>
      </c>
      <c r="J197" s="31">
        <v>38341.6</v>
      </c>
      <c r="K197" s="31">
        <v>0</v>
      </c>
      <c r="L197" s="31">
        <v>0</v>
      </c>
      <c r="M197" s="31">
        <v>0</v>
      </c>
      <c r="N197" s="31">
        <v>0</v>
      </c>
      <c r="O197" s="31">
        <v>150000</v>
      </c>
      <c r="P197" s="31">
        <v>0</v>
      </c>
      <c r="Q197" s="31">
        <v>0</v>
      </c>
      <c r="R197" s="31">
        <v>300000</v>
      </c>
      <c r="S197" s="31">
        <v>266435.9</v>
      </c>
      <c r="T197" s="31">
        <v>314986.5</v>
      </c>
      <c r="U197" s="31">
        <v>94652.5</v>
      </c>
      <c r="V197" s="30">
        <v>2046413.6999999997</v>
      </c>
      <c r="W197" s="29"/>
      <c r="X197" s="34">
        <v>1865512.9</v>
      </c>
      <c r="Y197" s="34">
        <v>120495.4</v>
      </c>
      <c r="Z197" s="34">
        <v>93037.09999999999</v>
      </c>
      <c r="AA197" s="30">
        <v>2079045.4</v>
      </c>
      <c r="AB197" s="32">
        <v>0</v>
      </c>
      <c r="AC197" s="30">
        <v>20801.7</v>
      </c>
      <c r="AD197" s="30">
        <v>4146260.8</v>
      </c>
      <c r="AE197" s="28">
        <v>2500</v>
      </c>
      <c r="AF197" s="28">
        <v>206490</v>
      </c>
      <c r="AG197" s="30">
        <v>4355250.8</v>
      </c>
    </row>
    <row r="198" spans="1:33" ht="18.75">
      <c r="A198" s="58">
        <v>45204</v>
      </c>
      <c r="B198" s="32">
        <v>248030.1</v>
      </c>
      <c r="C198" s="32"/>
      <c r="D198" s="32"/>
      <c r="E198" s="32"/>
      <c r="F198" s="32"/>
      <c r="G198" s="31">
        <v>0</v>
      </c>
      <c r="H198" s="31">
        <v>659124.1</v>
      </c>
      <c r="I198" s="31">
        <v>0</v>
      </c>
      <c r="J198" s="31">
        <v>38341.6</v>
      </c>
      <c r="K198" s="31">
        <v>0</v>
      </c>
      <c r="L198" s="31">
        <v>0</v>
      </c>
      <c r="M198" s="31">
        <v>0</v>
      </c>
      <c r="N198" s="31">
        <v>0</v>
      </c>
      <c r="O198" s="31">
        <v>150000</v>
      </c>
      <c r="P198" s="31">
        <v>0</v>
      </c>
      <c r="Q198" s="31">
        <v>0</v>
      </c>
      <c r="R198" s="31">
        <v>200000</v>
      </c>
      <c r="S198" s="31">
        <v>266435.9</v>
      </c>
      <c r="T198" s="31">
        <v>314986.5</v>
      </c>
      <c r="U198" s="31">
        <v>94652.5</v>
      </c>
      <c r="V198" s="30">
        <v>1971570.6999999997</v>
      </c>
      <c r="W198" s="29"/>
      <c r="X198" s="34">
        <v>1896083</v>
      </c>
      <c r="Y198" s="34">
        <v>218976.5</v>
      </c>
      <c r="Z198" s="34">
        <v>118569.7</v>
      </c>
      <c r="AA198" s="30">
        <v>2233629.2</v>
      </c>
      <c r="AB198" s="32">
        <v>0</v>
      </c>
      <c r="AC198" s="30">
        <v>20801.7</v>
      </c>
      <c r="AD198" s="30">
        <v>4226001.600000001</v>
      </c>
      <c r="AE198" s="28">
        <v>2500</v>
      </c>
      <c r="AF198" s="28">
        <v>194130</v>
      </c>
      <c r="AG198" s="30">
        <v>4422631.600000001</v>
      </c>
    </row>
    <row r="199" spans="1:33" ht="18.75">
      <c r="A199" s="58">
        <v>45236</v>
      </c>
      <c r="B199" s="32">
        <v>178920.7</v>
      </c>
      <c r="C199" s="32"/>
      <c r="D199" s="32"/>
      <c r="E199" s="32"/>
      <c r="F199" s="32"/>
      <c r="G199" s="31">
        <v>0</v>
      </c>
      <c r="H199" s="31">
        <v>659124.1</v>
      </c>
      <c r="I199" s="31">
        <v>0</v>
      </c>
      <c r="J199" s="31">
        <v>38341.6</v>
      </c>
      <c r="K199" s="31">
        <v>0</v>
      </c>
      <c r="L199" s="31">
        <v>0</v>
      </c>
      <c r="M199" s="31">
        <v>0</v>
      </c>
      <c r="N199" s="31">
        <v>0</v>
      </c>
      <c r="O199" s="31">
        <v>150000</v>
      </c>
      <c r="P199" s="31">
        <v>0</v>
      </c>
      <c r="Q199" s="31">
        <v>0</v>
      </c>
      <c r="R199" s="31">
        <v>200000</v>
      </c>
      <c r="S199" s="31">
        <v>266435.9</v>
      </c>
      <c r="T199" s="31">
        <v>314986.5</v>
      </c>
      <c r="U199" s="31">
        <v>94652.5</v>
      </c>
      <c r="V199" s="30">
        <v>1902461.2999999998</v>
      </c>
      <c r="W199" s="29"/>
      <c r="X199" s="34">
        <v>1895977.5</v>
      </c>
      <c r="Y199" s="34">
        <v>211546.1</v>
      </c>
      <c r="Z199" s="34">
        <v>121512.7</v>
      </c>
      <c r="AA199" s="30">
        <v>2229036.3000000003</v>
      </c>
      <c r="AB199" s="32">
        <v>0</v>
      </c>
      <c r="AC199" s="30">
        <v>20801.7</v>
      </c>
      <c r="AD199" s="30">
        <v>4152299.3000000003</v>
      </c>
      <c r="AE199" s="28">
        <v>2500</v>
      </c>
      <c r="AF199" s="28">
        <v>204790</v>
      </c>
      <c r="AG199" s="30">
        <v>4359589.300000001</v>
      </c>
    </row>
    <row r="200" spans="1:33" ht="18.75">
      <c r="A200" s="58">
        <v>45261</v>
      </c>
      <c r="B200" s="32">
        <v>99394.5</v>
      </c>
      <c r="C200" s="32"/>
      <c r="D200" s="32"/>
      <c r="E200" s="32"/>
      <c r="F200" s="32"/>
      <c r="G200" s="31">
        <v>0</v>
      </c>
      <c r="H200" s="31">
        <v>657215.8</v>
      </c>
      <c r="I200" s="31">
        <v>0</v>
      </c>
      <c r="J200" s="31">
        <v>38341.6</v>
      </c>
      <c r="K200" s="31">
        <v>0</v>
      </c>
      <c r="L200" s="31">
        <v>0</v>
      </c>
      <c r="M200" s="31">
        <v>0</v>
      </c>
      <c r="N200" s="31">
        <v>0</v>
      </c>
      <c r="O200" s="31">
        <v>100000</v>
      </c>
      <c r="P200" s="31">
        <v>0</v>
      </c>
      <c r="Q200" s="31">
        <v>0</v>
      </c>
      <c r="R200" s="31">
        <v>200000</v>
      </c>
      <c r="S200" s="31">
        <v>266435.8</v>
      </c>
      <c r="T200" s="31">
        <v>314986.5</v>
      </c>
      <c r="U200" s="31">
        <v>328306.3</v>
      </c>
      <c r="V200" s="30">
        <v>2004680.5</v>
      </c>
      <c r="W200" s="29"/>
      <c r="X200" s="34">
        <v>1953559.3</v>
      </c>
      <c r="Y200" s="34">
        <v>112845.9</v>
      </c>
      <c r="Z200" s="34">
        <v>125355</v>
      </c>
      <c r="AA200" s="30">
        <v>2191760.2</v>
      </c>
      <c r="AB200" s="32">
        <v>0</v>
      </c>
      <c r="AC200" s="30">
        <v>20801.7</v>
      </c>
      <c r="AD200" s="30">
        <v>4217242.4</v>
      </c>
      <c r="AE200" s="28">
        <v>2500</v>
      </c>
      <c r="AF200" s="28">
        <v>216090</v>
      </c>
      <c r="AG200" s="30">
        <v>4435832.4</v>
      </c>
    </row>
    <row r="201" spans="1:33" ht="15.75">
      <c r="A201" s="24" t="s">
        <v>12</v>
      </c>
      <c r="AG201" s="4"/>
    </row>
    <row r="202" spans="1:33" ht="15.75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2"/>
      <c r="AF202" s="12"/>
      <c r="AG202" s="13"/>
    </row>
    <row r="203" spans="1:30" ht="15.75">
      <c r="A203" s="1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29" ht="17.25">
      <c r="A204" s="19"/>
      <c r="B204" s="21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20"/>
      <c r="Y204" s="20"/>
      <c r="Z204" s="20"/>
      <c r="AA204" s="15"/>
      <c r="AB204" s="15"/>
      <c r="AC204" s="15"/>
    </row>
    <row r="205" spans="1:29" ht="17.25">
      <c r="A205" s="19"/>
      <c r="B205" s="21"/>
      <c r="C205" s="15"/>
      <c r="D205" s="15"/>
      <c r="E205" s="15"/>
      <c r="F205" s="21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</row>
    <row r="206" spans="1:29" ht="17.25">
      <c r="A206" s="19"/>
      <c r="B206" s="21"/>
      <c r="C206" s="15"/>
      <c r="D206" s="15"/>
      <c r="E206" s="15"/>
      <c r="F206" s="21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21"/>
    </row>
    <row r="207" spans="1:29" ht="17.25">
      <c r="A207" s="19"/>
      <c r="B207" s="21"/>
      <c r="C207" s="15"/>
      <c r="D207" s="15"/>
      <c r="E207" s="15"/>
      <c r="F207" s="21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21"/>
    </row>
    <row r="208" spans="1:30" ht="15.75">
      <c r="A208" s="19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ht="15.75">
      <c r="A209" s="19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ht="15.75">
      <c r="A210" s="19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ht="15.75">
      <c r="A211" s="19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ht="15.75">
      <c r="A212" s="19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ht="15.75">
      <c r="A213" s="19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ht="15.75">
      <c r="A214" s="19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ht="15.75">
      <c r="A215" s="19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ht="15.75">
      <c r="A216" s="19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ht="15.75">
      <c r="A217" s="22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ht="15.75">
      <c r="A218" s="22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2:30" ht="15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ht="15.75">
      <c r="A220" s="19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ht="15.75">
      <c r="A221" s="19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ht="15.75">
      <c r="A222" s="22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ht="15.75">
      <c r="A223" s="22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2:30" ht="15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2:30" ht="15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</sheetData>
  <sheetProtection/>
  <mergeCells count="11">
    <mergeCell ref="A4:AG4"/>
    <mergeCell ref="B6:AD6"/>
    <mergeCell ref="B7:V7"/>
    <mergeCell ref="W7:AA7"/>
    <mergeCell ref="AE6:AE7"/>
    <mergeCell ref="AF6:AF7"/>
    <mergeCell ref="AG6:AG8"/>
    <mergeCell ref="A6:A8"/>
    <mergeCell ref="AB7:AB8"/>
    <mergeCell ref="AC7:AC8"/>
    <mergeCell ref="AD7:AD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99"/>
  <sheetViews>
    <sheetView zoomScale="80" zoomScaleNormal="80" zoomScalePageLayoutView="0" workbookViewId="0" topLeftCell="A1">
      <pane xSplit="1" ySplit="8" topLeftCell="AC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J70" sqref="AJ70"/>
    </sheetView>
  </sheetViews>
  <sheetFormatPr defaultColWidth="9.77734375" defaultRowHeight="15.75"/>
  <cols>
    <col min="1" max="1" width="23.88671875" style="2" bestFit="1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8" width="11.4453125" style="2" bestFit="1" customWidth="1"/>
    <col min="9" max="11" width="11.4453125" style="2" customWidth="1"/>
    <col min="12" max="12" width="12.4453125" style="2" customWidth="1"/>
    <col min="13" max="21" width="11.4453125" style="2" customWidth="1"/>
    <col min="22" max="22" width="12.88671875" style="2" bestFit="1" customWidth="1"/>
    <col min="23" max="23" width="11.99609375" style="2" customWidth="1"/>
    <col min="24" max="24" width="21.21484375" style="2" bestFit="1" customWidth="1"/>
    <col min="25" max="25" width="21.21484375" style="2" customWidth="1"/>
    <col min="26" max="26" width="10.4453125" style="2" bestFit="1" customWidth="1"/>
    <col min="27" max="27" width="12.88671875" style="2" bestFit="1" customWidth="1"/>
    <col min="28" max="28" width="12.21484375" style="2" customWidth="1"/>
    <col min="29" max="29" width="10.4453125" style="2" bestFit="1" customWidth="1"/>
    <col min="30" max="30" width="12.88671875" style="2" bestFit="1" customWidth="1"/>
    <col min="31" max="31" width="20.88671875" style="2" customWidth="1"/>
    <col min="32" max="32" width="23.4453125" style="2" customWidth="1"/>
    <col min="33" max="33" width="13.6640625" style="2" bestFit="1" customWidth="1"/>
    <col min="34" max="16384" width="9.77734375" style="2" customWidth="1"/>
  </cols>
  <sheetData>
    <row r="1" spans="1:33" s="6" customFormat="1" ht="15.75">
      <c r="A1" s="49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1"/>
    </row>
    <row r="3" spans="1:3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26" t="s">
        <v>10</v>
      </c>
    </row>
    <row r="4" spans="1:33" ht="18.75">
      <c r="A4" s="96" t="s">
        <v>58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8"/>
    </row>
    <row r="5" spans="1:33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0"/>
    </row>
    <row r="6" spans="1:33" ht="18.75" customHeight="1">
      <c r="A6" s="93" t="s">
        <v>57</v>
      </c>
      <c r="B6" s="99" t="s">
        <v>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1"/>
      <c r="AE6" s="103" t="s">
        <v>53</v>
      </c>
      <c r="AF6" s="103" t="s">
        <v>54</v>
      </c>
      <c r="AG6" s="104" t="s">
        <v>13</v>
      </c>
    </row>
    <row r="7" spans="1:33" ht="18.75" customHeight="1">
      <c r="A7" s="94"/>
      <c r="B7" s="102" t="s">
        <v>11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 t="s">
        <v>44</v>
      </c>
      <c r="X7" s="102"/>
      <c r="Y7" s="102"/>
      <c r="Z7" s="102"/>
      <c r="AA7" s="102"/>
      <c r="AB7" s="90" t="s">
        <v>62</v>
      </c>
      <c r="AC7" s="90" t="s">
        <v>1</v>
      </c>
      <c r="AD7" s="90" t="s">
        <v>2</v>
      </c>
      <c r="AE7" s="103"/>
      <c r="AF7" s="103"/>
      <c r="AG7" s="105"/>
    </row>
    <row r="8" spans="1:33" ht="168.75">
      <c r="A8" s="95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68" t="s">
        <v>112</v>
      </c>
      <c r="J8" s="69" t="s">
        <v>115</v>
      </c>
      <c r="K8" s="71" t="s">
        <v>118</v>
      </c>
      <c r="L8" s="73" t="s">
        <v>120</v>
      </c>
      <c r="M8" s="73" t="s">
        <v>121</v>
      </c>
      <c r="N8" s="75" t="s">
        <v>122</v>
      </c>
      <c r="O8" s="77" t="s">
        <v>125</v>
      </c>
      <c r="P8" s="78" t="s">
        <v>130</v>
      </c>
      <c r="Q8" s="78" t="s">
        <v>129</v>
      </c>
      <c r="R8" s="80" t="s">
        <v>131</v>
      </c>
      <c r="S8" s="81" t="s">
        <v>138</v>
      </c>
      <c r="T8" s="81" t="s">
        <v>139</v>
      </c>
      <c r="U8" s="80" t="s">
        <v>132</v>
      </c>
      <c r="V8" s="59" t="s">
        <v>3</v>
      </c>
      <c r="W8" s="59" t="s">
        <v>45</v>
      </c>
      <c r="X8" s="59" t="s">
        <v>41</v>
      </c>
      <c r="Y8" s="63" t="s">
        <v>60</v>
      </c>
      <c r="Z8" s="59" t="s">
        <v>46</v>
      </c>
      <c r="AA8" s="60" t="s">
        <v>4</v>
      </c>
      <c r="AB8" s="92"/>
      <c r="AC8" s="92"/>
      <c r="AD8" s="92"/>
      <c r="AE8" s="61" t="s">
        <v>41</v>
      </c>
      <c r="AF8" s="61" t="s">
        <v>50</v>
      </c>
      <c r="AG8" s="106"/>
    </row>
    <row r="9" spans="1:34" ht="18" customHeight="1">
      <c r="A9" s="58" t="s">
        <v>63</v>
      </c>
      <c r="B9" s="28">
        <v>23202.6</v>
      </c>
      <c r="C9" s="29">
        <v>0</v>
      </c>
      <c r="D9" s="29">
        <v>0</v>
      </c>
      <c r="E9" s="29">
        <v>0</v>
      </c>
      <c r="F9" s="29">
        <v>0</v>
      </c>
      <c r="G9" s="29" t="s">
        <v>5</v>
      </c>
      <c r="H9" s="29" t="s">
        <v>5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8">
        <v>23202.6</v>
      </c>
      <c r="W9" s="29" t="s">
        <v>5</v>
      </c>
      <c r="X9" s="28">
        <v>45831.3</v>
      </c>
      <c r="Y9" s="29"/>
      <c r="Z9" s="29">
        <v>0</v>
      </c>
      <c r="AA9" s="28">
        <v>45831.3</v>
      </c>
      <c r="AB9" s="29">
        <v>0</v>
      </c>
      <c r="AC9" s="28">
        <v>3735.7</v>
      </c>
      <c r="AD9" s="28">
        <v>72769.59999999999</v>
      </c>
      <c r="AE9" s="28">
        <v>506.8</v>
      </c>
      <c r="AF9" s="28">
        <v>47912.6</v>
      </c>
      <c r="AG9" s="28">
        <v>121189</v>
      </c>
      <c r="AH9" s="14"/>
    </row>
    <row r="10" spans="1:34" ht="18">
      <c r="A10" s="58" t="s">
        <v>64</v>
      </c>
      <c r="B10" s="28">
        <v>23978.1</v>
      </c>
      <c r="C10" s="29">
        <v>0</v>
      </c>
      <c r="D10" s="29">
        <v>0</v>
      </c>
      <c r="E10" s="29">
        <v>0</v>
      </c>
      <c r="F10" s="29">
        <v>0</v>
      </c>
      <c r="G10" s="29" t="s">
        <v>5</v>
      </c>
      <c r="H10" s="29" t="s">
        <v>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8">
        <v>23978.1</v>
      </c>
      <c r="W10" s="29" t="s">
        <v>5</v>
      </c>
      <c r="X10" s="28">
        <v>67861</v>
      </c>
      <c r="Y10" s="29"/>
      <c r="Z10" s="29">
        <v>0</v>
      </c>
      <c r="AA10" s="28">
        <v>67861</v>
      </c>
      <c r="AB10" s="29">
        <v>0</v>
      </c>
      <c r="AC10" s="28">
        <v>7586.1</v>
      </c>
      <c r="AD10" s="28">
        <v>99425.20000000001</v>
      </c>
      <c r="AE10" s="28">
        <v>833.8</v>
      </c>
      <c r="AF10" s="28">
        <v>34475.2</v>
      </c>
      <c r="AG10" s="28">
        <v>134734.2</v>
      </c>
      <c r="AH10" s="14"/>
    </row>
    <row r="11" spans="1:34" ht="18">
      <c r="A11" s="58" t="s">
        <v>65</v>
      </c>
      <c r="B11" s="28">
        <v>23869.8</v>
      </c>
      <c r="C11" s="29">
        <v>0</v>
      </c>
      <c r="D11" s="29">
        <v>0</v>
      </c>
      <c r="E11" s="29">
        <v>0</v>
      </c>
      <c r="F11" s="29">
        <v>0</v>
      </c>
      <c r="G11" s="29" t="s">
        <v>5</v>
      </c>
      <c r="H11" s="29" t="s">
        <v>5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8">
        <v>23869.8</v>
      </c>
      <c r="W11" s="29" t="s">
        <v>5</v>
      </c>
      <c r="X11" s="28">
        <v>44061</v>
      </c>
      <c r="Y11" s="29"/>
      <c r="Z11" s="29">
        <v>0</v>
      </c>
      <c r="AA11" s="28">
        <v>44061</v>
      </c>
      <c r="AB11" s="29">
        <v>0</v>
      </c>
      <c r="AC11" s="28">
        <v>5945.3</v>
      </c>
      <c r="AD11" s="28">
        <v>73876.1</v>
      </c>
      <c r="AE11" s="28">
        <v>833.8</v>
      </c>
      <c r="AF11" s="28">
        <v>86016.1</v>
      </c>
      <c r="AG11" s="28">
        <v>160726</v>
      </c>
      <c r="AH11" s="14"/>
    </row>
    <row r="12" spans="1:34" ht="18">
      <c r="A12" s="58" t="s">
        <v>66</v>
      </c>
      <c r="B12" s="28">
        <v>32841.3</v>
      </c>
      <c r="C12" s="29">
        <v>0</v>
      </c>
      <c r="D12" s="29">
        <v>0</v>
      </c>
      <c r="E12" s="29">
        <v>0</v>
      </c>
      <c r="F12" s="29">
        <v>0</v>
      </c>
      <c r="G12" s="29" t="s">
        <v>5</v>
      </c>
      <c r="H12" s="29" t="s">
        <v>5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8">
        <v>32841.3</v>
      </c>
      <c r="W12" s="29" t="s">
        <v>5</v>
      </c>
      <c r="X12" s="28">
        <v>58561</v>
      </c>
      <c r="Y12" s="29"/>
      <c r="Z12" s="29">
        <v>0</v>
      </c>
      <c r="AA12" s="28">
        <v>58561</v>
      </c>
      <c r="AB12" s="29">
        <v>0</v>
      </c>
      <c r="AC12" s="28">
        <v>7837.2</v>
      </c>
      <c r="AD12" s="28">
        <v>99239.5</v>
      </c>
      <c r="AE12" s="28">
        <v>833.8</v>
      </c>
      <c r="AF12" s="28">
        <v>34406.7</v>
      </c>
      <c r="AG12" s="28">
        <v>134480</v>
      </c>
      <c r="AH12" s="14"/>
    </row>
    <row r="13" spans="1:34" ht="18">
      <c r="A13" s="58" t="s">
        <v>67</v>
      </c>
      <c r="B13" s="28">
        <v>22137.8</v>
      </c>
      <c r="C13" s="29">
        <v>0</v>
      </c>
      <c r="D13" s="29">
        <v>0</v>
      </c>
      <c r="E13" s="29">
        <v>0</v>
      </c>
      <c r="F13" s="29">
        <v>0</v>
      </c>
      <c r="G13" s="29" t="s">
        <v>5</v>
      </c>
      <c r="H13" s="29" t="s">
        <v>5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8">
        <v>22137.8</v>
      </c>
      <c r="W13" s="29" t="s">
        <v>5</v>
      </c>
      <c r="X13" s="28">
        <v>65801</v>
      </c>
      <c r="Y13" s="29"/>
      <c r="Z13" s="29">
        <v>0</v>
      </c>
      <c r="AA13" s="28">
        <v>65801</v>
      </c>
      <c r="AB13" s="29">
        <v>0</v>
      </c>
      <c r="AC13" s="28">
        <v>5525.8</v>
      </c>
      <c r="AD13" s="28">
        <v>93464.6</v>
      </c>
      <c r="AE13" s="28">
        <v>833.8</v>
      </c>
      <c r="AF13" s="28">
        <v>41003</v>
      </c>
      <c r="AG13" s="28">
        <v>135301.40000000002</v>
      </c>
      <c r="AH13" s="14"/>
    </row>
    <row r="14" spans="1:34" ht="18">
      <c r="A14" s="58" t="s">
        <v>68</v>
      </c>
      <c r="B14" s="28">
        <v>23978.1</v>
      </c>
      <c r="C14" s="29">
        <v>0</v>
      </c>
      <c r="D14" s="29">
        <v>0</v>
      </c>
      <c r="E14" s="29">
        <v>0</v>
      </c>
      <c r="F14" s="29">
        <v>0</v>
      </c>
      <c r="G14" s="29" t="s">
        <v>5</v>
      </c>
      <c r="H14" s="29" t="s">
        <v>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8">
        <v>23978.1</v>
      </c>
      <c r="W14" s="29" t="s">
        <v>5</v>
      </c>
      <c r="X14" s="28">
        <v>67861</v>
      </c>
      <c r="Y14" s="29"/>
      <c r="Z14" s="29">
        <v>0</v>
      </c>
      <c r="AA14" s="28">
        <v>67861</v>
      </c>
      <c r="AB14" s="29">
        <v>0</v>
      </c>
      <c r="AC14" s="28">
        <v>7586.1</v>
      </c>
      <c r="AD14" s="28">
        <v>99425.20000000001</v>
      </c>
      <c r="AE14" s="28">
        <v>833.8</v>
      </c>
      <c r="AF14" s="28">
        <v>34475.2</v>
      </c>
      <c r="AG14" s="28">
        <v>134734.2</v>
      </c>
      <c r="AH14" s="14"/>
    </row>
    <row r="15" spans="1:34" ht="18">
      <c r="A15" s="58" t="s">
        <v>69</v>
      </c>
      <c r="B15" s="28">
        <v>13325.8</v>
      </c>
      <c r="C15" s="29">
        <v>0</v>
      </c>
      <c r="D15" s="29">
        <v>0</v>
      </c>
      <c r="E15" s="29">
        <v>0</v>
      </c>
      <c r="F15" s="29">
        <v>0</v>
      </c>
      <c r="G15" s="29" t="s">
        <v>5</v>
      </c>
      <c r="H15" s="29" t="s">
        <v>5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8">
        <v>13325.8</v>
      </c>
      <c r="W15" s="29" t="s">
        <v>5</v>
      </c>
      <c r="X15" s="28">
        <v>77901</v>
      </c>
      <c r="Y15" s="29"/>
      <c r="Z15" s="29">
        <v>0</v>
      </c>
      <c r="AA15" s="28">
        <v>77901</v>
      </c>
      <c r="AB15" s="29">
        <v>0</v>
      </c>
      <c r="AC15" s="28">
        <v>5344.7</v>
      </c>
      <c r="AD15" s="28">
        <v>96571.5</v>
      </c>
      <c r="AE15" s="28">
        <v>833.8</v>
      </c>
      <c r="AF15" s="28">
        <v>40514.8</v>
      </c>
      <c r="AG15" s="28">
        <v>137920.1</v>
      </c>
      <c r="AH15" s="14"/>
    </row>
    <row r="16" spans="1:34" ht="18">
      <c r="A16" s="58" t="s">
        <v>70</v>
      </c>
      <c r="B16" s="28">
        <v>95224</v>
      </c>
      <c r="C16" s="29">
        <v>0</v>
      </c>
      <c r="D16" s="29">
        <v>0</v>
      </c>
      <c r="E16" s="29">
        <v>0</v>
      </c>
      <c r="F16" s="29">
        <v>0</v>
      </c>
      <c r="G16" s="29" t="s">
        <v>5</v>
      </c>
      <c r="H16" s="29" t="s">
        <v>5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>
        <v>95224</v>
      </c>
      <c r="W16" s="29" t="s">
        <v>5</v>
      </c>
      <c r="X16" s="28">
        <v>65361</v>
      </c>
      <c r="Y16" s="29"/>
      <c r="Z16" s="29">
        <v>0</v>
      </c>
      <c r="AA16" s="28">
        <v>65361</v>
      </c>
      <c r="AB16" s="29">
        <v>0</v>
      </c>
      <c r="AC16" s="28">
        <v>10497.9</v>
      </c>
      <c r="AD16" s="28">
        <v>171082.9</v>
      </c>
      <c r="AE16" s="28">
        <v>833.8</v>
      </c>
      <c r="AF16" s="28">
        <v>39019.3</v>
      </c>
      <c r="AG16" s="28">
        <v>210936</v>
      </c>
      <c r="AH16" s="14"/>
    </row>
    <row r="17" spans="1:34" ht="18">
      <c r="A17" s="58" t="s">
        <v>71</v>
      </c>
      <c r="B17" s="28">
        <v>38983.6</v>
      </c>
      <c r="C17" s="29">
        <v>0</v>
      </c>
      <c r="D17" s="28">
        <v>3424.2</v>
      </c>
      <c r="E17" s="28">
        <v>48014.5</v>
      </c>
      <c r="F17" s="28">
        <v>35476.7</v>
      </c>
      <c r="G17" s="28">
        <v>18525</v>
      </c>
      <c r="H17" s="29" t="s">
        <v>5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8">
        <v>144424</v>
      </c>
      <c r="W17" s="29" t="s">
        <v>5</v>
      </c>
      <c r="X17" s="28">
        <v>79344.7</v>
      </c>
      <c r="Y17" s="29"/>
      <c r="Z17" s="29">
        <v>0</v>
      </c>
      <c r="AA17" s="28">
        <v>79344.7</v>
      </c>
      <c r="AB17" s="29">
        <v>0</v>
      </c>
      <c r="AC17" s="28">
        <v>7981.6</v>
      </c>
      <c r="AD17" s="28">
        <v>231750.30000000002</v>
      </c>
      <c r="AE17" s="28">
        <v>833.8</v>
      </c>
      <c r="AF17" s="28">
        <v>26308.3</v>
      </c>
      <c r="AG17" s="28">
        <v>258892.4</v>
      </c>
      <c r="AH17" s="14"/>
    </row>
    <row r="18" spans="1:34" ht="18">
      <c r="A18" s="58" t="s">
        <v>72</v>
      </c>
      <c r="B18" s="28">
        <v>33066.2</v>
      </c>
      <c r="C18" s="29">
        <v>0</v>
      </c>
      <c r="D18" s="28">
        <v>265</v>
      </c>
      <c r="E18" s="29">
        <v>0</v>
      </c>
      <c r="F18" s="29">
        <v>0</v>
      </c>
      <c r="G18" s="28">
        <v>40525</v>
      </c>
      <c r="H18" s="28">
        <v>146979.7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8">
        <v>220835.90000000002</v>
      </c>
      <c r="W18" s="29" t="s">
        <v>5</v>
      </c>
      <c r="X18" s="28">
        <v>79001.5</v>
      </c>
      <c r="Y18" s="29"/>
      <c r="Z18" s="29">
        <v>0</v>
      </c>
      <c r="AA18" s="28">
        <v>79001.5</v>
      </c>
      <c r="AB18" s="29">
        <v>0</v>
      </c>
      <c r="AC18" s="28">
        <v>9335.8</v>
      </c>
      <c r="AD18" s="28">
        <v>309173.2</v>
      </c>
      <c r="AE18" s="28">
        <v>833.8</v>
      </c>
      <c r="AF18" s="28">
        <v>58978</v>
      </c>
      <c r="AG18" s="28">
        <v>368985</v>
      </c>
      <c r="AH18" s="14"/>
    </row>
    <row r="19" spans="1:34" ht="18">
      <c r="A19" s="58" t="s">
        <v>73</v>
      </c>
      <c r="B19" s="28">
        <v>13325.8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>
        <v>13325.8</v>
      </c>
      <c r="W19" s="29" t="s">
        <v>5</v>
      </c>
      <c r="X19" s="28">
        <v>77901</v>
      </c>
      <c r="Y19" s="29"/>
      <c r="Z19" s="29">
        <v>0</v>
      </c>
      <c r="AA19" s="28">
        <v>77901</v>
      </c>
      <c r="AB19" s="29">
        <v>0</v>
      </c>
      <c r="AC19" s="28">
        <v>5344.7</v>
      </c>
      <c r="AD19" s="28">
        <v>96571.5</v>
      </c>
      <c r="AE19" s="28">
        <v>833.8</v>
      </c>
      <c r="AF19" s="28">
        <v>40514.8</v>
      </c>
      <c r="AG19" s="28">
        <v>137920.1</v>
      </c>
      <c r="AH19" s="14"/>
    </row>
    <row r="20" spans="1:34" ht="18">
      <c r="A20" s="58" t="s">
        <v>74</v>
      </c>
      <c r="B20" s="28">
        <v>19134.2</v>
      </c>
      <c r="C20" s="29">
        <v>0</v>
      </c>
      <c r="D20" s="29">
        <v>0</v>
      </c>
      <c r="E20" s="29">
        <v>0</v>
      </c>
      <c r="F20" s="29">
        <v>0</v>
      </c>
      <c r="G20" s="28">
        <v>88925</v>
      </c>
      <c r="H20" s="28">
        <v>145130.9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>
        <v>253190.09999999998</v>
      </c>
      <c r="W20" s="29" t="s">
        <v>5</v>
      </c>
      <c r="X20" s="28">
        <v>106886.797533</v>
      </c>
      <c r="Y20" s="29"/>
      <c r="Z20" s="29">
        <v>0</v>
      </c>
      <c r="AA20" s="28">
        <v>106886.797533</v>
      </c>
      <c r="AB20" s="29">
        <v>0</v>
      </c>
      <c r="AC20" s="28">
        <v>13898.8</v>
      </c>
      <c r="AD20" s="28">
        <v>373975.69753299997</v>
      </c>
      <c r="AE20" s="28">
        <v>833.8</v>
      </c>
      <c r="AF20" s="28">
        <v>52293.075000000055</v>
      </c>
      <c r="AG20" s="28">
        <v>427102.572533</v>
      </c>
      <c r="AH20" s="14"/>
    </row>
    <row r="21" spans="1:34" ht="18">
      <c r="A21" s="58" t="s">
        <v>75</v>
      </c>
      <c r="B21" s="28">
        <v>2480.5</v>
      </c>
      <c r="C21" s="29">
        <v>0</v>
      </c>
      <c r="D21" s="29">
        <v>0</v>
      </c>
      <c r="E21" s="29">
        <v>0</v>
      </c>
      <c r="F21" s="29">
        <v>0</v>
      </c>
      <c r="G21" s="28">
        <v>74325</v>
      </c>
      <c r="H21" s="28">
        <v>144206.6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8">
        <v>221012.1</v>
      </c>
      <c r="W21" s="29" t="s">
        <v>5</v>
      </c>
      <c r="X21" s="28">
        <v>119566.3</v>
      </c>
      <c r="Y21" s="29"/>
      <c r="Z21" s="29">
        <v>0</v>
      </c>
      <c r="AA21" s="28">
        <v>119566.3</v>
      </c>
      <c r="AB21" s="29">
        <v>0</v>
      </c>
      <c r="AC21" s="28">
        <v>11720</v>
      </c>
      <c r="AD21" s="28">
        <v>352298.4</v>
      </c>
      <c r="AE21" s="28">
        <v>833.8</v>
      </c>
      <c r="AF21" s="28">
        <v>46622.42000000001</v>
      </c>
      <c r="AG21" s="28">
        <v>399754.62</v>
      </c>
      <c r="AH21" s="14"/>
    </row>
    <row r="22" spans="1:34" ht="18">
      <c r="A22" s="58" t="s">
        <v>76</v>
      </c>
      <c r="B22" s="28">
        <v>24462.8</v>
      </c>
      <c r="C22" s="29">
        <v>0</v>
      </c>
      <c r="D22" s="29">
        <v>0</v>
      </c>
      <c r="E22" s="29">
        <v>0</v>
      </c>
      <c r="F22" s="29">
        <v>0</v>
      </c>
      <c r="G22" s="28">
        <v>74325</v>
      </c>
      <c r="H22" s="28">
        <v>143282.1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8">
        <v>242069.90000000002</v>
      </c>
      <c r="W22" s="29" t="s">
        <v>5</v>
      </c>
      <c r="X22" s="28">
        <v>117440.9</v>
      </c>
      <c r="Y22" s="29"/>
      <c r="Z22" s="29">
        <v>0</v>
      </c>
      <c r="AA22" s="28">
        <v>117440.9</v>
      </c>
      <c r="AB22" s="29">
        <v>0</v>
      </c>
      <c r="AC22" s="28">
        <v>15089</v>
      </c>
      <c r="AD22" s="28">
        <v>374599.80000000005</v>
      </c>
      <c r="AE22" s="28">
        <v>833.8</v>
      </c>
      <c r="AF22" s="28">
        <v>35783.153</v>
      </c>
      <c r="AG22" s="28">
        <v>411216.753</v>
      </c>
      <c r="AH22" s="14"/>
    </row>
    <row r="23" spans="1:34" ht="18">
      <c r="A23" s="58" t="s">
        <v>77</v>
      </c>
      <c r="B23" s="28">
        <v>29256.3</v>
      </c>
      <c r="C23" s="29">
        <v>0</v>
      </c>
      <c r="D23" s="29">
        <v>0</v>
      </c>
      <c r="E23" s="29">
        <v>0</v>
      </c>
      <c r="F23" s="29">
        <v>0</v>
      </c>
      <c r="G23" s="28">
        <v>74325</v>
      </c>
      <c r="H23" s="28">
        <v>142357.7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8">
        <v>245939</v>
      </c>
      <c r="W23" s="29" t="s">
        <v>5</v>
      </c>
      <c r="X23" s="28">
        <v>106984.4</v>
      </c>
      <c r="Y23" s="29"/>
      <c r="Z23" s="29">
        <v>0</v>
      </c>
      <c r="AA23" s="28">
        <v>106984.4</v>
      </c>
      <c r="AB23" s="29">
        <v>0</v>
      </c>
      <c r="AC23" s="28">
        <v>10186.4</v>
      </c>
      <c r="AD23" s="28">
        <v>363109.80000000005</v>
      </c>
      <c r="AE23" s="28">
        <v>833.8</v>
      </c>
      <c r="AF23" s="28">
        <v>85763.503</v>
      </c>
      <c r="AG23" s="28">
        <v>449707.103</v>
      </c>
      <c r="AH23" s="14"/>
    </row>
    <row r="24" spans="1:34" ht="18">
      <c r="A24" s="58" t="s">
        <v>78</v>
      </c>
      <c r="B24" s="28">
        <v>86260.6</v>
      </c>
      <c r="C24" s="29">
        <v>0</v>
      </c>
      <c r="D24" s="29">
        <v>0</v>
      </c>
      <c r="E24" s="29">
        <v>0</v>
      </c>
      <c r="F24" s="29">
        <v>0</v>
      </c>
      <c r="G24" s="28">
        <v>94325</v>
      </c>
      <c r="H24" s="28">
        <v>141433.3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8">
        <v>322018.9</v>
      </c>
      <c r="W24" s="29" t="s">
        <v>5</v>
      </c>
      <c r="X24" s="28">
        <v>84484.4</v>
      </c>
      <c r="Y24" s="29"/>
      <c r="Z24" s="29">
        <v>0</v>
      </c>
      <c r="AA24" s="28">
        <v>84484.4</v>
      </c>
      <c r="AB24" s="29">
        <v>0</v>
      </c>
      <c r="AC24" s="28">
        <v>14043</v>
      </c>
      <c r="AD24" s="28">
        <v>420546.30000000005</v>
      </c>
      <c r="AE24" s="28">
        <v>833.8</v>
      </c>
      <c r="AF24" s="28">
        <v>92102.383</v>
      </c>
      <c r="AG24" s="28">
        <v>513482.483</v>
      </c>
      <c r="AH24" s="14"/>
    </row>
    <row r="25" spans="1:34" ht="18">
      <c r="A25" s="58" t="s">
        <v>79</v>
      </c>
      <c r="B25" s="28">
        <v>41361.2</v>
      </c>
      <c r="C25" s="29">
        <v>0</v>
      </c>
      <c r="D25" s="29">
        <v>0</v>
      </c>
      <c r="E25" s="29">
        <v>0</v>
      </c>
      <c r="F25" s="29">
        <v>0</v>
      </c>
      <c r="G25" s="28">
        <v>94325</v>
      </c>
      <c r="H25" s="28">
        <v>140508.9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8">
        <v>276195.1</v>
      </c>
      <c r="W25" s="29">
        <v>0</v>
      </c>
      <c r="X25" s="28">
        <v>72751.1</v>
      </c>
      <c r="Y25" s="29"/>
      <c r="Z25" s="29">
        <v>0</v>
      </c>
      <c r="AA25" s="28">
        <v>72751.1</v>
      </c>
      <c r="AB25" s="29">
        <v>0</v>
      </c>
      <c r="AC25" s="28">
        <v>11831.5</v>
      </c>
      <c r="AD25" s="28">
        <v>360777.69999999995</v>
      </c>
      <c r="AE25" s="28">
        <v>833.8</v>
      </c>
      <c r="AF25" s="28">
        <v>83883.210212</v>
      </c>
      <c r="AG25" s="28">
        <v>445494.71021199995</v>
      </c>
      <c r="AH25" s="14"/>
    </row>
    <row r="26" spans="1:34" ht="18">
      <c r="A26" s="58" t="s">
        <v>80</v>
      </c>
      <c r="B26" s="28">
        <v>49375</v>
      </c>
      <c r="C26" s="29">
        <v>0</v>
      </c>
      <c r="D26" s="29">
        <v>0</v>
      </c>
      <c r="E26" s="29">
        <v>0</v>
      </c>
      <c r="F26" s="29">
        <v>0</v>
      </c>
      <c r="G26" s="28">
        <v>94325</v>
      </c>
      <c r="H26" s="28">
        <v>139584.5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8">
        <v>283284.5</v>
      </c>
      <c r="W26" s="29">
        <v>0</v>
      </c>
      <c r="X26" s="28">
        <v>63101.1</v>
      </c>
      <c r="Y26" s="29"/>
      <c r="Z26" s="29">
        <v>0</v>
      </c>
      <c r="AA26" s="28">
        <v>63101.1</v>
      </c>
      <c r="AB26" s="29">
        <v>0</v>
      </c>
      <c r="AC26" s="28">
        <v>16609.1</v>
      </c>
      <c r="AD26" s="28">
        <v>362994.69999999995</v>
      </c>
      <c r="AE26" s="28">
        <v>833.8</v>
      </c>
      <c r="AF26" s="28">
        <v>96232.42578599995</v>
      </c>
      <c r="AG26" s="28">
        <v>460060.92578599986</v>
      </c>
      <c r="AH26" s="14"/>
    </row>
    <row r="27" spans="1:34" ht="18">
      <c r="A27" s="58" t="s">
        <v>81</v>
      </c>
      <c r="B27" s="28">
        <v>51763.2</v>
      </c>
      <c r="C27" s="29">
        <v>0</v>
      </c>
      <c r="D27" s="29">
        <v>0</v>
      </c>
      <c r="E27" s="29">
        <v>0</v>
      </c>
      <c r="F27" s="29">
        <v>0</v>
      </c>
      <c r="G27" s="28">
        <v>108925</v>
      </c>
      <c r="H27" s="28">
        <v>138968.3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8">
        <v>299656.5</v>
      </c>
      <c r="W27" s="29">
        <v>0</v>
      </c>
      <c r="X27" s="28">
        <v>38166.799999999996</v>
      </c>
      <c r="Y27" s="29"/>
      <c r="Z27" s="29">
        <v>0</v>
      </c>
      <c r="AA27" s="28">
        <v>38166.799999999996</v>
      </c>
      <c r="AB27" s="28">
        <v>6.5</v>
      </c>
      <c r="AC27" s="28">
        <v>12239.1</v>
      </c>
      <c r="AD27" s="28">
        <v>350068.89999999997</v>
      </c>
      <c r="AE27" s="28">
        <v>833.8</v>
      </c>
      <c r="AF27" s="28">
        <v>163996.31256700004</v>
      </c>
      <c r="AG27" s="28">
        <v>514899.012567</v>
      </c>
      <c r="AH27" s="14"/>
    </row>
    <row r="28" spans="1:34" ht="18">
      <c r="A28" s="58" t="s">
        <v>82</v>
      </c>
      <c r="B28" s="28">
        <v>155251.9</v>
      </c>
      <c r="C28" s="29">
        <v>0</v>
      </c>
      <c r="D28" s="29">
        <v>0</v>
      </c>
      <c r="E28" s="29">
        <v>0</v>
      </c>
      <c r="F28" s="29">
        <v>0</v>
      </c>
      <c r="G28" s="28">
        <v>117037.4</v>
      </c>
      <c r="H28" s="28">
        <v>137735.7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8">
        <v>410025</v>
      </c>
      <c r="W28" s="29">
        <v>0</v>
      </c>
      <c r="X28" s="28">
        <v>49024.299999999996</v>
      </c>
      <c r="Y28" s="29"/>
      <c r="Z28" s="28">
        <v>2705.2</v>
      </c>
      <c r="AA28" s="28">
        <v>51729.49999999999</v>
      </c>
      <c r="AB28" s="28">
        <v>13</v>
      </c>
      <c r="AC28" s="28">
        <v>15264.4</v>
      </c>
      <c r="AD28" s="28">
        <v>477031.9</v>
      </c>
      <c r="AE28" s="28">
        <v>833.8</v>
      </c>
      <c r="AF28" s="28">
        <v>61746.8</v>
      </c>
      <c r="AG28" s="28">
        <v>539612.5</v>
      </c>
      <c r="AH28" s="14"/>
    </row>
    <row r="29" spans="1:34" ht="18">
      <c r="A29" s="58" t="s">
        <v>83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8">
        <v>112857.5</v>
      </c>
      <c r="H29" s="28">
        <v>292063.1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8">
        <v>404920.6</v>
      </c>
      <c r="W29" s="29">
        <v>0</v>
      </c>
      <c r="X29" s="28">
        <v>47334.4</v>
      </c>
      <c r="Y29" s="29"/>
      <c r="Z29" s="28">
        <v>3984.4</v>
      </c>
      <c r="AA29" s="28">
        <v>51318.8</v>
      </c>
      <c r="AB29" s="28">
        <v>22.35</v>
      </c>
      <c r="AC29" s="28">
        <v>14907.9</v>
      </c>
      <c r="AD29" s="28">
        <v>471169.64999999997</v>
      </c>
      <c r="AE29" s="28">
        <v>327</v>
      </c>
      <c r="AF29" s="28">
        <v>60353.9</v>
      </c>
      <c r="AG29" s="28">
        <v>531850.5499999999</v>
      </c>
      <c r="AH29" s="14"/>
    </row>
    <row r="30" spans="1:34" ht="18">
      <c r="A30" s="58" t="s">
        <v>84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8">
        <v>108677.6</v>
      </c>
      <c r="H30" s="28">
        <v>291138.8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8">
        <v>399816.4</v>
      </c>
      <c r="W30" s="29">
        <v>0</v>
      </c>
      <c r="X30" s="28">
        <v>70934.6</v>
      </c>
      <c r="Y30" s="29"/>
      <c r="Z30" s="28">
        <v>1294.8</v>
      </c>
      <c r="AA30" s="28">
        <v>72229.40000000001</v>
      </c>
      <c r="AB30" s="28">
        <v>72229.40000000001</v>
      </c>
      <c r="AC30" s="28">
        <v>17430.8</v>
      </c>
      <c r="AD30" s="28">
        <v>561706.0000000001</v>
      </c>
      <c r="AE30" s="29">
        <v>0</v>
      </c>
      <c r="AF30" s="28">
        <v>70322.8</v>
      </c>
      <c r="AG30" s="28">
        <v>559831.1000000001</v>
      </c>
      <c r="AH30" s="14"/>
    </row>
    <row r="31" spans="1:34" ht="18">
      <c r="A31" s="58" t="s">
        <v>85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8">
        <v>107284.3</v>
      </c>
      <c r="H31" s="28">
        <v>290214.4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8">
        <v>397498.7</v>
      </c>
      <c r="W31" s="29">
        <v>0</v>
      </c>
      <c r="X31" s="28">
        <v>104499.4</v>
      </c>
      <c r="Y31" s="29"/>
      <c r="Z31" s="28">
        <v>582.5</v>
      </c>
      <c r="AA31" s="28">
        <v>105081.9</v>
      </c>
      <c r="AB31" s="28">
        <v>105081.9</v>
      </c>
      <c r="AC31" s="28">
        <v>21844.2</v>
      </c>
      <c r="AD31" s="28">
        <v>629506.7</v>
      </c>
      <c r="AE31" s="29">
        <v>0</v>
      </c>
      <c r="AF31" s="28">
        <v>67898</v>
      </c>
      <c r="AG31" s="28">
        <v>592360.7999999999</v>
      </c>
      <c r="AH31" s="14"/>
    </row>
    <row r="32" spans="1:34" ht="18">
      <c r="A32" s="58" t="s">
        <v>86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8">
        <v>107284.3</v>
      </c>
      <c r="H32" s="28">
        <v>289290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8">
        <v>396574.3</v>
      </c>
      <c r="W32" s="29">
        <v>0</v>
      </c>
      <c r="X32" s="28">
        <v>109019.9</v>
      </c>
      <c r="Y32" s="29"/>
      <c r="Z32" s="28">
        <v>539.1</v>
      </c>
      <c r="AA32" s="28">
        <v>109559</v>
      </c>
      <c r="AB32" s="28">
        <v>44.3</v>
      </c>
      <c r="AC32" s="28">
        <v>17922.9</v>
      </c>
      <c r="AD32" s="28">
        <v>524100.5</v>
      </c>
      <c r="AE32" s="29">
        <v>0</v>
      </c>
      <c r="AF32" s="28">
        <v>73905.6</v>
      </c>
      <c r="AG32" s="28">
        <v>598006.1</v>
      </c>
      <c r="AH32" s="14"/>
    </row>
    <row r="33" spans="1:34" ht="18">
      <c r="A33" s="58" t="s">
        <v>87</v>
      </c>
      <c r="B33" s="28">
        <v>8513</v>
      </c>
      <c r="C33" s="29">
        <v>0</v>
      </c>
      <c r="D33" s="29">
        <v>0</v>
      </c>
      <c r="E33" s="29">
        <v>0</v>
      </c>
      <c r="F33" s="29">
        <v>0</v>
      </c>
      <c r="G33" s="28">
        <v>107284.3</v>
      </c>
      <c r="H33" s="28">
        <v>288673.7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8">
        <v>404471</v>
      </c>
      <c r="W33" s="29">
        <v>0</v>
      </c>
      <c r="X33" s="28">
        <v>108771.9</v>
      </c>
      <c r="Y33" s="29"/>
      <c r="Z33" s="28">
        <v>1314.8</v>
      </c>
      <c r="AA33" s="28">
        <v>110086.7</v>
      </c>
      <c r="AB33" s="28">
        <v>110086.7</v>
      </c>
      <c r="AC33" s="28">
        <v>12016.1</v>
      </c>
      <c r="AD33" s="28">
        <v>636660.5</v>
      </c>
      <c r="AE33" s="29">
        <v>0</v>
      </c>
      <c r="AF33" s="28">
        <v>77251.6</v>
      </c>
      <c r="AG33" s="28">
        <v>603875.4</v>
      </c>
      <c r="AH33" s="14"/>
    </row>
    <row r="34" spans="1:34" ht="18">
      <c r="A34" s="58" t="s">
        <v>88</v>
      </c>
      <c r="B34" s="28">
        <v>39309.6</v>
      </c>
      <c r="C34" s="29">
        <v>0</v>
      </c>
      <c r="D34" s="29">
        <v>0</v>
      </c>
      <c r="E34" s="29">
        <v>0</v>
      </c>
      <c r="F34" s="29">
        <v>0</v>
      </c>
      <c r="G34" s="28">
        <v>107284.3</v>
      </c>
      <c r="H34" s="28">
        <v>287441.3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8">
        <v>434035.19999999995</v>
      </c>
      <c r="W34" s="29">
        <v>0</v>
      </c>
      <c r="X34" s="28">
        <v>134209.1</v>
      </c>
      <c r="Y34" s="29"/>
      <c r="Z34" s="28">
        <v>1296.6</v>
      </c>
      <c r="AA34" s="28">
        <v>135505.7</v>
      </c>
      <c r="AB34" s="28">
        <v>135505.7</v>
      </c>
      <c r="AC34" s="28">
        <v>17380.9</v>
      </c>
      <c r="AD34" s="28">
        <v>722427.4999999999</v>
      </c>
      <c r="AE34" s="29">
        <v>0</v>
      </c>
      <c r="AF34" s="28">
        <v>86242.5</v>
      </c>
      <c r="AG34" s="28">
        <v>673219.9999999999</v>
      </c>
      <c r="AH34" s="14"/>
    </row>
    <row r="35" spans="1:34" ht="18">
      <c r="A35" s="58" t="s">
        <v>89</v>
      </c>
      <c r="B35" s="28">
        <v>27300.1</v>
      </c>
      <c r="C35" s="29">
        <v>0</v>
      </c>
      <c r="D35" s="29">
        <v>0</v>
      </c>
      <c r="E35" s="29">
        <v>0</v>
      </c>
      <c r="F35" s="29">
        <v>0</v>
      </c>
      <c r="G35" s="28">
        <v>107284.3</v>
      </c>
      <c r="H35" s="28">
        <v>286825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8">
        <v>421409.4</v>
      </c>
      <c r="W35" s="29">
        <v>0</v>
      </c>
      <c r="X35" s="28">
        <v>151516.4</v>
      </c>
      <c r="Y35" s="29"/>
      <c r="Z35" s="28">
        <v>1373.1</v>
      </c>
      <c r="AA35" s="28">
        <v>152889.5</v>
      </c>
      <c r="AB35" s="28">
        <v>152889.5</v>
      </c>
      <c r="AC35" s="28">
        <v>21366.1</v>
      </c>
      <c r="AD35" s="28">
        <v>748554.5</v>
      </c>
      <c r="AE35" s="29">
        <v>0</v>
      </c>
      <c r="AF35" s="28">
        <v>77274.37</v>
      </c>
      <c r="AG35" s="28">
        <v>673021.62</v>
      </c>
      <c r="AH35" s="14"/>
    </row>
    <row r="36" spans="1:34" ht="18">
      <c r="A36" s="58" t="s">
        <v>90</v>
      </c>
      <c r="B36" s="28">
        <v>55186.9</v>
      </c>
      <c r="C36" s="29">
        <v>0</v>
      </c>
      <c r="D36" s="29">
        <v>0</v>
      </c>
      <c r="E36" s="29">
        <v>0</v>
      </c>
      <c r="F36" s="29">
        <v>0</v>
      </c>
      <c r="G36" s="28">
        <v>106976.2</v>
      </c>
      <c r="H36" s="28">
        <v>285900.5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8">
        <v>448063.6</v>
      </c>
      <c r="W36" s="29">
        <v>0</v>
      </c>
      <c r="X36" s="28">
        <v>147702.7</v>
      </c>
      <c r="Y36" s="29"/>
      <c r="Z36" s="28">
        <v>34633.2</v>
      </c>
      <c r="AA36" s="28">
        <v>182335.90000000002</v>
      </c>
      <c r="AB36" s="28">
        <v>108.8</v>
      </c>
      <c r="AC36" s="28">
        <v>14527.6</v>
      </c>
      <c r="AD36" s="28">
        <v>645035.9</v>
      </c>
      <c r="AE36" s="29">
        <v>0</v>
      </c>
      <c r="AF36" s="28">
        <v>82337.3</v>
      </c>
      <c r="AG36" s="28">
        <v>727373.2000000001</v>
      </c>
      <c r="AH36" s="14"/>
    </row>
    <row r="37" spans="1:34" ht="18">
      <c r="A37" s="58" t="s">
        <v>91</v>
      </c>
      <c r="B37" s="28">
        <v>23590.1</v>
      </c>
      <c r="C37" s="29">
        <v>0</v>
      </c>
      <c r="D37" s="29">
        <v>0</v>
      </c>
      <c r="E37" s="29">
        <v>0</v>
      </c>
      <c r="F37" s="29">
        <v>0</v>
      </c>
      <c r="G37" s="28">
        <v>104166</v>
      </c>
      <c r="H37" s="28">
        <v>284644.4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8">
        <v>412400.5</v>
      </c>
      <c r="W37" s="29">
        <v>0</v>
      </c>
      <c r="X37" s="28">
        <v>156652.5</v>
      </c>
      <c r="Y37" s="29"/>
      <c r="Z37" s="28">
        <v>37342.1</v>
      </c>
      <c r="AA37" s="28">
        <v>193994.6</v>
      </c>
      <c r="AB37" s="28">
        <v>124.69999999999999</v>
      </c>
      <c r="AC37" s="28">
        <v>14327.6</v>
      </c>
      <c r="AD37" s="28">
        <v>620847.3999999999</v>
      </c>
      <c r="AE37" s="29">
        <v>0</v>
      </c>
      <c r="AF37" s="28">
        <v>79848</v>
      </c>
      <c r="AG37" s="28">
        <v>700695.3999999999</v>
      </c>
      <c r="AH37" s="14"/>
    </row>
    <row r="38" spans="1:34" ht="18">
      <c r="A38" s="58" t="s">
        <v>92</v>
      </c>
      <c r="B38" s="28">
        <v>121700.819418</v>
      </c>
      <c r="C38" s="29">
        <v>0</v>
      </c>
      <c r="D38" s="29">
        <v>0</v>
      </c>
      <c r="E38" s="29">
        <v>0</v>
      </c>
      <c r="F38" s="29">
        <v>0</v>
      </c>
      <c r="G38" s="28">
        <v>100317.8</v>
      </c>
      <c r="H38" s="28">
        <v>282393.1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8">
        <v>504411.71941799996</v>
      </c>
      <c r="W38" s="29">
        <v>0</v>
      </c>
      <c r="X38" s="28">
        <v>166756.2</v>
      </c>
      <c r="Y38" s="29"/>
      <c r="Z38" s="28">
        <v>32993.1</v>
      </c>
      <c r="AA38" s="28">
        <v>199749.30000000002</v>
      </c>
      <c r="AB38" s="28">
        <v>140.6</v>
      </c>
      <c r="AC38" s="28">
        <v>15842.4</v>
      </c>
      <c r="AD38" s="28">
        <v>720144.019418</v>
      </c>
      <c r="AE38" s="29">
        <v>0</v>
      </c>
      <c r="AF38" s="28">
        <v>103864.9</v>
      </c>
      <c r="AG38" s="28">
        <v>824008.919418</v>
      </c>
      <c r="AH38" s="14"/>
    </row>
    <row r="39" spans="1:34" ht="18">
      <c r="A39" s="58" t="s">
        <v>93</v>
      </c>
      <c r="B39" s="28">
        <v>201450.1</v>
      </c>
      <c r="C39" s="29">
        <v>0</v>
      </c>
      <c r="D39" s="29">
        <v>0</v>
      </c>
      <c r="E39" s="29">
        <v>0</v>
      </c>
      <c r="F39" s="29">
        <v>0</v>
      </c>
      <c r="G39" s="28">
        <v>96137.9</v>
      </c>
      <c r="H39" s="28">
        <v>280473.5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8">
        <v>578061.5</v>
      </c>
      <c r="W39" s="29">
        <v>0</v>
      </c>
      <c r="X39" s="28">
        <v>177101.6</v>
      </c>
      <c r="Y39" s="29"/>
      <c r="Z39" s="28">
        <v>33864.5</v>
      </c>
      <c r="AA39" s="28">
        <v>210966.1</v>
      </c>
      <c r="AB39" s="28">
        <v>130.66944444444442</v>
      </c>
      <c r="AC39" s="28">
        <v>16617.4</v>
      </c>
      <c r="AD39" s="28">
        <v>805775.6694444445</v>
      </c>
      <c r="AE39" s="29">
        <v>0</v>
      </c>
      <c r="AF39" s="28">
        <v>109751.8</v>
      </c>
      <c r="AG39" s="28">
        <v>915527.4694444445</v>
      </c>
      <c r="AH39" s="14"/>
    </row>
    <row r="40" spans="1:34" ht="18">
      <c r="A40" s="58" t="s">
        <v>94</v>
      </c>
      <c r="B40" s="28">
        <v>273246.030658</v>
      </c>
      <c r="C40" s="29">
        <v>0</v>
      </c>
      <c r="D40" s="29">
        <v>0</v>
      </c>
      <c r="E40" s="29">
        <v>0</v>
      </c>
      <c r="F40" s="29">
        <v>0</v>
      </c>
      <c r="G40" s="28">
        <v>90564.7</v>
      </c>
      <c r="H40" s="28">
        <v>277913.9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8">
        <v>641724.630658</v>
      </c>
      <c r="W40" s="29">
        <v>0</v>
      </c>
      <c r="X40" s="28">
        <v>254809.2</v>
      </c>
      <c r="Y40" s="29"/>
      <c r="Z40" s="28">
        <v>35319.3</v>
      </c>
      <c r="AA40" s="28">
        <v>290128.5</v>
      </c>
      <c r="AB40" s="28">
        <v>113.1</v>
      </c>
      <c r="AC40" s="28">
        <v>14621.9</v>
      </c>
      <c r="AD40" s="28">
        <v>946588.130658</v>
      </c>
      <c r="AE40" s="29">
        <v>0</v>
      </c>
      <c r="AF40" s="28">
        <v>124097.8</v>
      </c>
      <c r="AG40" s="28">
        <v>1070685.930658</v>
      </c>
      <c r="AH40" s="14"/>
    </row>
    <row r="41" spans="1:34" ht="18">
      <c r="A41" s="58" t="s">
        <v>95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8">
        <v>86384.8</v>
      </c>
      <c r="H41" s="28">
        <v>549240.3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8">
        <v>635625.1000000001</v>
      </c>
      <c r="W41" s="29">
        <v>0</v>
      </c>
      <c r="X41" s="28">
        <v>296894.8</v>
      </c>
      <c r="Y41" s="29">
        <v>0</v>
      </c>
      <c r="Z41" s="28">
        <v>34871.9</v>
      </c>
      <c r="AA41" s="28">
        <v>331766.7</v>
      </c>
      <c r="AB41" s="28">
        <v>115.54999999999998</v>
      </c>
      <c r="AC41" s="28">
        <v>14402.5</v>
      </c>
      <c r="AD41" s="28">
        <v>981909.8500000001</v>
      </c>
      <c r="AE41" s="29">
        <v>0</v>
      </c>
      <c r="AF41" s="28">
        <v>120785.4</v>
      </c>
      <c r="AG41" s="28">
        <v>1102695.25</v>
      </c>
      <c r="AH41" s="14"/>
    </row>
    <row r="42" spans="1:34" ht="18">
      <c r="A42" s="58" t="s">
        <v>96</v>
      </c>
      <c r="B42" s="28">
        <v>19504.70000000001</v>
      </c>
      <c r="C42" s="29">
        <v>0</v>
      </c>
      <c r="D42" s="29">
        <v>0</v>
      </c>
      <c r="E42" s="29">
        <v>0</v>
      </c>
      <c r="F42" s="29">
        <v>0</v>
      </c>
      <c r="G42" s="28">
        <v>83598.2</v>
      </c>
      <c r="H42" s="28">
        <v>547320.7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8">
        <v>650423.6</v>
      </c>
      <c r="W42" s="29">
        <v>0</v>
      </c>
      <c r="X42" s="28">
        <v>348742.9</v>
      </c>
      <c r="Y42" s="29">
        <v>0</v>
      </c>
      <c r="Z42" s="28">
        <v>36105</v>
      </c>
      <c r="AA42" s="28">
        <v>384847.9</v>
      </c>
      <c r="AB42" s="28">
        <v>118</v>
      </c>
      <c r="AC42" s="28">
        <v>16843.8</v>
      </c>
      <c r="AD42" s="28">
        <v>1052233.3</v>
      </c>
      <c r="AE42" s="29">
        <v>0</v>
      </c>
      <c r="AF42" s="28">
        <v>126550</v>
      </c>
      <c r="AG42" s="28">
        <v>1178783.3</v>
      </c>
      <c r="AH42" s="14"/>
    </row>
    <row r="43" spans="1:34" ht="18">
      <c r="A43" s="58" t="s">
        <v>97</v>
      </c>
      <c r="B43" s="28">
        <v>18972.7</v>
      </c>
      <c r="C43" s="29">
        <v>0</v>
      </c>
      <c r="D43" s="29">
        <v>0</v>
      </c>
      <c r="E43" s="29">
        <v>0</v>
      </c>
      <c r="F43" s="29">
        <v>0</v>
      </c>
      <c r="G43" s="28">
        <v>79418.3</v>
      </c>
      <c r="H43" s="28">
        <v>546041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8">
        <v>644432</v>
      </c>
      <c r="W43" s="29">
        <v>0</v>
      </c>
      <c r="X43" s="28">
        <v>390238.4</v>
      </c>
      <c r="Y43" s="29">
        <v>0</v>
      </c>
      <c r="Z43" s="28">
        <v>31521.1</v>
      </c>
      <c r="AA43" s="28">
        <v>421759.5</v>
      </c>
      <c r="AB43" s="28">
        <v>23.5</v>
      </c>
      <c r="AC43" s="28">
        <v>15299.3</v>
      </c>
      <c r="AD43" s="28">
        <v>1081514.3</v>
      </c>
      <c r="AE43" s="29">
        <v>0</v>
      </c>
      <c r="AF43" s="28">
        <v>137047.9</v>
      </c>
      <c r="AG43" s="28">
        <v>1218562.2</v>
      </c>
      <c r="AH43" s="14"/>
    </row>
    <row r="44" spans="1:34" ht="18">
      <c r="A44" s="58" t="s">
        <v>98</v>
      </c>
      <c r="B44" s="28">
        <v>134973.1</v>
      </c>
      <c r="C44" s="29">
        <v>0</v>
      </c>
      <c r="D44" s="29">
        <v>0</v>
      </c>
      <c r="E44" s="29">
        <v>0</v>
      </c>
      <c r="F44" s="29">
        <v>0</v>
      </c>
      <c r="G44" s="28">
        <v>73845.1</v>
      </c>
      <c r="H44" s="28">
        <v>543481.6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8">
        <v>752299.8</v>
      </c>
      <c r="W44" s="29">
        <v>0</v>
      </c>
      <c r="X44" s="28">
        <v>438079.6</v>
      </c>
      <c r="Y44" s="29">
        <v>0</v>
      </c>
      <c r="Z44" s="28">
        <v>22418.9</v>
      </c>
      <c r="AA44" s="28">
        <v>460498.5</v>
      </c>
      <c r="AB44" s="28">
        <v>33.6</v>
      </c>
      <c r="AC44" s="28">
        <v>14680.6</v>
      </c>
      <c r="AD44" s="28">
        <v>1227512.5000000002</v>
      </c>
      <c r="AE44" s="29">
        <v>0</v>
      </c>
      <c r="AF44" s="28">
        <v>146665.74</v>
      </c>
      <c r="AG44" s="28">
        <v>1374178.2400000002</v>
      </c>
      <c r="AH44" s="14"/>
    </row>
    <row r="45" spans="1:34" ht="18">
      <c r="A45" s="58" t="s">
        <v>99</v>
      </c>
      <c r="B45" s="28">
        <v>130042.5</v>
      </c>
      <c r="C45" s="29">
        <v>0</v>
      </c>
      <c r="D45" s="29">
        <v>0</v>
      </c>
      <c r="E45" s="29">
        <v>0</v>
      </c>
      <c r="F45" s="29">
        <v>0</v>
      </c>
      <c r="G45" s="28">
        <v>69665.1</v>
      </c>
      <c r="H45" s="28">
        <v>541562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8">
        <v>741269.6</v>
      </c>
      <c r="W45" s="29">
        <v>0</v>
      </c>
      <c r="X45" s="28">
        <v>474831.30000000005</v>
      </c>
      <c r="Y45" s="29">
        <v>0</v>
      </c>
      <c r="Z45" s="28">
        <v>27491.7</v>
      </c>
      <c r="AA45" s="28">
        <v>502323.00000000006</v>
      </c>
      <c r="AB45" s="28">
        <v>81.25</v>
      </c>
      <c r="AC45" s="28">
        <v>21041.6</v>
      </c>
      <c r="AD45" s="28">
        <v>1264715.4500000002</v>
      </c>
      <c r="AE45" s="29">
        <v>0</v>
      </c>
      <c r="AF45" s="28">
        <v>152990.16999999998</v>
      </c>
      <c r="AG45" s="28">
        <v>1417705.62</v>
      </c>
      <c r="AH45" s="14"/>
    </row>
    <row r="46" spans="1:34" ht="18">
      <c r="A46" s="58" t="s">
        <v>100</v>
      </c>
      <c r="B46" s="28">
        <v>141652.8</v>
      </c>
      <c r="C46" s="29">
        <v>0</v>
      </c>
      <c r="D46" s="29">
        <v>0</v>
      </c>
      <c r="E46" s="29">
        <v>0</v>
      </c>
      <c r="F46" s="29">
        <v>0</v>
      </c>
      <c r="G46" s="28">
        <v>66878.5</v>
      </c>
      <c r="H46" s="28">
        <v>540282.3</v>
      </c>
      <c r="I46" s="29">
        <v>0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8">
        <v>748813.6000000001</v>
      </c>
      <c r="W46" s="29">
        <v>0</v>
      </c>
      <c r="X46" s="28">
        <v>520961.5</v>
      </c>
      <c r="Y46" s="29">
        <v>0</v>
      </c>
      <c r="Z46" s="28">
        <v>23740.2</v>
      </c>
      <c r="AA46" s="28">
        <v>544701.7</v>
      </c>
      <c r="AB46" s="28">
        <v>113.3</v>
      </c>
      <c r="AC46" s="28">
        <v>17196.5</v>
      </c>
      <c r="AD46" s="28">
        <v>1310825.1</v>
      </c>
      <c r="AE46" s="29">
        <v>0</v>
      </c>
      <c r="AF46" s="28">
        <v>155927.5</v>
      </c>
      <c r="AG46" s="28">
        <v>1466752.6</v>
      </c>
      <c r="AH46" s="14"/>
    </row>
    <row r="47" spans="1:34" ht="18">
      <c r="A47" s="58" t="s">
        <v>101</v>
      </c>
      <c r="B47" s="28">
        <v>112382.3</v>
      </c>
      <c r="C47" s="29">
        <v>0</v>
      </c>
      <c r="D47" s="29">
        <v>0</v>
      </c>
      <c r="E47" s="29">
        <v>0</v>
      </c>
      <c r="F47" s="29">
        <v>0</v>
      </c>
      <c r="G47" s="30">
        <v>62698.6</v>
      </c>
      <c r="H47" s="30">
        <v>538362.6</v>
      </c>
      <c r="I47" s="29">
        <v>0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8">
        <v>713443.5</v>
      </c>
      <c r="W47" s="29">
        <v>0</v>
      </c>
      <c r="X47" s="34">
        <v>550738.8</v>
      </c>
      <c r="Y47" s="29">
        <v>0</v>
      </c>
      <c r="Z47" s="34">
        <v>23937.2</v>
      </c>
      <c r="AA47" s="28">
        <v>574676</v>
      </c>
      <c r="AB47" s="28">
        <v>72.35</v>
      </c>
      <c r="AC47" s="35">
        <v>20003.899999999998</v>
      </c>
      <c r="AD47" s="28">
        <v>1308195.75</v>
      </c>
      <c r="AE47" s="29">
        <v>0</v>
      </c>
      <c r="AF47" s="37">
        <v>191856.08000000002</v>
      </c>
      <c r="AG47" s="28">
        <v>1500051.83</v>
      </c>
      <c r="AH47" s="14"/>
    </row>
    <row r="48" spans="1:34" ht="18">
      <c r="A48" s="58" t="s">
        <v>102</v>
      </c>
      <c r="B48" s="28">
        <v>194279.5</v>
      </c>
      <c r="C48" s="29">
        <v>0</v>
      </c>
      <c r="D48" s="29">
        <v>0</v>
      </c>
      <c r="E48" s="29">
        <v>0</v>
      </c>
      <c r="F48" s="29">
        <v>0</v>
      </c>
      <c r="G48" s="30">
        <v>57125.4</v>
      </c>
      <c r="H48" s="30">
        <v>535803.2</v>
      </c>
      <c r="I48" s="29">
        <v>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8">
        <v>787208.1</v>
      </c>
      <c r="W48" s="29">
        <v>0</v>
      </c>
      <c r="X48" s="34">
        <v>643490.6</v>
      </c>
      <c r="Y48" s="29">
        <v>0</v>
      </c>
      <c r="Z48" s="34">
        <v>15118.1</v>
      </c>
      <c r="AA48" s="28">
        <v>658608.7</v>
      </c>
      <c r="AB48" s="28">
        <v>63.400000000000006</v>
      </c>
      <c r="AC48" s="35">
        <v>15743.4</v>
      </c>
      <c r="AD48" s="28">
        <v>1461623.5999999996</v>
      </c>
      <c r="AE48" s="29">
        <v>0</v>
      </c>
      <c r="AF48" s="37">
        <v>186596.08299999998</v>
      </c>
      <c r="AG48" s="28">
        <v>1648219.6829999997</v>
      </c>
      <c r="AH48" s="14"/>
    </row>
    <row r="49" spans="1:34" ht="18">
      <c r="A49" s="58" t="s">
        <v>103</v>
      </c>
      <c r="B49" s="28">
        <v>151279.3</v>
      </c>
      <c r="C49" s="29">
        <v>0</v>
      </c>
      <c r="D49" s="29">
        <v>0</v>
      </c>
      <c r="E49" s="29">
        <v>0</v>
      </c>
      <c r="F49" s="29">
        <v>0</v>
      </c>
      <c r="G49" s="30">
        <v>52945.5</v>
      </c>
      <c r="H49" s="30">
        <v>533314.3</v>
      </c>
      <c r="I49" s="29">
        <v>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8">
        <v>737539.1000000001</v>
      </c>
      <c r="W49" s="29">
        <v>0</v>
      </c>
      <c r="X49" s="34">
        <v>716057.3999999999</v>
      </c>
      <c r="Y49" s="29">
        <v>0</v>
      </c>
      <c r="Z49" s="34">
        <v>13580.500000000002</v>
      </c>
      <c r="AA49" s="28">
        <v>729637.8999999999</v>
      </c>
      <c r="AB49" s="28">
        <v>51.1</v>
      </c>
      <c r="AC49" s="35">
        <v>26023.899999999998</v>
      </c>
      <c r="AD49" s="28">
        <v>1493252</v>
      </c>
      <c r="AE49" s="37">
        <v>3000</v>
      </c>
      <c r="AF49" s="37">
        <v>180053.3</v>
      </c>
      <c r="AG49" s="28">
        <v>1676305.3</v>
      </c>
      <c r="AH49" s="14"/>
    </row>
    <row r="50" spans="1:34" ht="18">
      <c r="A50" s="58" t="s">
        <v>104</v>
      </c>
      <c r="B50" s="28">
        <v>201181.6</v>
      </c>
      <c r="C50" s="29">
        <v>0</v>
      </c>
      <c r="D50" s="29">
        <v>0</v>
      </c>
      <c r="E50" s="29">
        <v>0</v>
      </c>
      <c r="F50" s="29">
        <v>0</v>
      </c>
      <c r="G50" s="28">
        <v>50158.9</v>
      </c>
      <c r="H50" s="28">
        <v>529117.6</v>
      </c>
      <c r="I50" s="29">
        <v>0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8">
        <v>780458.1</v>
      </c>
      <c r="W50" s="29">
        <v>0</v>
      </c>
      <c r="X50" s="28">
        <v>799117.9</v>
      </c>
      <c r="Y50" s="29">
        <v>0</v>
      </c>
      <c r="Z50" s="28">
        <v>46166.700000000004</v>
      </c>
      <c r="AA50" s="28">
        <v>845284.6</v>
      </c>
      <c r="AB50" s="28">
        <v>55.2</v>
      </c>
      <c r="AC50" s="28">
        <v>15714.000000000004</v>
      </c>
      <c r="AD50" s="28">
        <v>1641511.9</v>
      </c>
      <c r="AE50" s="37">
        <v>3500</v>
      </c>
      <c r="AF50" s="28">
        <v>190463.3</v>
      </c>
      <c r="AG50" s="28">
        <v>1835475.2</v>
      </c>
      <c r="AH50" s="14"/>
    </row>
    <row r="51" spans="1:34" ht="18">
      <c r="A51" s="58" t="s">
        <v>105</v>
      </c>
      <c r="B51" s="28">
        <v>151767</v>
      </c>
      <c r="C51" s="29">
        <v>0</v>
      </c>
      <c r="D51" s="29">
        <v>0</v>
      </c>
      <c r="E51" s="29">
        <v>0</v>
      </c>
      <c r="F51" s="29">
        <v>0</v>
      </c>
      <c r="G51" s="30">
        <v>45979</v>
      </c>
      <c r="H51" s="28">
        <v>526130.1</v>
      </c>
      <c r="I51" s="29">
        <v>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8">
        <v>723876.1</v>
      </c>
      <c r="W51" s="29">
        <v>0</v>
      </c>
      <c r="X51" s="28">
        <v>868808.3</v>
      </c>
      <c r="Y51" s="29">
        <v>0</v>
      </c>
      <c r="Z51" s="28">
        <v>47900.3</v>
      </c>
      <c r="AA51" s="30">
        <v>916708.6000000001</v>
      </c>
      <c r="AB51" s="28">
        <v>47.6</v>
      </c>
      <c r="AC51" s="30">
        <v>17529.5</v>
      </c>
      <c r="AD51" s="28">
        <v>1658161.8000000003</v>
      </c>
      <c r="AE51" s="37">
        <v>4500</v>
      </c>
      <c r="AF51" s="34">
        <v>184193.3</v>
      </c>
      <c r="AG51" s="28">
        <v>1846855.1000000003</v>
      </c>
      <c r="AH51" s="14"/>
    </row>
    <row r="52" spans="1:34" ht="18">
      <c r="A52" s="58" t="s">
        <v>106</v>
      </c>
      <c r="B52" s="28">
        <v>210409.1</v>
      </c>
      <c r="C52" s="29">
        <v>0</v>
      </c>
      <c r="D52" s="29">
        <v>0</v>
      </c>
      <c r="E52" s="29">
        <v>0</v>
      </c>
      <c r="F52" s="29">
        <v>0</v>
      </c>
      <c r="G52" s="30">
        <v>40405.8</v>
      </c>
      <c r="H52" s="28">
        <v>521293.6</v>
      </c>
      <c r="I52" s="29">
        <v>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8">
        <v>772108.5</v>
      </c>
      <c r="W52" s="29">
        <v>0</v>
      </c>
      <c r="X52" s="28">
        <v>932439.2</v>
      </c>
      <c r="Y52" s="29">
        <v>0</v>
      </c>
      <c r="Z52" s="28">
        <v>42858.6</v>
      </c>
      <c r="AA52" s="30">
        <v>975297.7999999999</v>
      </c>
      <c r="AB52" s="66">
        <v>0</v>
      </c>
      <c r="AC52" s="30">
        <v>16025.6</v>
      </c>
      <c r="AD52" s="28">
        <v>1763431.9</v>
      </c>
      <c r="AE52" s="37">
        <v>5140</v>
      </c>
      <c r="AF52" s="34">
        <v>169250</v>
      </c>
      <c r="AG52" s="28">
        <v>1937821.9</v>
      </c>
      <c r="AH52" s="14"/>
    </row>
    <row r="53" spans="1:34" ht="18">
      <c r="A53" s="58" t="s">
        <v>107</v>
      </c>
      <c r="B53" s="28">
        <v>221728.4</v>
      </c>
      <c r="C53" s="29">
        <v>0</v>
      </c>
      <c r="D53" s="29">
        <v>0</v>
      </c>
      <c r="E53" s="29">
        <v>0</v>
      </c>
      <c r="F53" s="29">
        <v>0</v>
      </c>
      <c r="G53" s="28">
        <v>36225.9</v>
      </c>
      <c r="H53" s="28">
        <v>518306</v>
      </c>
      <c r="I53" s="29">
        <v>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8">
        <v>776260.3</v>
      </c>
      <c r="W53" s="29">
        <v>0</v>
      </c>
      <c r="X53" s="28">
        <v>1015625.6</v>
      </c>
      <c r="Y53" s="28">
        <v>22035.7</v>
      </c>
      <c r="Z53" s="28">
        <v>43967.9</v>
      </c>
      <c r="AA53" s="28">
        <v>1081629.2</v>
      </c>
      <c r="AB53" s="66">
        <v>0</v>
      </c>
      <c r="AC53" s="28">
        <v>22166.9</v>
      </c>
      <c r="AD53" s="28">
        <v>1880056.4</v>
      </c>
      <c r="AE53" s="28">
        <v>7390</v>
      </c>
      <c r="AF53" s="28">
        <v>185510</v>
      </c>
      <c r="AG53" s="28">
        <v>2072956.4</v>
      </c>
      <c r="AH53" s="14"/>
    </row>
    <row r="54" spans="1:34" ht="18">
      <c r="A54" s="58" t="s">
        <v>108</v>
      </c>
      <c r="B54" s="28">
        <v>216009.2</v>
      </c>
      <c r="C54" s="29">
        <v>0</v>
      </c>
      <c r="D54" s="29">
        <v>0</v>
      </c>
      <c r="E54" s="29">
        <v>0</v>
      </c>
      <c r="F54" s="29">
        <v>0</v>
      </c>
      <c r="G54" s="28">
        <v>32046</v>
      </c>
      <c r="H54" s="28">
        <v>514038.8</v>
      </c>
      <c r="I54" s="29">
        <v>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8">
        <v>762094</v>
      </c>
      <c r="W54" s="29">
        <v>0</v>
      </c>
      <c r="X54" s="28">
        <v>1126693.2</v>
      </c>
      <c r="Y54" s="28">
        <v>16965</v>
      </c>
      <c r="Z54" s="28">
        <v>40707.7</v>
      </c>
      <c r="AA54" s="28">
        <v>1184365.9</v>
      </c>
      <c r="AB54" s="66">
        <v>0</v>
      </c>
      <c r="AC54" s="28">
        <v>18507.3</v>
      </c>
      <c r="AD54" s="28">
        <v>1964967.2</v>
      </c>
      <c r="AE54" s="28">
        <v>6300</v>
      </c>
      <c r="AF54" s="28">
        <v>189820</v>
      </c>
      <c r="AG54" s="28">
        <v>2161087.2</v>
      </c>
      <c r="AH54" s="14"/>
    </row>
    <row r="55" spans="1:34" ht="18">
      <c r="A55" s="58" t="s">
        <v>109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8">
        <v>29259.4</v>
      </c>
      <c r="H55" s="28">
        <v>727629.7</v>
      </c>
      <c r="I55" s="29">
        <v>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8">
        <v>756889.1</v>
      </c>
      <c r="W55" s="29">
        <v>0</v>
      </c>
      <c r="X55" s="28">
        <v>1213167.6</v>
      </c>
      <c r="Y55" s="28">
        <v>28225</v>
      </c>
      <c r="Z55" s="28">
        <v>48045</v>
      </c>
      <c r="AA55" s="28">
        <v>1289437.6</v>
      </c>
      <c r="AB55" s="66">
        <v>0</v>
      </c>
      <c r="AC55" s="28">
        <v>17277.7</v>
      </c>
      <c r="AD55" s="28">
        <v>2063604.4000000001</v>
      </c>
      <c r="AE55" s="28">
        <v>7500</v>
      </c>
      <c r="AF55" s="28">
        <v>168650</v>
      </c>
      <c r="AG55" s="28">
        <v>2239754.4000000004</v>
      </c>
      <c r="AH55" s="14"/>
    </row>
    <row r="56" spans="1:34" ht="18">
      <c r="A56" s="58" t="s">
        <v>110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8">
        <v>23686.2</v>
      </c>
      <c r="H56" s="28">
        <v>722793.2</v>
      </c>
      <c r="I56" s="29">
        <v>0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8">
        <v>746479.3999999999</v>
      </c>
      <c r="W56" s="29">
        <v>0</v>
      </c>
      <c r="X56" s="28">
        <v>1286202.8</v>
      </c>
      <c r="Y56" s="28">
        <v>55165.1</v>
      </c>
      <c r="Z56" s="28">
        <v>54849.59999999999</v>
      </c>
      <c r="AA56" s="28">
        <v>1396217.5000000002</v>
      </c>
      <c r="AB56" s="66">
        <v>0</v>
      </c>
      <c r="AC56" s="28">
        <v>16070.2</v>
      </c>
      <c r="AD56" s="28">
        <v>2158767.1000000006</v>
      </c>
      <c r="AE56" s="28">
        <v>11500</v>
      </c>
      <c r="AF56" s="28">
        <v>144660</v>
      </c>
      <c r="AG56" s="28">
        <v>2314927.1000000006</v>
      </c>
      <c r="AH56" s="14"/>
    </row>
    <row r="57" spans="1:34" ht="18">
      <c r="A57" s="58" t="s">
        <v>111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8">
        <v>19506.2</v>
      </c>
      <c r="H57" s="28">
        <v>719165.8</v>
      </c>
      <c r="I57" s="29">
        <v>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8">
        <v>738672</v>
      </c>
      <c r="W57" s="29">
        <v>0</v>
      </c>
      <c r="X57" s="28">
        <v>1321566.7</v>
      </c>
      <c r="Y57" s="28">
        <v>59841.5</v>
      </c>
      <c r="Z57" s="28">
        <v>103560.4</v>
      </c>
      <c r="AA57" s="28">
        <v>1484968.5999999999</v>
      </c>
      <c r="AB57" s="66">
        <v>0</v>
      </c>
      <c r="AC57" s="28">
        <v>20392.983493</v>
      </c>
      <c r="AD57" s="28">
        <v>2244033.5834929994</v>
      </c>
      <c r="AE57" s="28">
        <v>14300</v>
      </c>
      <c r="AF57" s="28">
        <v>187450</v>
      </c>
      <c r="AG57" s="28">
        <v>2445783.5834929994</v>
      </c>
      <c r="AH57" s="14"/>
    </row>
    <row r="58" spans="1:34" ht="18">
      <c r="A58" s="58" t="s">
        <v>113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8">
        <v>15326.3</v>
      </c>
      <c r="H58" s="28">
        <v>715538.4</v>
      </c>
      <c r="I58" s="28">
        <v>5357.5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>
        <v>736222.2000000001</v>
      </c>
      <c r="W58" s="29">
        <v>0</v>
      </c>
      <c r="X58" s="28">
        <v>1409653.9</v>
      </c>
      <c r="Y58" s="28">
        <v>59204.6</v>
      </c>
      <c r="Z58" s="28">
        <v>98486.99999999999</v>
      </c>
      <c r="AA58" s="28">
        <v>1567345.5</v>
      </c>
      <c r="AB58" s="66">
        <v>0</v>
      </c>
      <c r="AC58" s="28">
        <v>16243.712908000001</v>
      </c>
      <c r="AD58" s="28">
        <v>2319811.4129080004</v>
      </c>
      <c r="AE58" s="28">
        <v>14300</v>
      </c>
      <c r="AF58" s="28">
        <v>190180</v>
      </c>
      <c r="AG58" s="28">
        <v>2524291.4129080004</v>
      </c>
      <c r="AH58" s="14"/>
    </row>
    <row r="59" spans="1:34" ht="18">
      <c r="A59" s="58" t="s">
        <v>114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8">
        <v>12539.7</v>
      </c>
      <c r="H59" s="28">
        <v>713120.2</v>
      </c>
      <c r="I59" s="28">
        <v>25822.8</v>
      </c>
      <c r="J59" s="28">
        <v>150000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>
        <v>901482.7</v>
      </c>
      <c r="W59" s="29">
        <v>0</v>
      </c>
      <c r="X59" s="28">
        <v>1480593</v>
      </c>
      <c r="Y59" s="28">
        <v>58564.4</v>
      </c>
      <c r="Z59" s="28">
        <v>124981.5</v>
      </c>
      <c r="AA59" s="28">
        <v>1664138.9</v>
      </c>
      <c r="AB59" s="66">
        <v>0</v>
      </c>
      <c r="AC59" s="28">
        <v>19611.4</v>
      </c>
      <c r="AD59" s="28">
        <v>2585232.9999999995</v>
      </c>
      <c r="AE59" s="28">
        <v>14300</v>
      </c>
      <c r="AF59" s="28">
        <v>191510</v>
      </c>
      <c r="AG59" s="28">
        <v>2791042.9999999995</v>
      </c>
      <c r="AH59" s="14"/>
    </row>
    <row r="60" spans="1:34" ht="18">
      <c r="A60" s="58" t="s">
        <v>119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8">
        <v>6921.2</v>
      </c>
      <c r="H60" s="28">
        <v>708283.6</v>
      </c>
      <c r="I60" s="28">
        <v>27463</v>
      </c>
      <c r="J60" s="28">
        <v>150000</v>
      </c>
      <c r="K60" s="28">
        <v>2000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>
        <v>894667.7999999999</v>
      </c>
      <c r="W60" s="29">
        <v>0</v>
      </c>
      <c r="X60" s="28">
        <v>1547353.6</v>
      </c>
      <c r="Y60" s="28">
        <v>67289</v>
      </c>
      <c r="Z60" s="28">
        <v>120782.7</v>
      </c>
      <c r="AA60" s="28">
        <v>1735425.3</v>
      </c>
      <c r="AB60" s="66">
        <v>0</v>
      </c>
      <c r="AC60" s="28">
        <v>18210.4</v>
      </c>
      <c r="AD60" s="28">
        <v>2648303.5</v>
      </c>
      <c r="AE60" s="28">
        <v>14300</v>
      </c>
      <c r="AF60" s="28">
        <v>187750</v>
      </c>
      <c r="AG60" s="28">
        <v>2850353.5</v>
      </c>
      <c r="AH60" s="14"/>
    </row>
    <row r="61" spans="1:34" ht="18">
      <c r="A61" s="58" t="s">
        <v>123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8">
        <v>4134.6</v>
      </c>
      <c r="H61" s="28">
        <v>703262.9</v>
      </c>
      <c r="I61" s="28">
        <v>0</v>
      </c>
      <c r="J61" s="28">
        <v>150000</v>
      </c>
      <c r="K61" s="28">
        <v>2000</v>
      </c>
      <c r="L61" s="28">
        <v>4668.9</v>
      </c>
      <c r="M61" s="28"/>
      <c r="N61" s="28"/>
      <c r="O61" s="28"/>
      <c r="P61" s="28"/>
      <c r="Q61" s="28"/>
      <c r="R61" s="28"/>
      <c r="S61" s="28"/>
      <c r="T61" s="28"/>
      <c r="U61" s="28"/>
      <c r="V61" s="28">
        <v>864066.4</v>
      </c>
      <c r="W61" s="29">
        <v>0</v>
      </c>
      <c r="X61" s="28">
        <v>1569944.7</v>
      </c>
      <c r="Y61" s="28">
        <v>78836.6</v>
      </c>
      <c r="Z61" s="28">
        <v>143124.3</v>
      </c>
      <c r="AA61" s="28">
        <v>1791905.6</v>
      </c>
      <c r="AB61" s="66">
        <v>0</v>
      </c>
      <c r="AC61" s="28">
        <v>28954.499999999996</v>
      </c>
      <c r="AD61" s="28">
        <v>2684926.5</v>
      </c>
      <c r="AE61" s="28">
        <v>13300</v>
      </c>
      <c r="AF61" s="28">
        <v>191090</v>
      </c>
      <c r="AG61" s="28">
        <v>2889316.5</v>
      </c>
      <c r="AH61" s="14"/>
    </row>
    <row r="62" spans="1:34" ht="18">
      <c r="A62" s="58" t="s">
        <v>127</v>
      </c>
      <c r="B62" s="29">
        <v>57076.7</v>
      </c>
      <c r="C62" s="29">
        <v>0</v>
      </c>
      <c r="D62" s="29">
        <v>0</v>
      </c>
      <c r="E62" s="29">
        <v>0</v>
      </c>
      <c r="F62" s="29">
        <v>0</v>
      </c>
      <c r="G62" s="28">
        <v>0</v>
      </c>
      <c r="H62" s="28">
        <v>701028.8</v>
      </c>
      <c r="I62" s="28">
        <v>0</v>
      </c>
      <c r="J62" s="28">
        <v>150000</v>
      </c>
      <c r="K62" s="28">
        <v>11960.4</v>
      </c>
      <c r="L62" s="28">
        <v>4668.9</v>
      </c>
      <c r="M62" s="28">
        <v>29176.1</v>
      </c>
      <c r="N62" s="28">
        <v>3728.9</v>
      </c>
      <c r="O62" s="28"/>
      <c r="P62" s="28"/>
      <c r="Q62" s="28"/>
      <c r="R62" s="28"/>
      <c r="S62" s="28"/>
      <c r="T62" s="28"/>
      <c r="U62" s="28"/>
      <c r="V62" s="28">
        <v>957639.8</v>
      </c>
      <c r="W62" s="29">
        <v>0</v>
      </c>
      <c r="X62" s="28">
        <v>1625537.7</v>
      </c>
      <c r="Y62" s="28">
        <v>93689.9</v>
      </c>
      <c r="Z62" s="28">
        <v>127108.3</v>
      </c>
      <c r="AA62" s="28">
        <v>1846335.9</v>
      </c>
      <c r="AB62" s="66">
        <v>0</v>
      </c>
      <c r="AC62" s="28">
        <v>20582.43</v>
      </c>
      <c r="AD62" s="28">
        <v>2824558.1300000004</v>
      </c>
      <c r="AE62" s="28">
        <v>13800</v>
      </c>
      <c r="AF62" s="28">
        <v>202000</v>
      </c>
      <c r="AG62" s="28">
        <v>3040358.1300000004</v>
      </c>
      <c r="AH62" s="14"/>
    </row>
    <row r="63" spans="1:34" ht="18">
      <c r="A63" s="58" t="s">
        <v>128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8">
        <v>0</v>
      </c>
      <c r="H63" s="28">
        <v>697339.3</v>
      </c>
      <c r="I63" s="28">
        <v>0</v>
      </c>
      <c r="J63" s="28">
        <v>150000</v>
      </c>
      <c r="K63" s="28">
        <v>11960.4</v>
      </c>
      <c r="L63" s="28">
        <v>4668.9</v>
      </c>
      <c r="M63" s="28">
        <v>29176.1</v>
      </c>
      <c r="N63" s="28">
        <v>10252</v>
      </c>
      <c r="O63" s="28"/>
      <c r="P63" s="28"/>
      <c r="Q63" s="28"/>
      <c r="R63" s="28"/>
      <c r="S63" s="28"/>
      <c r="T63" s="28"/>
      <c r="U63" s="28"/>
      <c r="V63" s="28">
        <v>903396.7000000001</v>
      </c>
      <c r="W63" s="29">
        <v>0</v>
      </c>
      <c r="X63" s="28">
        <v>1731045</v>
      </c>
      <c r="Y63" s="28">
        <v>100279.1</v>
      </c>
      <c r="Z63" s="28">
        <v>117313.30000000002</v>
      </c>
      <c r="AA63" s="28">
        <v>1948637.4000000001</v>
      </c>
      <c r="AB63" s="66">
        <v>0</v>
      </c>
      <c r="AC63" s="28">
        <v>23801.489999999998</v>
      </c>
      <c r="AD63" s="28">
        <v>2875835.5900000003</v>
      </c>
      <c r="AE63" s="28">
        <v>2500</v>
      </c>
      <c r="AF63" s="28">
        <v>214800</v>
      </c>
      <c r="AG63" s="28">
        <v>3093135.5900000003</v>
      </c>
      <c r="AH63" s="14"/>
    </row>
    <row r="64" spans="1:34" ht="18">
      <c r="A64" s="58" t="s">
        <v>135</v>
      </c>
      <c r="B64" s="29">
        <v>36124.9</v>
      </c>
      <c r="C64" s="29">
        <v>0</v>
      </c>
      <c r="D64" s="29">
        <v>0</v>
      </c>
      <c r="E64" s="29">
        <v>0</v>
      </c>
      <c r="F64" s="29">
        <v>0</v>
      </c>
      <c r="G64" s="28">
        <v>0</v>
      </c>
      <c r="H64" s="28">
        <v>690961.7</v>
      </c>
      <c r="I64" s="28">
        <v>0</v>
      </c>
      <c r="J64" s="28">
        <v>113333.3</v>
      </c>
      <c r="K64" s="28">
        <v>17520.8</v>
      </c>
      <c r="L64" s="28">
        <v>4668.9</v>
      </c>
      <c r="M64" s="28">
        <v>28191.3</v>
      </c>
      <c r="N64" s="28">
        <v>10728.2</v>
      </c>
      <c r="O64" s="28"/>
      <c r="P64" s="28"/>
      <c r="Q64" s="28"/>
      <c r="R64" s="28"/>
      <c r="S64" s="28"/>
      <c r="T64" s="28"/>
      <c r="U64" s="28"/>
      <c r="V64" s="28">
        <v>901529.1000000001</v>
      </c>
      <c r="W64" s="29">
        <v>0</v>
      </c>
      <c r="X64" s="28">
        <v>1710128.5</v>
      </c>
      <c r="Y64" s="28">
        <v>105929.2</v>
      </c>
      <c r="Z64" s="28">
        <v>97957</v>
      </c>
      <c r="AA64" s="28">
        <v>1914014.7</v>
      </c>
      <c r="AB64" s="66">
        <v>0</v>
      </c>
      <c r="AC64" s="28">
        <v>17657.2</v>
      </c>
      <c r="AD64" s="28">
        <v>2833201</v>
      </c>
      <c r="AE64" s="28">
        <v>2500</v>
      </c>
      <c r="AF64" s="28">
        <v>227500</v>
      </c>
      <c r="AG64" s="28">
        <v>3063201</v>
      </c>
      <c r="AH64" s="14"/>
    </row>
    <row r="65" spans="1:34" ht="18.75">
      <c r="A65" s="58" t="s">
        <v>124</v>
      </c>
      <c r="B65" s="32">
        <f>Monthly!B179</f>
        <v>32028.5</v>
      </c>
      <c r="C65" s="32">
        <f>Monthly!C179</f>
        <v>0</v>
      </c>
      <c r="D65" s="32">
        <f>Monthly!D179</f>
        <v>0</v>
      </c>
      <c r="E65" s="32">
        <f>Monthly!E179</f>
        <v>0</v>
      </c>
      <c r="F65" s="32">
        <f>Monthly!F179</f>
        <v>0</v>
      </c>
      <c r="G65" s="32">
        <f>Monthly!G179</f>
        <v>0</v>
      </c>
      <c r="H65" s="32">
        <f>Monthly!H179</f>
        <v>690433.4</v>
      </c>
      <c r="I65" s="32">
        <f>Monthly!I179</f>
        <v>0</v>
      </c>
      <c r="J65" s="32">
        <f>Monthly!J179</f>
        <v>113333.3</v>
      </c>
      <c r="K65" s="32">
        <f>Monthly!K179</f>
        <v>17520.8</v>
      </c>
      <c r="L65" s="32">
        <f>Monthly!L179</f>
        <v>4668.9</v>
      </c>
      <c r="M65" s="32">
        <f>Monthly!M179</f>
        <v>31079.9</v>
      </c>
      <c r="N65" s="32">
        <f>Monthly!N179</f>
        <v>12224.8</v>
      </c>
      <c r="O65" s="32">
        <f>Monthly!O179</f>
        <v>150000</v>
      </c>
      <c r="P65" s="32">
        <f>Monthly!P179</f>
        <v>0</v>
      </c>
      <c r="Q65" s="32">
        <f>Monthly!Q179</f>
        <v>0</v>
      </c>
      <c r="R65" s="32">
        <f>Monthly!R179</f>
        <v>0</v>
      </c>
      <c r="S65" s="32">
        <f>Monthly!S179</f>
        <v>0</v>
      </c>
      <c r="T65" s="32">
        <f>Monthly!T179</f>
        <v>0</v>
      </c>
      <c r="U65" s="32">
        <f>Monthly!U179</f>
        <v>0</v>
      </c>
      <c r="V65" s="32">
        <f>Monthly!V179</f>
        <v>1051289.6</v>
      </c>
      <c r="W65" s="32">
        <f>Monthly!W179</f>
        <v>0</v>
      </c>
      <c r="X65" s="32">
        <f>Monthly!X179</f>
        <v>1727672.3</v>
      </c>
      <c r="Y65" s="32">
        <f>Monthly!Y179</f>
        <v>105494.2</v>
      </c>
      <c r="Z65" s="32">
        <f>Monthly!Z179</f>
        <v>85446.3</v>
      </c>
      <c r="AA65" s="32">
        <f>Monthly!AA179</f>
        <v>1918612.8</v>
      </c>
      <c r="AB65" s="32">
        <f>Monthly!AB179</f>
        <v>0</v>
      </c>
      <c r="AC65" s="32">
        <f>Monthly!AC179</f>
        <v>15099.9</v>
      </c>
      <c r="AD65" s="32">
        <f>Monthly!AD179</f>
        <v>2985002.3000000003</v>
      </c>
      <c r="AE65" s="32">
        <f>Monthly!AE179</f>
        <v>2500</v>
      </c>
      <c r="AF65" s="32">
        <f>Monthly!AF179</f>
        <v>205100</v>
      </c>
      <c r="AG65" s="32">
        <f>Monthly!AG179</f>
        <v>3192602.3000000003</v>
      </c>
      <c r="AH65" s="14"/>
    </row>
    <row r="66" spans="1:34" ht="18.75">
      <c r="A66" s="58" t="s">
        <v>126</v>
      </c>
      <c r="B66" s="32">
        <f>Monthly!B182</f>
        <v>266435.9</v>
      </c>
      <c r="C66" s="32">
        <f>Monthly!C182</f>
        <v>0</v>
      </c>
      <c r="D66" s="32">
        <f>Monthly!D182</f>
        <v>0</v>
      </c>
      <c r="E66" s="32">
        <f>Monthly!E182</f>
        <v>0</v>
      </c>
      <c r="F66" s="32">
        <f>Monthly!F182</f>
        <v>0</v>
      </c>
      <c r="G66" s="32">
        <f>Monthly!G182</f>
        <v>0</v>
      </c>
      <c r="H66" s="32">
        <f>Monthly!H182</f>
        <v>686729.1</v>
      </c>
      <c r="I66" s="32">
        <f>Monthly!I182</f>
        <v>0</v>
      </c>
      <c r="J66" s="32">
        <f>Monthly!J182</f>
        <v>107661.9</v>
      </c>
      <c r="K66" s="32">
        <f>Monthly!K182</f>
        <v>17520.8</v>
      </c>
      <c r="L66" s="32">
        <f>Monthly!L182</f>
        <v>6095.3</v>
      </c>
      <c r="M66" s="32">
        <f>Monthly!M182</f>
        <v>17408.9</v>
      </c>
      <c r="N66" s="32">
        <f>Monthly!N182</f>
        <v>0</v>
      </c>
      <c r="O66" s="32">
        <f>Monthly!O182</f>
        <v>150000</v>
      </c>
      <c r="P66" s="32">
        <f>Monthly!P182</f>
        <v>120000</v>
      </c>
      <c r="Q66" s="32">
        <f>Monthly!Q182</f>
        <v>17273.4</v>
      </c>
      <c r="R66" s="32">
        <f>Monthly!R182</f>
        <v>0</v>
      </c>
      <c r="S66" s="32">
        <f>Monthly!S182</f>
        <v>0</v>
      </c>
      <c r="T66" s="32">
        <f>Monthly!T182</f>
        <v>0</v>
      </c>
      <c r="U66" s="32">
        <f>Monthly!U182</f>
        <v>0</v>
      </c>
      <c r="V66" s="32">
        <f>Monthly!V182</f>
        <v>1389125.2999999998</v>
      </c>
      <c r="W66" s="32">
        <f>Monthly!W182</f>
        <v>0</v>
      </c>
      <c r="X66" s="32">
        <f>Monthly!X182</f>
        <v>1671097.5</v>
      </c>
      <c r="Y66" s="32">
        <f>Monthly!Y182</f>
        <v>106244.2</v>
      </c>
      <c r="Z66" s="32">
        <f>Monthly!Z182</f>
        <v>77862.20000000001</v>
      </c>
      <c r="AA66" s="32">
        <f>Monthly!AA182</f>
        <v>1855203.9</v>
      </c>
      <c r="AB66" s="32">
        <f>Monthly!AB182</f>
        <v>0</v>
      </c>
      <c r="AC66" s="32">
        <f>Monthly!AC182</f>
        <v>17109.6</v>
      </c>
      <c r="AD66" s="32">
        <f>Monthly!AD182</f>
        <v>3261438.8</v>
      </c>
      <c r="AE66" s="32">
        <f>Monthly!AE182</f>
        <v>2500</v>
      </c>
      <c r="AF66" s="32">
        <f>Monthly!AF182</f>
        <v>197850</v>
      </c>
      <c r="AG66" s="32">
        <f>Monthly!AG182</f>
        <v>3461788.8</v>
      </c>
      <c r="AH66" s="14"/>
    </row>
    <row r="67" spans="1:34" ht="18.75">
      <c r="A67" s="58" t="s">
        <v>133</v>
      </c>
      <c r="B67" s="32">
        <f>Monthly!B185</f>
        <v>82611.8</v>
      </c>
      <c r="C67" s="32">
        <f>Monthly!C185</f>
        <v>0</v>
      </c>
      <c r="D67" s="32">
        <f>Monthly!D185</f>
        <v>0</v>
      </c>
      <c r="E67" s="32">
        <f>Monthly!E185</f>
        <v>0</v>
      </c>
      <c r="F67" s="32">
        <f>Monthly!F185</f>
        <v>0</v>
      </c>
      <c r="G67" s="32">
        <f>Monthly!G185</f>
        <v>0</v>
      </c>
      <c r="H67" s="32">
        <f>Monthly!H185</f>
        <v>690433.4</v>
      </c>
      <c r="I67" s="32">
        <f>Monthly!I185</f>
        <v>0</v>
      </c>
      <c r="J67" s="32">
        <f>Monthly!J185</f>
        <v>76116.6</v>
      </c>
      <c r="K67" s="32">
        <f>Monthly!K185</f>
        <v>0</v>
      </c>
      <c r="L67" s="32">
        <f>Monthly!L185</f>
        <v>8242.3</v>
      </c>
      <c r="M67" s="32">
        <f>Monthly!M185</f>
        <v>17408.9</v>
      </c>
      <c r="N67" s="32">
        <f>Monthly!N185</f>
        <v>0</v>
      </c>
      <c r="O67" s="32">
        <f>Monthly!O185</f>
        <v>150000</v>
      </c>
      <c r="P67" s="32">
        <f>Monthly!P185</f>
        <v>120000</v>
      </c>
      <c r="Q67" s="32">
        <f>Monthly!Q185</f>
        <v>31492.1</v>
      </c>
      <c r="R67" s="32">
        <f>Monthly!R185</f>
        <v>300000</v>
      </c>
      <c r="S67" s="32">
        <f>Monthly!S185</f>
        <v>266435.9</v>
      </c>
      <c r="T67" s="32">
        <f>Monthly!T185</f>
        <v>0</v>
      </c>
      <c r="U67" s="32">
        <f>Monthly!U185</f>
        <v>27969.6</v>
      </c>
      <c r="V67" s="32">
        <f>Monthly!V185</f>
        <v>1770710.6</v>
      </c>
      <c r="W67" s="32">
        <f>Monthly!W185</f>
        <v>0</v>
      </c>
      <c r="X67" s="32">
        <f>Monthly!X185</f>
        <v>1728726.2</v>
      </c>
      <c r="Y67" s="32">
        <f>Monthly!Y185</f>
        <v>103533.7</v>
      </c>
      <c r="Z67" s="32">
        <f>Monthly!Z185</f>
        <v>67066.7</v>
      </c>
      <c r="AA67" s="32">
        <f>Monthly!AA185</f>
        <v>1899326.5999999999</v>
      </c>
      <c r="AB67" s="32">
        <f>Monthly!AB185</f>
        <v>0</v>
      </c>
      <c r="AC67" s="32">
        <f>Monthly!AC185</f>
        <v>14141.4</v>
      </c>
      <c r="AD67" s="32">
        <f>Monthly!AD185</f>
        <v>3684178.6</v>
      </c>
      <c r="AE67" s="32">
        <f>Monthly!AE185</f>
        <v>2500</v>
      </c>
      <c r="AF67" s="32">
        <f>Monthly!AF185</f>
        <v>195810</v>
      </c>
      <c r="AG67" s="32">
        <f>Monthly!AG185</f>
        <v>3882488.6</v>
      </c>
      <c r="AH67" s="14"/>
    </row>
    <row r="68" spans="1:34" ht="18.75">
      <c r="A68" s="58" t="s">
        <v>134</v>
      </c>
      <c r="B68" s="32">
        <f>Monthly!B188</f>
        <v>3346.5</v>
      </c>
      <c r="C68" s="32">
        <f>Monthly!C188</f>
        <v>0</v>
      </c>
      <c r="D68" s="32">
        <f>Monthly!D188</f>
        <v>0</v>
      </c>
      <c r="E68" s="32">
        <f>Monthly!E188</f>
        <v>0</v>
      </c>
      <c r="F68" s="32">
        <f>Monthly!F188</f>
        <v>0</v>
      </c>
      <c r="G68" s="32">
        <f>Monthly!G188</f>
        <v>0</v>
      </c>
      <c r="H68" s="32">
        <f>Monthly!H188</f>
        <v>674793.1</v>
      </c>
      <c r="I68" s="32">
        <f>Monthly!I188</f>
        <v>0</v>
      </c>
      <c r="J68" s="32">
        <f>Monthly!J188</f>
        <v>76116.6</v>
      </c>
      <c r="K68" s="32">
        <f>Monthly!K188</f>
        <v>0</v>
      </c>
      <c r="L68" s="32">
        <f>Monthly!L188</f>
        <v>11066.4</v>
      </c>
      <c r="M68" s="32">
        <f>Monthly!M188</f>
        <v>0</v>
      </c>
      <c r="N68" s="32">
        <f>Monthly!N188</f>
        <v>0</v>
      </c>
      <c r="O68" s="32">
        <f>Monthly!O188</f>
        <v>150000</v>
      </c>
      <c r="P68" s="32">
        <f>Monthly!P188</f>
        <v>120000</v>
      </c>
      <c r="Q68" s="32">
        <f>Monthly!Q188</f>
        <v>34806</v>
      </c>
      <c r="R68" s="32">
        <f>Monthly!R188</f>
        <v>300000</v>
      </c>
      <c r="S68" s="32">
        <f>Monthly!S188</f>
        <v>266435.9</v>
      </c>
      <c r="T68" s="32">
        <f>Monthly!T188</f>
        <v>0</v>
      </c>
      <c r="U68" s="32">
        <f>Monthly!U188</f>
        <v>94652.5</v>
      </c>
      <c r="V68" s="32">
        <f>Monthly!V188</f>
        <v>1731217</v>
      </c>
      <c r="W68" s="32">
        <f>Monthly!W188</f>
        <v>0</v>
      </c>
      <c r="X68" s="32">
        <f>Monthly!X188</f>
        <v>1883517.9</v>
      </c>
      <c r="Y68" s="32">
        <f>Monthly!Y188</f>
        <v>111019</v>
      </c>
      <c r="Z68" s="32">
        <f>Monthly!Z188</f>
        <v>67766.3</v>
      </c>
      <c r="AA68" s="32">
        <f>Monthly!AA188</f>
        <v>2062303.2</v>
      </c>
      <c r="AB68" s="32">
        <f>Monthly!AB188</f>
        <v>0</v>
      </c>
      <c r="AC68" s="32">
        <f>Monthly!AC188</f>
        <v>20801.7</v>
      </c>
      <c r="AD68" s="32">
        <f>Monthly!AD188</f>
        <v>3814321.9000000004</v>
      </c>
      <c r="AE68" s="32">
        <f>Monthly!AE188</f>
        <v>2500</v>
      </c>
      <c r="AF68" s="32">
        <f>Monthly!AF188</f>
        <v>188460</v>
      </c>
      <c r="AG68" s="32">
        <f>Monthly!AG188</f>
        <v>4005281.9000000004</v>
      </c>
      <c r="AH68" s="14"/>
    </row>
    <row r="69" spans="1:34" ht="18.75">
      <c r="A69" s="58" t="s">
        <v>136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1">
        <v>0</v>
      </c>
      <c r="H69" s="31">
        <v>669762.3</v>
      </c>
      <c r="I69" s="31">
        <v>0</v>
      </c>
      <c r="J69" s="31">
        <v>76116.6</v>
      </c>
      <c r="K69" s="31">
        <v>0</v>
      </c>
      <c r="L69" s="31">
        <v>11776.6</v>
      </c>
      <c r="M69" s="31">
        <v>0</v>
      </c>
      <c r="N69" s="31">
        <v>0</v>
      </c>
      <c r="O69" s="31">
        <v>150000</v>
      </c>
      <c r="P69" s="31">
        <v>120000</v>
      </c>
      <c r="Q69" s="31">
        <v>39650.2</v>
      </c>
      <c r="R69" s="31">
        <v>300000</v>
      </c>
      <c r="S69" s="31"/>
      <c r="T69" s="31"/>
      <c r="U69" s="31">
        <v>94652.5</v>
      </c>
      <c r="V69" s="30">
        <v>1728393.9</v>
      </c>
      <c r="W69" s="29">
        <v>0</v>
      </c>
      <c r="X69" s="34">
        <v>1976015.8000000003</v>
      </c>
      <c r="Y69" s="34">
        <v>113277.7</v>
      </c>
      <c r="Z69" s="34">
        <v>105453.59999999999</v>
      </c>
      <c r="AA69" s="30">
        <v>2194747.1</v>
      </c>
      <c r="AB69" s="32">
        <v>0</v>
      </c>
      <c r="AC69" s="30">
        <v>20801.7</v>
      </c>
      <c r="AD69" s="30">
        <v>3943942.7</v>
      </c>
      <c r="AE69" s="28">
        <v>2500</v>
      </c>
      <c r="AF69" s="28">
        <v>200610</v>
      </c>
      <c r="AG69" s="30">
        <v>4147052.7</v>
      </c>
      <c r="AH69" s="14"/>
    </row>
    <row r="70" spans="1:34" ht="18.75">
      <c r="A70" s="58" t="s">
        <v>137</v>
      </c>
      <c r="B70" s="32">
        <v>314986.5</v>
      </c>
      <c r="C70" s="32">
        <v>0</v>
      </c>
      <c r="D70" s="32">
        <v>0</v>
      </c>
      <c r="E70" s="32">
        <v>0</v>
      </c>
      <c r="F70" s="32">
        <v>0</v>
      </c>
      <c r="G70" s="31">
        <v>0</v>
      </c>
      <c r="H70" s="31">
        <v>663830.6</v>
      </c>
      <c r="I70" s="31">
        <v>0</v>
      </c>
      <c r="J70" s="31">
        <v>76116.6</v>
      </c>
      <c r="K70" s="31">
        <v>0</v>
      </c>
      <c r="L70" s="31">
        <v>0</v>
      </c>
      <c r="M70" s="31">
        <v>0</v>
      </c>
      <c r="N70" s="31">
        <v>0</v>
      </c>
      <c r="O70" s="31">
        <v>150000</v>
      </c>
      <c r="P70" s="31">
        <v>0</v>
      </c>
      <c r="Q70" s="31">
        <v>0</v>
      </c>
      <c r="R70" s="31">
        <v>300000</v>
      </c>
      <c r="S70" s="31"/>
      <c r="T70" s="31"/>
      <c r="U70" s="31">
        <v>94652.5</v>
      </c>
      <c r="V70" s="30">
        <v>1866022.1</v>
      </c>
      <c r="W70" s="29">
        <v>0</v>
      </c>
      <c r="X70" s="34">
        <v>1891816.1</v>
      </c>
      <c r="Y70" s="34">
        <v>120309.4</v>
      </c>
      <c r="Z70" s="34">
        <v>127763.5</v>
      </c>
      <c r="AA70" s="30">
        <v>2139889</v>
      </c>
      <c r="AB70" s="32">
        <v>0</v>
      </c>
      <c r="AC70" s="30">
        <v>20801.7</v>
      </c>
      <c r="AD70" s="30">
        <v>4026712.8000000003</v>
      </c>
      <c r="AE70" s="28">
        <v>2500</v>
      </c>
      <c r="AF70" s="28">
        <v>193330</v>
      </c>
      <c r="AG70" s="30">
        <v>4222542.800000001</v>
      </c>
      <c r="AH70" s="14"/>
    </row>
    <row r="71" spans="1:34" ht="18.75">
      <c r="A71" s="58" t="s">
        <v>140</v>
      </c>
      <c r="B71" s="32">
        <v>222233.2</v>
      </c>
      <c r="C71" s="32">
        <v>0</v>
      </c>
      <c r="D71" s="32">
        <v>0</v>
      </c>
      <c r="E71" s="32">
        <v>0</v>
      </c>
      <c r="F71" s="32">
        <v>0</v>
      </c>
      <c r="G71" s="31">
        <v>0</v>
      </c>
      <c r="H71" s="31">
        <v>659764</v>
      </c>
      <c r="I71" s="31">
        <v>0</v>
      </c>
      <c r="J71" s="31">
        <v>38341.6</v>
      </c>
      <c r="K71" s="31">
        <v>0</v>
      </c>
      <c r="L71" s="31">
        <v>0</v>
      </c>
      <c r="M71" s="31">
        <v>0</v>
      </c>
      <c r="N71" s="31">
        <v>0</v>
      </c>
      <c r="O71" s="31">
        <v>150000</v>
      </c>
      <c r="P71" s="31">
        <v>0</v>
      </c>
      <c r="Q71" s="31">
        <v>0</v>
      </c>
      <c r="R71" s="31">
        <v>300000</v>
      </c>
      <c r="S71" s="31">
        <v>266435.9</v>
      </c>
      <c r="T71" s="31">
        <v>314986.5</v>
      </c>
      <c r="U71" s="31">
        <v>94652.5</v>
      </c>
      <c r="V71" s="30">
        <v>2046413.6999999997</v>
      </c>
      <c r="W71" s="29">
        <v>0</v>
      </c>
      <c r="X71" s="34">
        <v>1865512.9</v>
      </c>
      <c r="Y71" s="34">
        <v>120495.4</v>
      </c>
      <c r="Z71" s="34">
        <v>93037.09999999999</v>
      </c>
      <c r="AA71" s="30">
        <v>2079045.4</v>
      </c>
      <c r="AB71" s="32">
        <v>0</v>
      </c>
      <c r="AC71" s="30">
        <v>20801.7</v>
      </c>
      <c r="AD71" s="30">
        <v>4146260.8</v>
      </c>
      <c r="AE71" s="28">
        <v>2500</v>
      </c>
      <c r="AF71" s="28">
        <v>206490</v>
      </c>
      <c r="AG71" s="30">
        <v>4355250.8</v>
      </c>
      <c r="AH71" s="14"/>
    </row>
    <row r="72" spans="1:34" ht="18.75">
      <c r="A72" s="58" t="s">
        <v>134</v>
      </c>
      <c r="B72" s="32">
        <v>99394.5</v>
      </c>
      <c r="C72" s="32">
        <v>0</v>
      </c>
      <c r="D72" s="32">
        <v>0</v>
      </c>
      <c r="E72" s="32">
        <v>0</v>
      </c>
      <c r="F72" s="32">
        <v>0</v>
      </c>
      <c r="G72" s="31">
        <v>0</v>
      </c>
      <c r="H72" s="31">
        <v>657215.8</v>
      </c>
      <c r="I72" s="31">
        <v>0</v>
      </c>
      <c r="J72" s="31">
        <v>38341.6</v>
      </c>
      <c r="K72" s="31">
        <v>0</v>
      </c>
      <c r="L72" s="31">
        <v>0</v>
      </c>
      <c r="M72" s="31">
        <v>0</v>
      </c>
      <c r="N72" s="31">
        <v>0</v>
      </c>
      <c r="O72" s="31">
        <v>100000</v>
      </c>
      <c r="P72" s="31">
        <v>0</v>
      </c>
      <c r="Q72" s="31">
        <v>0</v>
      </c>
      <c r="R72" s="31">
        <v>200000</v>
      </c>
      <c r="S72" s="31">
        <v>266435.8</v>
      </c>
      <c r="T72" s="31">
        <v>314986.5</v>
      </c>
      <c r="U72" s="31">
        <v>328306.3</v>
      </c>
      <c r="V72" s="30">
        <v>2004680.5</v>
      </c>
      <c r="W72" s="29">
        <v>0</v>
      </c>
      <c r="X72" s="34">
        <v>1953559.3</v>
      </c>
      <c r="Y72" s="34">
        <v>112845.9</v>
      </c>
      <c r="Z72" s="34">
        <v>125355</v>
      </c>
      <c r="AA72" s="30">
        <v>2191760.2</v>
      </c>
      <c r="AB72" s="32">
        <v>0</v>
      </c>
      <c r="AC72" s="30">
        <v>20801.7</v>
      </c>
      <c r="AD72" s="30">
        <v>4217242.4</v>
      </c>
      <c r="AE72" s="28">
        <v>2500</v>
      </c>
      <c r="AF72" s="28">
        <v>216090</v>
      </c>
      <c r="AG72" s="30">
        <v>4435832.4</v>
      </c>
      <c r="AH72" s="14"/>
    </row>
    <row r="73" spans="1:33" ht="15.75">
      <c r="A73" s="24" t="s">
        <v>12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6"/>
      <c r="AF73" s="6"/>
      <c r="AG73" s="11"/>
    </row>
    <row r="74" spans="1:33" ht="15.7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2"/>
      <c r="AF74" s="12"/>
      <c r="AG74" s="13"/>
    </row>
    <row r="75" spans="1:30" ht="15.75">
      <c r="A75" s="1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ht="17.25">
      <c r="A76" s="1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X76" s="20"/>
      <c r="Y76" s="20"/>
      <c r="Z76" s="20"/>
      <c r="AA76" s="15"/>
      <c r="AB76" s="15"/>
      <c r="AC76" s="15"/>
      <c r="AD76" s="15"/>
    </row>
    <row r="77" spans="1:30" ht="17.25">
      <c r="A77" s="19"/>
      <c r="B77" s="21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X77" s="20"/>
      <c r="Y77" s="20"/>
      <c r="Z77" s="20"/>
      <c r="AA77" s="15"/>
      <c r="AB77" s="15"/>
      <c r="AC77" s="15"/>
      <c r="AD77" s="15"/>
    </row>
    <row r="78" spans="1:29" ht="17.25">
      <c r="A78" s="19"/>
      <c r="B78" s="21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20"/>
      <c r="Y78" s="20"/>
      <c r="Z78" s="20"/>
      <c r="AA78" s="15"/>
      <c r="AB78" s="15"/>
      <c r="AC78" s="15"/>
    </row>
    <row r="79" spans="1:29" ht="17.25">
      <c r="A79" s="19"/>
      <c r="B79" s="21"/>
      <c r="C79" s="15"/>
      <c r="D79" s="15"/>
      <c r="E79" s="15"/>
      <c r="F79" s="21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1:29" ht="17.25">
      <c r="A80" s="19"/>
      <c r="B80" s="21"/>
      <c r="C80" s="15"/>
      <c r="D80" s="15"/>
      <c r="E80" s="15"/>
      <c r="F80" s="21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21"/>
    </row>
    <row r="81" spans="1:29" ht="17.25">
      <c r="A81" s="19"/>
      <c r="B81" s="21"/>
      <c r="C81" s="15"/>
      <c r="D81" s="15"/>
      <c r="E81" s="15"/>
      <c r="F81" s="21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21"/>
    </row>
    <row r="82" spans="1:30" ht="15.75">
      <c r="A82" s="1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t="15.75">
      <c r="A83" s="1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15.75">
      <c r="A84" s="1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15.75">
      <c r="A85" s="1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ht="15.75">
      <c r="A86" s="1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15.75">
      <c r="A87" s="1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ht="15.75">
      <c r="A88" s="1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ht="15.75">
      <c r="A89" s="1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ht="15.75">
      <c r="A90" s="1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15.75">
      <c r="A91" s="22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15.75">
      <c r="A92" s="22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2:30" ht="15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ht="15.75">
      <c r="A94" s="1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ht="15.75">
      <c r="A95" s="1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15.75">
      <c r="A96" s="22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ht="15.75">
      <c r="A97" s="22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2:30" ht="15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2:30" ht="15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</sheetData>
  <sheetProtection/>
  <mergeCells count="11">
    <mergeCell ref="AD7:AD8"/>
    <mergeCell ref="A4:AG4"/>
    <mergeCell ref="A6:A8"/>
    <mergeCell ref="B6:AD6"/>
    <mergeCell ref="AE6:AE7"/>
    <mergeCell ref="AF6:AF7"/>
    <mergeCell ref="AG6:AG8"/>
    <mergeCell ref="B7:V7"/>
    <mergeCell ref="W7:AA7"/>
    <mergeCell ref="AB7:AB8"/>
    <mergeCell ref="AC7:AC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60"/>
  <sheetViews>
    <sheetView tabSelected="1" zoomScalePageLayoutView="0" workbookViewId="0" topLeftCell="A1">
      <pane xSplit="1" ySplit="9" topLeftCell="AC2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J31" sqref="AJ31"/>
    </sheetView>
  </sheetViews>
  <sheetFormatPr defaultColWidth="9.77734375" defaultRowHeight="15.75"/>
  <cols>
    <col min="1" max="1" width="26.55468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21" width="12.5546875" style="2" customWidth="1"/>
    <col min="22" max="22" width="9.21484375" style="2" bestFit="1" customWidth="1"/>
    <col min="23" max="23" width="15.3359375" style="2" customWidth="1"/>
    <col min="24" max="25" width="18.99609375" style="2" customWidth="1"/>
    <col min="26" max="26" width="10.4453125" style="2" bestFit="1" customWidth="1"/>
    <col min="27" max="27" width="9.21484375" style="2" bestFit="1" customWidth="1"/>
    <col min="28" max="28" width="10.5546875" style="2" customWidth="1"/>
    <col min="29" max="29" width="10.4453125" style="2" bestFit="1" customWidth="1"/>
    <col min="30" max="30" width="9.21484375" style="2" bestFit="1" customWidth="1"/>
    <col min="31" max="31" width="20.77734375" style="2" customWidth="1"/>
    <col min="32" max="32" width="20.5546875" style="2" customWidth="1"/>
    <col min="33" max="33" width="13.6640625" style="2" bestFit="1" customWidth="1"/>
    <col min="34" max="16384" width="9.77734375" style="2" customWidth="1"/>
  </cols>
  <sheetData>
    <row r="1" spans="1:3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49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5.75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1"/>
    </row>
    <row r="4" spans="1:33" ht="15.7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26" t="s">
        <v>10</v>
      </c>
    </row>
    <row r="5" spans="1:33" ht="18.75">
      <c r="A5" s="96" t="s">
        <v>58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8"/>
    </row>
    <row r="6" spans="1:33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ht="18.75" customHeight="1">
      <c r="A7" s="93" t="s">
        <v>57</v>
      </c>
      <c r="B7" s="99" t="s">
        <v>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1"/>
      <c r="AE7" s="89" t="s">
        <v>53</v>
      </c>
      <c r="AF7" s="89" t="s">
        <v>54</v>
      </c>
      <c r="AG7" s="90" t="s">
        <v>13</v>
      </c>
    </row>
    <row r="8" spans="1:33" ht="18.75" customHeight="1">
      <c r="A8" s="94"/>
      <c r="B8" s="102" t="s">
        <v>11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 t="s">
        <v>44</v>
      </c>
      <c r="X8" s="102"/>
      <c r="Y8" s="102"/>
      <c r="Z8" s="102"/>
      <c r="AA8" s="102"/>
      <c r="AB8" s="90" t="s">
        <v>62</v>
      </c>
      <c r="AC8" s="90" t="s">
        <v>1</v>
      </c>
      <c r="AD8" s="90" t="s">
        <v>2</v>
      </c>
      <c r="AE8" s="89"/>
      <c r="AF8" s="89"/>
      <c r="AG8" s="91"/>
    </row>
    <row r="9" spans="1:33" s="84" customFormat="1" ht="77.25" customHeight="1">
      <c r="A9" s="95"/>
      <c r="B9" s="83" t="s">
        <v>55</v>
      </c>
      <c r="C9" s="83" t="s">
        <v>56</v>
      </c>
      <c r="D9" s="83" t="s">
        <v>39</v>
      </c>
      <c r="E9" s="83" t="s">
        <v>40</v>
      </c>
      <c r="F9" s="83" t="s">
        <v>41</v>
      </c>
      <c r="G9" s="83" t="s">
        <v>42</v>
      </c>
      <c r="H9" s="83" t="s">
        <v>43</v>
      </c>
      <c r="I9" s="83" t="s">
        <v>112</v>
      </c>
      <c r="J9" s="83" t="s">
        <v>115</v>
      </c>
      <c r="K9" s="83" t="s">
        <v>118</v>
      </c>
      <c r="L9" s="83" t="s">
        <v>120</v>
      </c>
      <c r="M9" s="83" t="s">
        <v>121</v>
      </c>
      <c r="N9" s="83" t="s">
        <v>122</v>
      </c>
      <c r="O9" s="83" t="s">
        <v>125</v>
      </c>
      <c r="P9" s="83" t="s">
        <v>130</v>
      </c>
      <c r="Q9" s="83" t="s">
        <v>129</v>
      </c>
      <c r="R9" s="83" t="s">
        <v>131</v>
      </c>
      <c r="S9" s="83" t="s">
        <v>138</v>
      </c>
      <c r="T9" s="83" t="s">
        <v>139</v>
      </c>
      <c r="U9" s="83" t="s">
        <v>132</v>
      </c>
      <c r="V9" s="83" t="s">
        <v>3</v>
      </c>
      <c r="W9" s="83" t="s">
        <v>45</v>
      </c>
      <c r="X9" s="83" t="s">
        <v>41</v>
      </c>
      <c r="Y9" s="83" t="s">
        <v>60</v>
      </c>
      <c r="Z9" s="83" t="s">
        <v>46</v>
      </c>
      <c r="AA9" s="83" t="s">
        <v>4</v>
      </c>
      <c r="AB9" s="92"/>
      <c r="AC9" s="92"/>
      <c r="AD9" s="92"/>
      <c r="AE9" s="83" t="s">
        <v>41</v>
      </c>
      <c r="AF9" s="83" t="s">
        <v>50</v>
      </c>
      <c r="AG9" s="92"/>
    </row>
    <row r="10" spans="1:35" ht="15.75" customHeight="1">
      <c r="A10" s="38" t="s">
        <v>6</v>
      </c>
      <c r="B10" s="28">
        <v>2161</v>
      </c>
      <c r="C10" s="28">
        <v>10595</v>
      </c>
      <c r="D10" s="28">
        <v>15150</v>
      </c>
      <c r="E10" s="28">
        <v>31200.2</v>
      </c>
      <c r="F10" s="28"/>
      <c r="G10" s="28">
        <v>0</v>
      </c>
      <c r="H10" s="28">
        <v>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>
        <v>59106.2</v>
      </c>
      <c r="W10" s="28">
        <v>2.2</v>
      </c>
      <c r="X10" s="28" t="s">
        <v>5</v>
      </c>
      <c r="Y10" s="28"/>
      <c r="Z10" s="28">
        <v>0</v>
      </c>
      <c r="AA10" s="28">
        <v>2.2</v>
      </c>
      <c r="AB10" s="28">
        <v>0</v>
      </c>
      <c r="AC10" s="28">
        <v>1371.2</v>
      </c>
      <c r="AD10" s="28">
        <v>60479.59999999999</v>
      </c>
      <c r="AE10" s="28">
        <v>640</v>
      </c>
      <c r="AF10" s="28">
        <v>6952.3</v>
      </c>
      <c r="AG10" s="28">
        <v>68071.9</v>
      </c>
      <c r="AH10" s="14"/>
      <c r="AI10" s="14"/>
    </row>
    <row r="11" spans="1:35" ht="15.75" customHeight="1">
      <c r="A11" s="38" t="s">
        <v>7</v>
      </c>
      <c r="B11" s="28">
        <v>2797.2</v>
      </c>
      <c r="C11" s="28">
        <v>7451.7</v>
      </c>
      <c r="D11" s="28">
        <v>22350</v>
      </c>
      <c r="E11" s="28">
        <v>36483.2</v>
      </c>
      <c r="F11" s="28"/>
      <c r="G11" s="28">
        <v>0</v>
      </c>
      <c r="H11" s="28">
        <v>0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>
        <v>69082.1</v>
      </c>
      <c r="W11" s="28">
        <v>3.3</v>
      </c>
      <c r="X11" s="28">
        <v>4267.9</v>
      </c>
      <c r="Y11" s="28"/>
      <c r="Z11" s="28">
        <v>0</v>
      </c>
      <c r="AA11" s="28">
        <v>4271.2</v>
      </c>
      <c r="AB11" s="28">
        <v>4267.9</v>
      </c>
      <c r="AC11" s="28">
        <v>1433.3</v>
      </c>
      <c r="AD11" s="28">
        <v>79054.5</v>
      </c>
      <c r="AE11" s="28">
        <v>210.9</v>
      </c>
      <c r="AF11" s="28">
        <v>5296.6</v>
      </c>
      <c r="AG11" s="28">
        <v>84562</v>
      </c>
      <c r="AH11" s="14"/>
      <c r="AI11" s="14"/>
    </row>
    <row r="12" spans="1:35" ht="15.75">
      <c r="A12" s="38" t="s">
        <v>8</v>
      </c>
      <c r="B12" s="28">
        <v>4942.3</v>
      </c>
      <c r="C12" s="28">
        <v>7021.7</v>
      </c>
      <c r="D12" s="28">
        <v>28840</v>
      </c>
      <c r="E12" s="28">
        <v>35187</v>
      </c>
      <c r="F12" s="28"/>
      <c r="G12" s="28">
        <v>0</v>
      </c>
      <c r="H12" s="28">
        <v>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>
        <v>75991</v>
      </c>
      <c r="W12" s="28">
        <v>4.8</v>
      </c>
      <c r="X12" s="28">
        <v>6241.7</v>
      </c>
      <c r="Y12" s="28"/>
      <c r="Z12" s="28">
        <v>0</v>
      </c>
      <c r="AA12" s="28">
        <v>6246.5</v>
      </c>
      <c r="AB12" s="28">
        <v>6241.7</v>
      </c>
      <c r="AC12" s="28">
        <v>1493.8</v>
      </c>
      <c r="AD12" s="28">
        <v>89973</v>
      </c>
      <c r="AE12" s="28">
        <v>520.4</v>
      </c>
      <c r="AF12" s="28">
        <v>13000.300000000001</v>
      </c>
      <c r="AG12" s="28">
        <v>103493.7</v>
      </c>
      <c r="AH12" s="14"/>
      <c r="AI12" s="14"/>
    </row>
    <row r="13" spans="1:35" ht="15.75">
      <c r="A13" s="38" t="s">
        <v>9</v>
      </c>
      <c r="B13" s="28">
        <v>20445.8</v>
      </c>
      <c r="C13" s="28">
        <v>7021.7</v>
      </c>
      <c r="D13" s="28">
        <v>28840</v>
      </c>
      <c r="E13" s="28">
        <v>47473.1</v>
      </c>
      <c r="F13" s="28"/>
      <c r="G13" s="28">
        <v>0</v>
      </c>
      <c r="H13" s="28">
        <v>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>
        <v>103780.6</v>
      </c>
      <c r="W13" s="28">
        <v>4.9</v>
      </c>
      <c r="X13" s="28">
        <v>2463.3</v>
      </c>
      <c r="Y13" s="28"/>
      <c r="Z13" s="28">
        <v>0</v>
      </c>
      <c r="AA13" s="28">
        <v>2468.2000000000003</v>
      </c>
      <c r="AB13" s="28">
        <v>2463.3</v>
      </c>
      <c r="AC13" s="28">
        <v>2109.5</v>
      </c>
      <c r="AD13" s="28">
        <v>110821.6</v>
      </c>
      <c r="AE13" s="28">
        <v>1198.3</v>
      </c>
      <c r="AF13" s="28">
        <v>9241.6</v>
      </c>
      <c r="AG13" s="28">
        <v>121261.50000000001</v>
      </c>
      <c r="AH13" s="14"/>
      <c r="AI13" s="14"/>
    </row>
    <row r="14" spans="1:35" ht="15.75">
      <c r="A14" s="38">
        <v>2004</v>
      </c>
      <c r="B14" s="28">
        <v>39442</v>
      </c>
      <c r="C14" s="28">
        <v>14403.3</v>
      </c>
      <c r="D14" s="28">
        <v>34295</v>
      </c>
      <c r="E14" s="28">
        <v>41532.3</v>
      </c>
      <c r="F14" s="28" t="s">
        <v>5</v>
      </c>
      <c r="G14" s="28">
        <v>0</v>
      </c>
      <c r="H14" s="28">
        <v>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>
        <v>129672.6</v>
      </c>
      <c r="W14" s="28">
        <v>4.9</v>
      </c>
      <c r="X14" s="28">
        <v>10333</v>
      </c>
      <c r="Y14" s="28"/>
      <c r="Z14" s="28">
        <v>0</v>
      </c>
      <c r="AA14" s="28">
        <v>10337.9</v>
      </c>
      <c r="AB14" s="28">
        <v>10333</v>
      </c>
      <c r="AC14" s="28">
        <v>1912.3</v>
      </c>
      <c r="AD14" s="28">
        <v>152255.8</v>
      </c>
      <c r="AE14" s="28">
        <v>1607.5</v>
      </c>
      <c r="AF14" s="28">
        <v>56990.6</v>
      </c>
      <c r="AG14" s="28">
        <v>210853.9</v>
      </c>
      <c r="AH14" s="14"/>
      <c r="AI14" s="14"/>
    </row>
    <row r="15" spans="1:35" ht="15.75">
      <c r="A15" s="38">
        <v>2005</v>
      </c>
      <c r="B15" s="28">
        <v>34597.5</v>
      </c>
      <c r="C15" s="28">
        <v>40312</v>
      </c>
      <c r="D15" s="28">
        <v>10435</v>
      </c>
      <c r="E15" s="28">
        <v>69026.1</v>
      </c>
      <c r="F15" s="28" t="s">
        <v>5</v>
      </c>
      <c r="G15" s="28">
        <v>0</v>
      </c>
      <c r="H15" s="28">
        <v>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>
        <v>154370.6</v>
      </c>
      <c r="W15" s="28">
        <v>5.1</v>
      </c>
      <c r="X15" s="28">
        <v>13973.2</v>
      </c>
      <c r="Y15" s="28"/>
      <c r="Z15" s="28">
        <v>0</v>
      </c>
      <c r="AA15" s="28">
        <v>13978.300000000001</v>
      </c>
      <c r="AB15" s="28">
        <v>13973.2</v>
      </c>
      <c r="AC15" s="28">
        <v>3193.5</v>
      </c>
      <c r="AD15" s="28">
        <v>185515.6</v>
      </c>
      <c r="AE15" s="28">
        <v>456.6</v>
      </c>
      <c r="AF15" s="28">
        <v>21067.9</v>
      </c>
      <c r="AG15" s="28">
        <v>207040.1</v>
      </c>
      <c r="AH15" s="14"/>
      <c r="AI15" s="14"/>
    </row>
    <row r="16" spans="1:35" ht="15.75">
      <c r="A16" s="38">
        <v>2006</v>
      </c>
      <c r="B16" s="28">
        <v>49376.9</v>
      </c>
      <c r="C16" s="28">
        <v>77179.5</v>
      </c>
      <c r="D16" s="28">
        <v>18075</v>
      </c>
      <c r="E16" s="28">
        <v>63884.399999999994</v>
      </c>
      <c r="F16" s="28" t="s">
        <v>5</v>
      </c>
      <c r="G16" s="28">
        <v>0</v>
      </c>
      <c r="H16" s="28">
        <v>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>
        <v>208515.8</v>
      </c>
      <c r="W16" s="28">
        <v>5.6</v>
      </c>
      <c r="X16" s="28">
        <v>7244.1</v>
      </c>
      <c r="Y16" s="28"/>
      <c r="Z16" s="28">
        <v>0</v>
      </c>
      <c r="AA16" s="28">
        <v>7249.700000000001</v>
      </c>
      <c r="AB16" s="28">
        <v>7244.1</v>
      </c>
      <c r="AC16" s="28">
        <v>2636.5</v>
      </c>
      <c r="AD16" s="28">
        <v>225646.1</v>
      </c>
      <c r="AE16" s="28">
        <v>318.2</v>
      </c>
      <c r="AF16" s="28">
        <v>11752</v>
      </c>
      <c r="AG16" s="28">
        <v>237716.30000000002</v>
      </c>
      <c r="AH16" s="14"/>
      <c r="AI16" s="14"/>
    </row>
    <row r="17" spans="1:35" ht="15.75">
      <c r="A17" s="38">
        <v>2007</v>
      </c>
      <c r="B17" s="28">
        <v>28411.3</v>
      </c>
      <c r="C17" s="28">
        <v>75689.5</v>
      </c>
      <c r="D17" s="28">
        <v>14921.7</v>
      </c>
      <c r="E17" s="28">
        <v>62718.2</v>
      </c>
      <c r="F17" s="28">
        <v>0</v>
      </c>
      <c r="G17" s="28">
        <v>0</v>
      </c>
      <c r="H17" s="28">
        <v>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>
        <v>181740.7</v>
      </c>
      <c r="W17" s="28" t="s">
        <v>5</v>
      </c>
      <c r="X17" s="28">
        <v>33184.7</v>
      </c>
      <c r="Y17" s="28"/>
      <c r="Z17" s="28">
        <v>0</v>
      </c>
      <c r="AA17" s="28">
        <v>33184.7</v>
      </c>
      <c r="AB17" s="28">
        <v>33184.7</v>
      </c>
      <c r="AC17" s="28">
        <v>4139</v>
      </c>
      <c r="AD17" s="28">
        <v>252249.10000000003</v>
      </c>
      <c r="AE17" s="28">
        <v>0</v>
      </c>
      <c r="AF17" s="28">
        <v>22114.6</v>
      </c>
      <c r="AG17" s="28">
        <v>274363.7</v>
      </c>
      <c r="AH17" s="14"/>
      <c r="AI17" s="14"/>
    </row>
    <row r="18" spans="1:35" ht="15.75">
      <c r="A18" s="38">
        <v>2008</v>
      </c>
      <c r="B18" s="28">
        <v>32841.3</v>
      </c>
      <c r="C18" s="28">
        <v>71410</v>
      </c>
      <c r="D18" s="28">
        <v>9561.7</v>
      </c>
      <c r="E18" s="28">
        <v>56985.9</v>
      </c>
      <c r="F18" s="28">
        <v>0</v>
      </c>
      <c r="G18" s="28">
        <v>0</v>
      </c>
      <c r="H18" s="28">
        <v>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>
        <v>170798.9</v>
      </c>
      <c r="W18" s="28" t="s">
        <v>5</v>
      </c>
      <c r="X18" s="28">
        <v>58561</v>
      </c>
      <c r="Y18" s="28"/>
      <c r="Z18" s="28">
        <v>0</v>
      </c>
      <c r="AA18" s="28">
        <v>58561</v>
      </c>
      <c r="AB18" s="28">
        <v>58561</v>
      </c>
      <c r="AC18" s="28">
        <v>7837.2</v>
      </c>
      <c r="AD18" s="28">
        <v>295758.10000000003</v>
      </c>
      <c r="AE18" s="28">
        <v>833.8</v>
      </c>
      <c r="AF18" s="28">
        <v>34406.7</v>
      </c>
      <c r="AG18" s="28">
        <v>330998.60000000003</v>
      </c>
      <c r="AH18" s="14"/>
      <c r="AI18" s="14"/>
    </row>
    <row r="19" spans="1:35" ht="15.75">
      <c r="A19" s="38">
        <v>2009</v>
      </c>
      <c r="B19" s="28">
        <v>95224</v>
      </c>
      <c r="C19" s="28">
        <v>65897.4</v>
      </c>
      <c r="D19" s="28">
        <v>4651.7</v>
      </c>
      <c r="E19" s="28">
        <v>49849.2</v>
      </c>
      <c r="F19" s="28">
        <v>34711.8</v>
      </c>
      <c r="G19" s="28">
        <v>0</v>
      </c>
      <c r="H19" s="28">
        <v>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>
        <v>250334.09999999998</v>
      </c>
      <c r="W19" s="28" t="s">
        <v>5</v>
      </c>
      <c r="X19" s="28">
        <v>65361</v>
      </c>
      <c r="Y19" s="28"/>
      <c r="Z19" s="28">
        <v>0</v>
      </c>
      <c r="AA19" s="28">
        <v>65361</v>
      </c>
      <c r="AB19" s="28">
        <v>65361</v>
      </c>
      <c r="AC19" s="28">
        <v>10497.9</v>
      </c>
      <c r="AD19" s="28">
        <v>391554</v>
      </c>
      <c r="AE19" s="28">
        <v>833.8</v>
      </c>
      <c r="AF19" s="28">
        <v>39019.3</v>
      </c>
      <c r="AG19" s="28">
        <v>431407.1</v>
      </c>
      <c r="AH19" s="14"/>
      <c r="AI19" s="14"/>
    </row>
    <row r="20" spans="1:35" ht="15.75">
      <c r="A20" s="38">
        <v>2010</v>
      </c>
      <c r="B20" s="28">
        <v>19134.2</v>
      </c>
      <c r="C20" s="28">
        <v>0</v>
      </c>
      <c r="D20" s="28">
        <v>0</v>
      </c>
      <c r="E20" s="28">
        <v>0</v>
      </c>
      <c r="F20" s="28">
        <v>0</v>
      </c>
      <c r="G20" s="28">
        <v>88925</v>
      </c>
      <c r="H20" s="28">
        <v>145130.9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>
        <v>253190.09999999998</v>
      </c>
      <c r="W20" s="28" t="s">
        <v>5</v>
      </c>
      <c r="X20" s="28">
        <v>106886.797533</v>
      </c>
      <c r="Y20" s="28"/>
      <c r="Z20" s="28">
        <v>0</v>
      </c>
      <c r="AA20" s="28">
        <v>106886.797533</v>
      </c>
      <c r="AB20" s="28">
        <v>106886.797533</v>
      </c>
      <c r="AC20" s="28">
        <v>13898.8</v>
      </c>
      <c r="AD20" s="28">
        <v>480862.495066</v>
      </c>
      <c r="AE20" s="28">
        <v>833.8</v>
      </c>
      <c r="AF20" s="28">
        <v>52293.075000000055</v>
      </c>
      <c r="AG20" s="28">
        <v>427102.572533</v>
      </c>
      <c r="AH20" s="14"/>
      <c r="AI20" s="14"/>
    </row>
    <row r="21" spans="1:35" ht="15.75">
      <c r="A21" s="38">
        <v>2011</v>
      </c>
      <c r="B21" s="28">
        <v>86260.6</v>
      </c>
      <c r="C21" s="28">
        <v>0</v>
      </c>
      <c r="D21" s="28">
        <v>0</v>
      </c>
      <c r="E21" s="28">
        <v>0</v>
      </c>
      <c r="F21" s="28">
        <v>0</v>
      </c>
      <c r="G21" s="28">
        <v>94325</v>
      </c>
      <c r="H21" s="28">
        <v>141433.3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>
        <v>322018.9</v>
      </c>
      <c r="W21" s="28" t="s">
        <v>5</v>
      </c>
      <c r="X21" s="28">
        <v>84484.4</v>
      </c>
      <c r="Y21" s="28"/>
      <c r="Z21" s="28">
        <v>0</v>
      </c>
      <c r="AA21" s="28">
        <v>84484.4</v>
      </c>
      <c r="AB21" s="28">
        <v>0</v>
      </c>
      <c r="AC21" s="28">
        <v>14043</v>
      </c>
      <c r="AD21" s="28">
        <v>420546.30000000005</v>
      </c>
      <c r="AE21" s="28">
        <v>833.8</v>
      </c>
      <c r="AF21" s="28">
        <v>92102.383</v>
      </c>
      <c r="AG21" s="28">
        <v>513482.483</v>
      </c>
      <c r="AH21" s="14"/>
      <c r="AI21" s="14"/>
    </row>
    <row r="22" spans="1:35" ht="15.75">
      <c r="A22" s="38">
        <v>2012</v>
      </c>
      <c r="B22" s="28">
        <v>155251.9</v>
      </c>
      <c r="C22" s="28">
        <v>0</v>
      </c>
      <c r="D22" s="28">
        <v>0</v>
      </c>
      <c r="E22" s="28">
        <v>0</v>
      </c>
      <c r="F22" s="28">
        <v>0</v>
      </c>
      <c r="G22" s="28">
        <v>117037.4</v>
      </c>
      <c r="H22" s="28">
        <v>137735.7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>
        <v>410025</v>
      </c>
      <c r="W22" s="28">
        <v>0</v>
      </c>
      <c r="X22" s="28">
        <v>49024.299999999996</v>
      </c>
      <c r="Y22" s="28"/>
      <c r="Z22" s="28">
        <v>2705.2</v>
      </c>
      <c r="AA22" s="28">
        <v>51729.49999999999</v>
      </c>
      <c r="AB22" s="28">
        <v>13</v>
      </c>
      <c r="AC22" s="28">
        <v>15264.4</v>
      </c>
      <c r="AD22" s="28">
        <v>477031.9</v>
      </c>
      <c r="AE22" s="28">
        <v>833.8</v>
      </c>
      <c r="AF22" s="28">
        <v>61746.8</v>
      </c>
      <c r="AG22" s="28">
        <v>539612.5</v>
      </c>
      <c r="AH22" s="14"/>
      <c r="AI22" s="14"/>
    </row>
    <row r="23" spans="1:35" ht="15.75">
      <c r="A23" s="38">
        <v>2013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107284.3</v>
      </c>
      <c r="H23" s="28">
        <v>289290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>
        <v>396574.3</v>
      </c>
      <c r="W23" s="28">
        <v>0</v>
      </c>
      <c r="X23" s="28">
        <v>109019.9</v>
      </c>
      <c r="Y23" s="28"/>
      <c r="Z23" s="28">
        <v>539.1</v>
      </c>
      <c r="AA23" s="28">
        <v>109559</v>
      </c>
      <c r="AB23" s="28">
        <v>44.3</v>
      </c>
      <c r="AC23" s="28">
        <v>17922.9</v>
      </c>
      <c r="AD23" s="28">
        <v>524100.5</v>
      </c>
      <c r="AE23" s="28">
        <v>0</v>
      </c>
      <c r="AF23" s="28">
        <v>73905.6</v>
      </c>
      <c r="AG23" s="28">
        <v>598006.1</v>
      </c>
      <c r="AH23" s="14"/>
      <c r="AI23" s="14"/>
    </row>
    <row r="24" spans="1:35" ht="15.75">
      <c r="A24" s="38">
        <v>2014</v>
      </c>
      <c r="B24" s="28">
        <v>55186.9</v>
      </c>
      <c r="C24" s="28">
        <v>0</v>
      </c>
      <c r="D24" s="28">
        <v>0</v>
      </c>
      <c r="E24" s="28">
        <v>0</v>
      </c>
      <c r="F24" s="28">
        <v>0</v>
      </c>
      <c r="G24" s="28">
        <v>106976.2</v>
      </c>
      <c r="H24" s="28">
        <v>285900.5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>
        <v>448063.6</v>
      </c>
      <c r="W24" s="28">
        <v>0</v>
      </c>
      <c r="X24" s="28">
        <v>147702.7</v>
      </c>
      <c r="Y24" s="28">
        <v>0</v>
      </c>
      <c r="Z24" s="28">
        <v>34633.2</v>
      </c>
      <c r="AA24" s="28">
        <v>182335.90000000002</v>
      </c>
      <c r="AB24" s="28">
        <v>108.8</v>
      </c>
      <c r="AC24" s="28">
        <v>14527.6</v>
      </c>
      <c r="AD24" s="28">
        <v>645035.9</v>
      </c>
      <c r="AE24" s="28">
        <v>0</v>
      </c>
      <c r="AF24" s="28">
        <v>82337.3</v>
      </c>
      <c r="AG24" s="28">
        <v>727373.2000000001</v>
      </c>
      <c r="AH24" s="14"/>
      <c r="AI24" s="14"/>
    </row>
    <row r="25" spans="1:35" ht="15.75">
      <c r="A25" s="38">
        <v>2015</v>
      </c>
      <c r="B25" s="28">
        <v>273246.030658</v>
      </c>
      <c r="C25" s="28">
        <v>0</v>
      </c>
      <c r="D25" s="28">
        <v>0</v>
      </c>
      <c r="E25" s="28">
        <v>0</v>
      </c>
      <c r="F25" s="28">
        <v>0</v>
      </c>
      <c r="G25" s="28">
        <v>90564.7</v>
      </c>
      <c r="H25" s="28">
        <v>277913.9</v>
      </c>
      <c r="I25" s="28">
        <v>0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>
        <v>641724.630658</v>
      </c>
      <c r="W25" s="28">
        <v>0</v>
      </c>
      <c r="X25" s="28">
        <v>254809.2</v>
      </c>
      <c r="Y25" s="28">
        <v>0</v>
      </c>
      <c r="Z25" s="28">
        <v>35319.3</v>
      </c>
      <c r="AA25" s="28">
        <v>290128.5</v>
      </c>
      <c r="AB25" s="28">
        <v>113.1</v>
      </c>
      <c r="AC25" s="28">
        <v>14621.9</v>
      </c>
      <c r="AD25" s="28">
        <v>946588.130658</v>
      </c>
      <c r="AE25" s="28">
        <v>0</v>
      </c>
      <c r="AF25" s="28">
        <v>124097.8</v>
      </c>
      <c r="AG25" s="28">
        <v>1070685.930658</v>
      </c>
      <c r="AH25" s="14"/>
      <c r="AI25" s="14"/>
    </row>
    <row r="26" spans="1:35" ht="15.75">
      <c r="A26" s="38">
        <v>2016</v>
      </c>
      <c r="B26" s="28">
        <v>134973.1</v>
      </c>
      <c r="C26" s="28">
        <v>0</v>
      </c>
      <c r="D26" s="28">
        <v>0</v>
      </c>
      <c r="E26" s="28">
        <v>0</v>
      </c>
      <c r="F26" s="28">
        <v>0</v>
      </c>
      <c r="G26" s="28">
        <v>73845.1</v>
      </c>
      <c r="H26" s="28">
        <v>543481.6</v>
      </c>
      <c r="I26" s="28">
        <v>0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>
        <v>752299.8</v>
      </c>
      <c r="W26" s="28">
        <v>0</v>
      </c>
      <c r="X26" s="28">
        <v>438079.6</v>
      </c>
      <c r="Y26" s="28">
        <v>0</v>
      </c>
      <c r="Z26" s="28">
        <v>22418.9</v>
      </c>
      <c r="AA26" s="28">
        <v>460498.5</v>
      </c>
      <c r="AB26" s="28">
        <v>33.6</v>
      </c>
      <c r="AC26" s="28">
        <v>14680.6</v>
      </c>
      <c r="AD26" s="28">
        <v>1227512.5000000002</v>
      </c>
      <c r="AE26" s="28">
        <v>0</v>
      </c>
      <c r="AF26" s="28">
        <v>146665.74</v>
      </c>
      <c r="AG26" s="28">
        <v>1374178.2400000002</v>
      </c>
      <c r="AH26" s="14"/>
      <c r="AI26" s="14"/>
    </row>
    <row r="27" spans="1:35" ht="15.75">
      <c r="A27" s="38">
        <v>2017</v>
      </c>
      <c r="B27" s="28">
        <v>194279.5</v>
      </c>
      <c r="C27" s="28">
        <v>0</v>
      </c>
      <c r="D27" s="28">
        <v>0</v>
      </c>
      <c r="E27" s="28">
        <v>0</v>
      </c>
      <c r="F27" s="28">
        <v>0</v>
      </c>
      <c r="G27" s="28">
        <v>57125.4</v>
      </c>
      <c r="H27" s="28">
        <v>535803.2</v>
      </c>
      <c r="I27" s="28"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>
        <v>787208.1</v>
      </c>
      <c r="W27" s="28">
        <v>0</v>
      </c>
      <c r="X27" s="28">
        <v>643490.6</v>
      </c>
      <c r="Y27" s="28">
        <v>0</v>
      </c>
      <c r="Z27" s="28">
        <v>15118.1</v>
      </c>
      <c r="AA27" s="28">
        <v>658608.7</v>
      </c>
      <c r="AB27" s="28">
        <v>63.400000000000006</v>
      </c>
      <c r="AC27" s="28">
        <v>15743.4</v>
      </c>
      <c r="AD27" s="28">
        <v>1461623.5999999996</v>
      </c>
      <c r="AE27" s="28">
        <v>0</v>
      </c>
      <c r="AF27" s="28">
        <v>186596.08299999998</v>
      </c>
      <c r="AG27" s="28">
        <v>1648219.6829999997</v>
      </c>
      <c r="AH27" s="14"/>
      <c r="AI27" s="14"/>
    </row>
    <row r="28" spans="1:35" ht="15.75">
      <c r="A28" s="38">
        <v>2018</v>
      </c>
      <c r="B28" s="28">
        <v>210409.1</v>
      </c>
      <c r="C28" s="28">
        <v>0</v>
      </c>
      <c r="D28" s="28">
        <v>0</v>
      </c>
      <c r="E28" s="28">
        <v>0</v>
      </c>
      <c r="F28" s="28">
        <v>0</v>
      </c>
      <c r="G28" s="28">
        <v>40405.8</v>
      </c>
      <c r="H28" s="28">
        <v>521293.6</v>
      </c>
      <c r="I28" s="28">
        <v>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>
        <v>772108.5</v>
      </c>
      <c r="W28" s="28">
        <v>0</v>
      </c>
      <c r="X28" s="28">
        <v>932439.2</v>
      </c>
      <c r="Y28" s="28">
        <v>0</v>
      </c>
      <c r="Z28" s="28">
        <v>42858.6</v>
      </c>
      <c r="AA28" s="28">
        <v>975297.7999999999</v>
      </c>
      <c r="AB28" s="28">
        <v>0</v>
      </c>
      <c r="AC28" s="28">
        <v>16025.6</v>
      </c>
      <c r="AD28" s="28">
        <v>1763431.9</v>
      </c>
      <c r="AE28" s="28">
        <v>5140</v>
      </c>
      <c r="AF28" s="28">
        <v>169250</v>
      </c>
      <c r="AG28" s="28">
        <v>1937821.9</v>
      </c>
      <c r="AH28" s="14"/>
      <c r="AI28" s="14"/>
    </row>
    <row r="29" spans="1:35" ht="15.75">
      <c r="A29" s="38">
        <v>2019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23686.2</v>
      </c>
      <c r="H29" s="28">
        <v>722793.2</v>
      </c>
      <c r="I29" s="28">
        <v>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>
        <v>746479.3999999999</v>
      </c>
      <c r="W29" s="28">
        <v>0</v>
      </c>
      <c r="X29" s="28">
        <v>1286202.8</v>
      </c>
      <c r="Y29" s="28">
        <v>55165.1</v>
      </c>
      <c r="Z29" s="28">
        <v>54849.59999999999</v>
      </c>
      <c r="AA29" s="28">
        <v>1396217.5000000002</v>
      </c>
      <c r="AB29" s="28">
        <v>0</v>
      </c>
      <c r="AC29" s="28">
        <v>16070.2</v>
      </c>
      <c r="AD29" s="28">
        <v>2158767.1000000006</v>
      </c>
      <c r="AE29" s="28">
        <v>11500</v>
      </c>
      <c r="AF29" s="28">
        <v>144660</v>
      </c>
      <c r="AG29" s="28">
        <v>2314927.1000000006</v>
      </c>
      <c r="AH29" s="14"/>
      <c r="AI29" s="14"/>
    </row>
    <row r="30" spans="1:35" ht="15.75">
      <c r="A30" s="38">
        <v>2020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6921.2</v>
      </c>
      <c r="H30" s="28">
        <v>708283.6</v>
      </c>
      <c r="I30" s="28">
        <v>27463</v>
      </c>
      <c r="J30" s="28">
        <v>150000</v>
      </c>
      <c r="K30" s="28">
        <v>2000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>
        <v>894667.7999999999</v>
      </c>
      <c r="W30" s="28">
        <v>0</v>
      </c>
      <c r="X30" s="28">
        <v>1547353.6</v>
      </c>
      <c r="Y30" s="28">
        <v>67289</v>
      </c>
      <c r="Z30" s="28">
        <v>120782.7</v>
      </c>
      <c r="AA30" s="28">
        <v>1735425.3</v>
      </c>
      <c r="AB30" s="28">
        <v>0</v>
      </c>
      <c r="AC30" s="28">
        <v>18210.4</v>
      </c>
      <c r="AD30" s="28">
        <v>2648303.5</v>
      </c>
      <c r="AE30" s="28">
        <v>14300</v>
      </c>
      <c r="AF30" s="28">
        <v>187750</v>
      </c>
      <c r="AG30" s="28">
        <v>2850353.5</v>
      </c>
      <c r="AH30" s="14"/>
      <c r="AI30" s="14"/>
    </row>
    <row r="31" spans="1:35" ht="15.75">
      <c r="A31" s="38">
        <v>2021</v>
      </c>
      <c r="B31" s="28">
        <v>36124.9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690961.7</v>
      </c>
      <c r="I31" s="28">
        <v>0</v>
      </c>
      <c r="J31" s="28">
        <v>113333.3</v>
      </c>
      <c r="K31" s="28">
        <v>17520.8</v>
      </c>
      <c r="L31" s="28">
        <v>4668.9</v>
      </c>
      <c r="M31" s="28">
        <v>28191.3</v>
      </c>
      <c r="N31" s="28">
        <v>10728.2</v>
      </c>
      <c r="O31" s="28"/>
      <c r="P31" s="28"/>
      <c r="Q31" s="28"/>
      <c r="R31" s="28"/>
      <c r="S31" s="28"/>
      <c r="T31" s="28"/>
      <c r="U31" s="28"/>
      <c r="V31" s="28">
        <v>901529.1000000001</v>
      </c>
      <c r="W31" s="28">
        <v>0</v>
      </c>
      <c r="X31" s="28">
        <v>1710128.5</v>
      </c>
      <c r="Y31" s="28">
        <v>105929.2</v>
      </c>
      <c r="Z31" s="28">
        <v>97957</v>
      </c>
      <c r="AA31" s="28">
        <v>1914014.7</v>
      </c>
      <c r="AB31" s="28">
        <v>0</v>
      </c>
      <c r="AC31" s="28">
        <v>17657.2</v>
      </c>
      <c r="AD31" s="28">
        <v>2833201</v>
      </c>
      <c r="AE31" s="28">
        <v>2500</v>
      </c>
      <c r="AF31" s="28">
        <v>227500</v>
      </c>
      <c r="AG31" s="28">
        <v>3063201</v>
      </c>
      <c r="AH31" s="14"/>
      <c r="AI31" s="14"/>
    </row>
    <row r="32" spans="1:33" ht="18.75">
      <c r="A32" s="38">
        <v>2022</v>
      </c>
      <c r="B32" s="32">
        <v>3346.5</v>
      </c>
      <c r="C32" s="32"/>
      <c r="D32" s="32"/>
      <c r="E32" s="32"/>
      <c r="F32" s="32"/>
      <c r="G32" s="31">
        <v>0</v>
      </c>
      <c r="H32" s="31">
        <v>674793.1</v>
      </c>
      <c r="I32" s="31">
        <v>0</v>
      </c>
      <c r="J32" s="31">
        <v>76116.6</v>
      </c>
      <c r="K32" s="31">
        <v>0</v>
      </c>
      <c r="L32" s="31">
        <v>11066.4</v>
      </c>
      <c r="M32" s="31">
        <v>0</v>
      </c>
      <c r="N32" s="31">
        <v>0</v>
      </c>
      <c r="O32" s="31">
        <v>150000</v>
      </c>
      <c r="P32" s="31">
        <v>120000</v>
      </c>
      <c r="Q32" s="31">
        <v>34806</v>
      </c>
      <c r="R32" s="31">
        <v>300000</v>
      </c>
      <c r="S32" s="31">
        <v>266435.9</v>
      </c>
      <c r="T32" s="31"/>
      <c r="U32" s="31">
        <v>94652.5</v>
      </c>
      <c r="V32" s="30">
        <f>SUM(B32:U32)</f>
        <v>1731217</v>
      </c>
      <c r="W32" s="29"/>
      <c r="X32" s="34">
        <v>1883517.9</v>
      </c>
      <c r="Y32" s="34">
        <v>111019</v>
      </c>
      <c r="Z32" s="34">
        <v>67766.3</v>
      </c>
      <c r="AA32" s="30">
        <f>X32+Y32+Z32</f>
        <v>2062303.2</v>
      </c>
      <c r="AB32" s="32">
        <v>0</v>
      </c>
      <c r="AC32" s="30">
        <v>20801.7</v>
      </c>
      <c r="AD32" s="30">
        <f>+V32+AA32+AB32+AC32</f>
        <v>3814321.9000000004</v>
      </c>
      <c r="AE32" s="28">
        <v>2500</v>
      </c>
      <c r="AF32" s="28">
        <v>188460</v>
      </c>
      <c r="AG32" s="30">
        <f>AD32+AE32+AF32</f>
        <v>4005281.9000000004</v>
      </c>
    </row>
    <row r="33" spans="1:35" ht="15.75">
      <c r="A33" s="38">
        <v>2023</v>
      </c>
      <c r="B33" s="28">
        <v>99394.5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657215.8</v>
      </c>
      <c r="I33" s="28">
        <v>0</v>
      </c>
      <c r="J33" s="28">
        <v>38341.6</v>
      </c>
      <c r="K33" s="28">
        <v>0</v>
      </c>
      <c r="L33" s="28">
        <v>0</v>
      </c>
      <c r="M33" s="28">
        <v>0</v>
      </c>
      <c r="N33" s="28">
        <v>0</v>
      </c>
      <c r="O33" s="28">
        <v>100000</v>
      </c>
      <c r="P33" s="28">
        <v>0</v>
      </c>
      <c r="Q33" s="28">
        <v>0</v>
      </c>
      <c r="R33" s="28">
        <v>200000</v>
      </c>
      <c r="S33" s="28">
        <v>266435.8</v>
      </c>
      <c r="T33" s="28">
        <v>314986.5</v>
      </c>
      <c r="U33" s="28">
        <v>328306.3</v>
      </c>
      <c r="V33" s="28">
        <v>2004680.5</v>
      </c>
      <c r="W33" s="28">
        <v>0</v>
      </c>
      <c r="X33" s="28">
        <v>1953559.3</v>
      </c>
      <c r="Y33" s="28">
        <v>112845.9</v>
      </c>
      <c r="Z33" s="28">
        <v>125355</v>
      </c>
      <c r="AA33" s="28">
        <v>2191760.2</v>
      </c>
      <c r="AB33" s="28">
        <v>0</v>
      </c>
      <c r="AC33" s="28">
        <v>20801.7</v>
      </c>
      <c r="AD33" s="28">
        <v>4217242.4</v>
      </c>
      <c r="AE33" s="28">
        <v>2500</v>
      </c>
      <c r="AF33" s="28">
        <v>216090</v>
      </c>
      <c r="AG33" s="28">
        <v>4435832.4</v>
      </c>
      <c r="AH33" s="14"/>
      <c r="AI33" s="14"/>
    </row>
    <row r="34" spans="1:33" ht="15.75">
      <c r="A34" s="24" t="s">
        <v>12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3"/>
      <c r="AB34" s="23"/>
      <c r="AC34" s="23"/>
      <c r="AD34" s="23"/>
      <c r="AE34" s="6"/>
      <c r="AF34" s="3"/>
      <c r="AG34" s="4"/>
    </row>
    <row r="35" spans="1:33" ht="15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2"/>
      <c r="AF35" s="12"/>
      <c r="AG35" s="13"/>
    </row>
    <row r="36" spans="1:30" ht="15.75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7.25">
      <c r="A37" s="1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X37" s="20"/>
      <c r="Y37" s="20"/>
      <c r="Z37" s="20"/>
      <c r="AA37" s="15"/>
      <c r="AB37" s="15"/>
      <c r="AC37" s="15"/>
      <c r="AD37" s="15"/>
    </row>
    <row r="38" spans="1:30" ht="17.25">
      <c r="A38" s="19"/>
      <c r="B38" s="2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X38" s="20"/>
      <c r="Y38" s="20"/>
      <c r="Z38" s="20"/>
      <c r="AA38" s="15"/>
      <c r="AB38" s="15"/>
      <c r="AC38" s="15"/>
      <c r="AD38" s="15"/>
    </row>
    <row r="39" spans="1:29" ht="17.25">
      <c r="A39" s="19"/>
      <c r="B39" s="2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20"/>
      <c r="Y39" s="20"/>
      <c r="Z39" s="20"/>
      <c r="AA39" s="15"/>
      <c r="AB39" s="15"/>
      <c r="AC39" s="15"/>
    </row>
    <row r="40" spans="1:29" ht="17.25">
      <c r="A40" s="19"/>
      <c r="B40" s="21"/>
      <c r="C40" s="15"/>
      <c r="D40" s="15"/>
      <c r="E40" s="15"/>
      <c r="F40" s="2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7.25">
      <c r="A41" s="19"/>
      <c r="B41" s="21"/>
      <c r="C41" s="15"/>
      <c r="D41" s="15"/>
      <c r="E41" s="15"/>
      <c r="F41" s="21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21"/>
    </row>
    <row r="42" spans="1:29" ht="17.25">
      <c r="A42" s="19"/>
      <c r="B42" s="21"/>
      <c r="C42" s="15"/>
      <c r="D42" s="15"/>
      <c r="E42" s="15"/>
      <c r="F42" s="21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21"/>
    </row>
    <row r="43" spans="1:30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15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ht="15.75">
      <c r="A49" s="1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ht="15.75">
      <c r="A50" s="1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15.75">
      <c r="A51" s="1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ht="15.75">
      <c r="A52" s="2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ht="15.75">
      <c r="A53" s="2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30" ht="15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ht="15.75">
      <c r="A55" s="1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15.75">
      <c r="A56" s="1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ht="15.75">
      <c r="A57" s="2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15.75">
      <c r="A58" s="2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2:30" ht="15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2:30" ht="15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</sheetData>
  <sheetProtection/>
  <mergeCells count="11">
    <mergeCell ref="AD8:AD9"/>
    <mergeCell ref="A5:AG5"/>
    <mergeCell ref="A7:A9"/>
    <mergeCell ref="B7:AD7"/>
    <mergeCell ref="AE7:AE8"/>
    <mergeCell ref="AF7:AF8"/>
    <mergeCell ref="AG7:AG9"/>
    <mergeCell ref="B8:V8"/>
    <mergeCell ref="W8:AA8"/>
    <mergeCell ref="AB8:AB9"/>
    <mergeCell ref="AC8:AC9"/>
  </mergeCells>
  <hyperlinks>
    <hyperlink ref="A2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SAHINGUVU Vianney</cp:lastModifiedBy>
  <cp:lastPrinted>2017-09-19T09:34:02Z</cp:lastPrinted>
  <dcterms:created xsi:type="dcterms:W3CDTF">2010-12-29T06:03:35Z</dcterms:created>
  <dcterms:modified xsi:type="dcterms:W3CDTF">2024-03-04T09:27:22Z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