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<sst xmlns="http://schemas.openxmlformats.org/spreadsheetml/2006/main" count="135" uniqueCount="105">
  <si>
    <t xml:space="preserve">  III.5</t>
  </si>
  <si>
    <t>Fréquence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</si>
  <si>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</si>
  <si>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</si>
  <si>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</si>
  <si>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</si>
  <si>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</si>
  <si>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</si>
  <si>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</si>
  <si>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Outstanding beginning of period</t>
  </si>
  <si>
    <t>Drawings</t>
  </si>
  <si>
    <t>Revaluation</t>
  </si>
  <si>
    <t>Amortization</t>
  </si>
  <si>
    <t xml:space="preserve">Interests </t>
  </si>
  <si>
    <t>Outstanding end of period</t>
  </si>
  <si>
    <t>Period                               Description</t>
  </si>
  <si>
    <t>Return to the contents</t>
  </si>
  <si>
    <t>Operations of External Public Debt</t>
  </si>
  <si>
    <t>Click in this sheet to see data</t>
  </si>
  <si>
    <t>Sheet's name</t>
  </si>
  <si>
    <t>Description of data</t>
  </si>
  <si>
    <t>Dernière date de publication</t>
  </si>
  <si>
    <t>Monthly</t>
  </si>
  <si>
    <t>Monthly Operations of External Public Debt</t>
  </si>
  <si>
    <t>Quarterly</t>
  </si>
  <si>
    <t>Quarterly Operations of External Public Debt</t>
  </si>
  <si>
    <t>Annual</t>
  </si>
  <si>
    <t>Annual Operations of External Public Debt</t>
  </si>
  <si>
    <t>Publication date</t>
  </si>
  <si>
    <t>Operations of external public debt.xls</t>
  </si>
  <si>
    <t>Operations of externel public debt informs about Drawings, Revaluation, Amortization and Interests</t>
  </si>
  <si>
    <t>CONTENTS</t>
  </si>
  <si>
    <t>Sources: BRB and Ministry of Finance,  Budget and Privatization</t>
  </si>
  <si>
    <t>OPERATIONS  OF EXTERNAL PUBLIC DEBT (in millions of BIF)</t>
  </si>
  <si>
    <t>OPERATIONS  OF EXTERNAL PUBLIC DEBT  (in millions of BIF)</t>
  </si>
  <si>
    <t>Previous publication date</t>
  </si>
  <si>
    <t>Sources: BRB and Ministry of Finance, 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</si>
  <si>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</si>
  <si>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</si>
  <si>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</si>
  <si>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</si>
  <si>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</si>
  <si>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</si>
  <si>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</si>
  <si>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</si>
  <si>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</si>
  <si>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</si>
  <si>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</si>
  <si>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</si>
  <si>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</si>
  <si>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</si>
  <si>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</si>
  <si>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</si>
  <si>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</si>
  <si>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</si>
  <si>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</si>
  <si>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</si>
  <si>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</si>
  <si>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</si>
  <si>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</si>
  <si>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</si>
  <si>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</si>
  <si>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</si>
  <si>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</si>
  <si>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</si>
  <si>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</si>
  <si>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</si>
  <si>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</si>
  <si>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</si>
  <si>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</si>
  <si>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</si>
  <si>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</si>
  <si>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</si>
  <si>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</si>
  <si>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</si>
  <si>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</si>
  <si>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</si>
  <si>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</si>
  <si>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</si>
  <si>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</si>
  <si>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</si>
  <si>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</si>
  <si>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</si>
  <si>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</si>
  <si>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</si>
  <si>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</si>
  <si>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</si>
  <si>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</si>
  <si>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</si>
  <si>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</si>
  <si>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</si>
  <si>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</si>
  <si>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</si>
  <si>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</si>
  <si>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</si>
  <si>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</si>
  <si>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</si>
  <si>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</si>
  <si>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</si>
  <si>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</si>
  <si>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</si>
  <si>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</si>
  <si>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</si>
  <si>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t>4th Quarterly 2020</t>
  </si>
  <si>
    <t>1st Quarterly 2021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</si>
</sst>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  <numFmt numFmtId="225" formatCode="[$-409]mmmm\-yy;@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5">
    <xf numFmtId="205" fontId="0" fillId="0" borderId="0" xfId="0" applyAlignment="1">
      <alignment/>
    </xf>
    <xf numFmtId="205" fontId="11" fillId="0" borderId="0" xfId="0" applyFont="1" applyAlignment="1">
      <alignment horizontal="fill"/>
    </xf>
    <xf numFmtId="205" fontId="11" fillId="0" borderId="0" xfId="0" applyFont="1" applyAlignment="1">
      <alignment/>
    </xf>
    <xf numFmtId="205" fontId="11" fillId="0" borderId="0" xfId="0" applyFont="1" applyBorder="1" applyAlignment="1">
      <alignment/>
    </xf>
    <xf numFmtId="212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Alignment="1" applyProtection="1">
      <alignment/>
      <protection/>
    </xf>
    <xf numFmtId="205" fontId="11" fillId="0" borderId="0" xfId="0" applyNumberFormat="1" applyFont="1" applyBorder="1" applyAlignment="1" applyProtection="1">
      <alignment/>
      <protection/>
    </xf>
    <xf numFmtId="205" fontId="11" fillId="0" borderId="10" xfId="0" applyFont="1" applyBorder="1" applyAlignment="1">
      <alignment/>
    </xf>
    <xf numFmtId="204" fontId="11" fillId="0" borderId="11" xfId="0" applyNumberFormat="1" applyFont="1" applyBorder="1" applyAlignment="1" applyProtection="1">
      <alignment/>
      <protection/>
    </xf>
    <xf numFmtId="205" fontId="11" fillId="0" borderId="12" xfId="0" applyFont="1" applyBorder="1" applyAlignment="1">
      <alignment/>
    </xf>
    <xf numFmtId="204" fontId="11" fillId="0" borderId="13" xfId="0" applyNumberFormat="1" applyFont="1" applyBorder="1" applyAlignment="1" applyProtection="1">
      <alignment/>
      <protection/>
    </xf>
    <xf numFmtId="205" fontId="11" fillId="0" borderId="13" xfId="0" applyNumberFormat="1" applyFont="1" applyBorder="1" applyAlignment="1" applyProtection="1">
      <alignment/>
      <protection/>
    </xf>
    <xf numFmtId="204" fontId="11" fillId="0" borderId="14" xfId="0" applyNumberFormat="1" applyFont="1" applyBorder="1" applyAlignment="1" applyProtection="1">
      <alignment/>
      <protection/>
    </xf>
    <xf numFmtId="205" fontId="30" fillId="0" borderId="15" xfId="0" applyFont="1" applyBorder="1" applyAlignment="1">
      <alignment/>
    </xf>
    <xf numFmtId="205" fontId="11" fillId="0" borderId="16" xfId="0" applyFont="1" applyBorder="1" applyAlignment="1">
      <alignment/>
    </xf>
    <xf numFmtId="205" fontId="55" fillId="0" borderId="0" xfId="0" applyFont="1" applyAlignment="1">
      <alignment/>
    </xf>
    <xf numFmtId="205" fontId="56" fillId="0" borderId="0" xfId="0" applyFont="1" applyAlignment="1">
      <alignment/>
    </xf>
    <xf numFmtId="205" fontId="57" fillId="0" borderId="0" xfId="0" applyFont="1" applyAlignment="1">
      <alignment/>
    </xf>
    <xf numFmtId="205" fontId="58" fillId="33" borderId="17" xfId="0" applyFont="1" applyFill="1" applyBorder="1" applyAlignment="1">
      <alignment/>
    </xf>
    <xf numFmtId="205" fontId="55" fillId="6" borderId="0" xfId="0" applyFont="1" applyFill="1" applyAlignment="1">
      <alignment/>
    </xf>
    <xf numFmtId="205" fontId="59" fillId="6" borderId="13" xfId="0" applyFont="1" applyFill="1" applyBorder="1" applyAlignment="1">
      <alignment/>
    </xf>
    <xf numFmtId="205" fontId="55" fillId="6" borderId="13" xfId="0" applyFont="1" applyFill="1" applyBorder="1" applyAlignment="1">
      <alignment/>
    </xf>
    <xf numFmtId="222" fontId="55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11" fillId="0" borderId="0" xfId="0" applyFont="1" applyBorder="1" applyAlignment="1">
      <alignment horizontal="right"/>
    </xf>
    <xf numFmtId="205" fontId="11" fillId="0" borderId="0" xfId="0" applyFont="1" applyBorder="1" applyAlignment="1">
      <alignment horizontal="fill"/>
    </xf>
    <xf numFmtId="212" fontId="11" fillId="0" borderId="16" xfId="0" applyNumberFormat="1" applyFont="1" applyBorder="1" applyAlignment="1" applyProtection="1">
      <alignment horizontal="right"/>
      <protection/>
    </xf>
    <xf numFmtId="212" fontId="11" fillId="0" borderId="16" xfId="0" applyNumberFormat="1" applyFont="1" applyBorder="1" applyAlignment="1" applyProtection="1">
      <alignment/>
      <protection/>
    </xf>
    <xf numFmtId="212" fontId="11" fillId="0" borderId="16" xfId="47" applyNumberFormat="1" applyFont="1" applyBorder="1" applyAlignment="1" applyProtection="1">
      <alignment/>
      <protection/>
    </xf>
    <xf numFmtId="212" fontId="11" fillId="0" borderId="16" xfId="0" applyNumberFormat="1" applyFont="1" applyBorder="1" applyAlignment="1" applyProtection="1">
      <alignment/>
      <protection/>
    </xf>
    <xf numFmtId="218" fontId="8" fillId="0" borderId="16" xfId="47" applyNumberFormat="1" applyFont="1" applyBorder="1" applyAlignment="1">
      <alignment/>
    </xf>
    <xf numFmtId="204" fontId="11" fillId="0" borderId="16" xfId="0" applyNumberFormat="1" applyFont="1" applyBorder="1" applyAlignment="1" applyProtection="1">
      <alignment/>
      <protection/>
    </xf>
    <xf numFmtId="205" fontId="11" fillId="0" borderId="16" xfId="0" applyNumberFormat="1" applyFont="1" applyBorder="1" applyAlignment="1" applyProtection="1">
      <alignment/>
      <protection/>
    </xf>
    <xf numFmtId="210" fontId="11" fillId="0" borderId="16" xfId="0" applyNumberFormat="1" applyFont="1" applyBorder="1" applyAlignment="1">
      <alignment horizontal="left"/>
    </xf>
    <xf numFmtId="212" fontId="11" fillId="0" borderId="16" xfId="47" applyNumberFormat="1" applyFont="1" applyBorder="1" applyAlignment="1" applyProtection="1">
      <alignment horizontal="right"/>
      <protection/>
    </xf>
    <xf numFmtId="205" fontId="30" fillId="0" borderId="10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5" fillId="0" borderId="16" xfId="45" applyNumberFormat="1" applyBorder="1" applyAlignment="1" applyProtection="1">
      <alignment/>
      <protection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5" fontId="11" fillId="34" borderId="18" xfId="0" applyFont="1" applyFill="1" applyBorder="1" applyAlignment="1">
      <alignment/>
    </xf>
    <xf numFmtId="205" fontId="60" fillId="0" borderId="0" xfId="0" applyFont="1" applyBorder="1" applyAlignment="1">
      <alignment horizontal="center" vertical="center" wrapText="1"/>
    </xf>
    <xf numFmtId="0" fontId="5" fillId="6" borderId="0" xfId="45" applyFill="1" applyAlignment="1" applyProtection="1">
      <alignment/>
      <protection/>
    </xf>
    <xf numFmtId="225" fontId="11" fillId="0" borderId="16" xfId="0" applyNumberFormat="1" applyFont="1" applyFill="1" applyBorder="1" applyAlignment="1" applyProtection="1" quotePrefix="1">
      <alignment horizontal="left"/>
      <protection/>
    </xf>
    <xf numFmtId="205" fontId="37" fillId="35" borderId="19" xfId="0" applyFont="1" applyFill="1" applyBorder="1" applyAlignment="1">
      <alignment horizontal="center" vertical="center" wrapText="1"/>
    </xf>
    <xf numFmtId="205" fontId="37" fillId="35" borderId="16" xfId="0" applyFont="1" applyFill="1" applyBorder="1" applyAlignment="1">
      <alignment horizontal="center" vertical="center" wrapText="1"/>
    </xf>
    <xf numFmtId="205" fontId="37" fillId="35" borderId="20" xfId="0" applyFont="1" applyFill="1" applyBorder="1" applyAlignment="1">
      <alignment horizontal="center" vertical="center" wrapText="1"/>
    </xf>
    <xf numFmtId="205" fontId="37" fillId="35" borderId="21" xfId="0" applyFont="1" applyFill="1" applyBorder="1" applyAlignment="1">
      <alignment horizontal="center" vertical="center" wrapText="1"/>
    </xf>
    <xf numFmtId="205" fontId="37" fillId="35" borderId="22" xfId="0" applyFont="1" applyFill="1" applyBorder="1" applyAlignment="1">
      <alignment horizontal="center" vertical="center" wrapText="1"/>
    </xf>
    <xf numFmtId="225" fontId="11" fillId="0" borderId="23" xfId="0" applyNumberFormat="1" applyFont="1" applyFill="1" applyBorder="1" applyAlignment="1" applyProtection="1" quotePrefix="1">
      <alignment horizontal="left"/>
      <protection/>
    </xf>
    <xf numFmtId="212" fontId="11" fillId="0" borderId="24" xfId="0" applyNumberFormat="1" applyFont="1" applyBorder="1" applyAlignment="1" applyProtection="1">
      <alignment/>
      <protection/>
    </xf>
    <xf numFmtId="212" fontId="11" fillId="0" borderId="24" xfId="0" applyNumberFormat="1" applyFont="1" applyBorder="1" applyAlignment="1" applyProtection="1">
      <alignment/>
      <protection/>
    </xf>
    <xf numFmtId="205" fontId="11" fillId="0" borderId="13" xfId="0" applyFont="1" applyBorder="1" applyAlignment="1">
      <alignment/>
    </xf>
    <xf numFmtId="205" fontId="37" fillId="35" borderId="25" xfId="0" applyFont="1" applyFill="1" applyBorder="1" applyAlignment="1">
      <alignment horizontal="center" vertical="center" wrapText="1"/>
    </xf>
    <xf numFmtId="205" fontId="37" fillId="35" borderId="26" xfId="0" applyFont="1" applyFill="1" applyBorder="1" applyAlignment="1">
      <alignment horizontal="center" vertical="center" wrapText="1"/>
    </xf>
    <xf numFmtId="205" fontId="11" fillId="0" borderId="13" xfId="0" applyFont="1" applyBorder="1" applyAlignment="1">
      <alignment horizontal="fill"/>
    </xf>
    <xf numFmtId="204" fontId="11" fillId="0" borderId="24" xfId="0" applyNumberFormat="1" applyFont="1" applyBorder="1" applyAlignment="1" applyProtection="1">
      <alignment/>
      <protection/>
    </xf>
    <xf numFmtId="225" fontId="11" fillId="0" borderId="27" xfId="0" applyNumberFormat="1" applyFont="1" applyFill="1" applyBorder="1" applyAlignment="1" applyProtection="1" quotePrefix="1">
      <alignment horizontal="left"/>
      <protection/>
    </xf>
    <xf numFmtId="205" fontId="37" fillId="0" borderId="0" xfId="0" applyFont="1" applyBorder="1" applyAlignment="1">
      <alignment horizontal="center"/>
    </xf>
    <xf numFmtId="205" fontId="30" fillId="0" borderId="15" xfId="0" applyFont="1" applyBorder="1" applyAlignment="1">
      <alignment horizontal="left"/>
    </xf>
    <xf numFmtId="205" fontId="30" fillId="0" borderId="28" xfId="0" applyFont="1" applyBorder="1" applyAlignment="1">
      <alignment horizontal="left"/>
    </xf>
    <xf numFmtId="205" fontId="30" fillId="0" borderId="2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10">
      <selection activeCell="E12" sqref="E12"/>
    </sheetView>
  </sheetViews>
  <sheetFormatPr defaultColWidth="8.88671875" defaultRowHeight="15.75"/>
  <cols>
    <col min="1" max="1" width="4.21484375" style="16" customWidth="1"/>
    <col min="2" max="2" width="68.6640625" style="16" bestFit="1" customWidth="1"/>
    <col min="3" max="3" width="46.10546875" style="16" bestFit="1" customWidth="1"/>
    <col min="4" max="4" width="17.10546875" style="16" bestFit="1" customWidth="1"/>
    <col min="5" max="5" width="26.3359375" style="16" customWidth="1"/>
    <col min="6" max="16384" width="8.88671875" style="1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7" ht="18.75">
      <c r="B7" s="17" t="s">
        <v>31</v>
      </c>
    </row>
    <row r="8" ht="18.75">
      <c r="B8" s="18" t="s">
        <v>17</v>
      </c>
    </row>
    <row r="10" ht="15.75">
      <c r="B10" s="16" t="s">
        <v>18</v>
      </c>
    </row>
    <row r="11" spans="2:5" ht="16.5" thickBot="1">
      <c r="B11" s="19" t="s">
        <v>19</v>
      </c>
      <c r="C11" s="19" t="s">
        <v>20</v>
      </c>
      <c r="D11" s="19" t="s">
        <v>1</v>
      </c>
      <c r="E11" s="19" t="s">
        <v>21</v>
      </c>
    </row>
    <row r="12" spans="2:5" ht="15.75">
      <c r="B12" s="45" t="s">
        <v>22</v>
      </c>
      <c r="C12" s="20" t="s">
        <v>23</v>
      </c>
      <c r="D12" s="20" t="s">
        <v>22</v>
      </c>
      <c r="E12" s="41" t="s">
        <v>37</v>
      </c>
    </row>
    <row r="13" spans="2:5" ht="15.75">
      <c r="B13" s="45" t="s">
        <v>24</v>
      </c>
      <c r="C13" s="20" t="s">
        <v>25</v>
      </c>
      <c r="D13" s="20" t="s">
        <v>24</v>
      </c>
      <c r="E13" s="41" t="s">
        <v>38</v>
      </c>
    </row>
    <row r="14" spans="2:5" ht="15.75">
      <c r="B14" s="45" t="s">
        <v>26</v>
      </c>
      <c r="C14" s="20" t="s">
        <v>27</v>
      </c>
      <c r="D14" s="20" t="s">
        <v>26</v>
      </c>
      <c r="E14" s="42" t="s">
        <v>39</v>
      </c>
    </row>
    <row r="15" spans="2:5" ht="16.5" thickBot="1">
      <c r="B15" s="21"/>
      <c r="C15" s="22"/>
      <c r="D15" s="22"/>
      <c r="E15" s="22"/>
    </row>
    <row r="17" spans="2:3" ht="15.75">
      <c r="B17" s="16" t="s">
        <v>28</v>
      </c>
      <c r="C17" s="23"/>
    </row>
    <row r="18" spans="2:3" ht="15.75">
      <c r="B18" s="16" t="s">
        <v>35</v>
      </c>
      <c r="C18" s="23"/>
    </row>
    <row r="20" spans="2:3" ht="15.75">
      <c r="B20" s="16" t="s">
        <v>2</v>
      </c>
      <c r="C20" s="24" t="s">
        <v>29</v>
      </c>
    </row>
    <row r="21" spans="2:3" ht="15.75">
      <c r="B21" s="16" t="s">
        <v>3</v>
      </c>
      <c r="C21" s="25" t="s">
        <v>4</v>
      </c>
    </row>
    <row r="24" ht="31.5">
      <c r="B24" s="44" t="s">
        <v>30</v>
      </c>
    </row>
    <row r="25" spans="2:3" ht="15.75" customHeight="1">
      <c r="B25" s="43" t="s">
        <v>9</v>
      </c>
      <c r="C25" s="3"/>
    </row>
    <row r="26" spans="2:3" ht="15.75" customHeight="1">
      <c r="B26" s="43" t="s">
        <v>10</v>
      </c>
      <c r="C26" s="3"/>
    </row>
    <row r="27" spans="2:3" ht="15.75" customHeight="1">
      <c r="B27" s="43" t="s">
        <v>11</v>
      </c>
      <c r="C27" s="3"/>
    </row>
    <row r="28" spans="2:3" ht="15.75" customHeight="1">
      <c r="B28" s="43" t="s">
        <v>12</v>
      </c>
      <c r="C28" s="3"/>
    </row>
    <row r="29" spans="2:3" ht="15.75" customHeight="1">
      <c r="B29" s="43" t="s">
        <v>13</v>
      </c>
      <c r="C29" s="3"/>
    </row>
    <row r="30" spans="2:3" ht="15.75" customHeight="1">
      <c r="B30" s="43" t="s">
        <v>14</v>
      </c>
      <c r="C30" s="3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07"/>
  <sheetViews>
    <sheetView tabSelected="1" zoomScalePageLayoutView="0" workbookViewId="0" topLeftCell="A1">
      <pane ySplit="6" topLeftCell="A198" activePane="bottomLeft" state="frozen"/>
      <selection pane="topLeft" activeCell="A1" sqref="A1"/>
      <selection pane="bottomLeft" activeCell="I206" sqref="I206"/>
    </sheetView>
  </sheetViews>
  <sheetFormatPr defaultColWidth="8.88671875" defaultRowHeight="15.75"/>
  <cols>
    <col min="1" max="1" width="33.10546875" style="0" customWidth="1"/>
    <col min="2" max="2" width="11.99609375" style="0" customWidth="1"/>
    <col min="3" max="3" width="9.21484375" style="0" bestFit="1" customWidth="1"/>
    <col min="4" max="4" width="11.5546875" style="0" bestFit="1" customWidth="1"/>
    <col min="5" max="5" width="12.6640625" style="0" customWidth="1"/>
    <col min="6" max="6" width="8.99609375" style="0" bestFit="1" customWidth="1"/>
    <col min="7" max="7" width="12.77734375" style="0" bestFit="1" customWidth="1"/>
    <col min="8" max="8" width="8.9960937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28"/>
      <c r="B5" s="28"/>
      <c r="C5" s="28"/>
      <c r="D5" s="28"/>
      <c r="E5" s="28"/>
      <c r="F5" s="28"/>
      <c r="G5" s="28"/>
    </row>
    <row r="6" spans="1:7" ht="78.75" customHeight="1">
      <c r="A6" s="49" t="s">
        <v>15</v>
      </c>
      <c r="B6" s="50" t="s">
        <v>9</v>
      </c>
      <c r="C6" s="50" t="s">
        <v>10</v>
      </c>
      <c r="D6" s="50" t="s">
        <v>11</v>
      </c>
      <c r="E6" s="50" t="s">
        <v>12</v>
      </c>
      <c r="F6" s="50" t="s">
        <v>13</v>
      </c>
      <c r="G6" s="51" t="s">
        <v>14</v>
      </c>
    </row>
    <row r="7" spans="1:7" ht="15.75">
      <c r="A7" s="52">
        <v>38353</v>
      </c>
      <c r="B7" s="29">
        <v>1476783.3</v>
      </c>
      <c r="C7" s="30">
        <v>1761</v>
      </c>
      <c r="D7" s="31">
        <v>24053</v>
      </c>
      <c r="E7" s="30">
        <v>912.8</v>
      </c>
      <c r="F7" s="30">
        <v>438.9</v>
      </c>
      <c r="G7" s="53">
        <f aca="true" t="shared" si="0" ref="G7:G54">B7+C7+D7-E7</f>
        <v>1501684.5</v>
      </c>
    </row>
    <row r="8" spans="1:7" ht="15.75">
      <c r="A8" s="52">
        <v>38384</v>
      </c>
      <c r="B8" s="29">
        <v>1501684.5</v>
      </c>
      <c r="C8" s="30">
        <v>2647</v>
      </c>
      <c r="D8" s="31">
        <v>-5595.3</v>
      </c>
      <c r="E8" s="30">
        <v>3942.5</v>
      </c>
      <c r="F8" s="30">
        <v>1190.1</v>
      </c>
      <c r="G8" s="53">
        <f t="shared" si="0"/>
        <v>1494793.7</v>
      </c>
    </row>
    <row r="9" spans="1:7" ht="15.75">
      <c r="A9" s="52">
        <v>38412</v>
      </c>
      <c r="B9" s="29">
        <v>1494793.7</v>
      </c>
      <c r="C9" s="30">
        <v>1916.7</v>
      </c>
      <c r="D9" s="31">
        <f>24743.4+0.1</f>
        <v>24743.5</v>
      </c>
      <c r="E9" s="30">
        <v>2588.2</v>
      </c>
      <c r="F9" s="30">
        <v>661.2</v>
      </c>
      <c r="G9" s="53">
        <f t="shared" si="0"/>
        <v>1518865.7</v>
      </c>
    </row>
    <row r="10" spans="1:7" ht="15.75">
      <c r="A10" s="52">
        <v>38443</v>
      </c>
      <c r="B10" s="29">
        <v>1518865.7</v>
      </c>
      <c r="C10" s="30">
        <v>18052.5</v>
      </c>
      <c r="D10" s="31">
        <v>-40810.4</v>
      </c>
      <c r="E10" s="30">
        <v>3383</v>
      </c>
      <c r="F10" s="30">
        <v>1146.6</v>
      </c>
      <c r="G10" s="53">
        <f t="shared" si="0"/>
        <v>1492724.8</v>
      </c>
    </row>
    <row r="11" spans="1:7" ht="15.75">
      <c r="A11" s="52">
        <v>38473</v>
      </c>
      <c r="B11" s="29">
        <v>1492724.8</v>
      </c>
      <c r="C11" s="30">
        <v>3198.7</v>
      </c>
      <c r="D11" s="31">
        <f>-38377.6+0.1</f>
        <v>-38377.5</v>
      </c>
      <c r="E11" s="30">
        <v>3500.2</v>
      </c>
      <c r="F11" s="30">
        <v>1256.4</v>
      </c>
      <c r="G11" s="53">
        <f t="shared" si="0"/>
        <v>1454045.8</v>
      </c>
    </row>
    <row r="12" spans="1:7" ht="15.75">
      <c r="A12" s="52">
        <v>38504</v>
      </c>
      <c r="B12" s="29">
        <v>1454045.8</v>
      </c>
      <c r="C12" s="30">
        <v>2963</v>
      </c>
      <c r="D12" s="31">
        <v>-45242</v>
      </c>
      <c r="E12" s="30">
        <v>2459.6</v>
      </c>
      <c r="F12" s="30">
        <v>609.9</v>
      </c>
      <c r="G12" s="53">
        <f t="shared" si="0"/>
        <v>1409307.2</v>
      </c>
    </row>
    <row r="13" spans="1:7" ht="15.75">
      <c r="A13" s="52">
        <v>38534</v>
      </c>
      <c r="B13" s="29">
        <v>1409307.2</v>
      </c>
      <c r="C13" s="30">
        <v>864.6</v>
      </c>
      <c r="D13" s="31">
        <v>-33057.5</v>
      </c>
      <c r="E13" s="30">
        <v>1380.4</v>
      </c>
      <c r="F13" s="30">
        <v>435.1</v>
      </c>
      <c r="G13" s="53">
        <f t="shared" si="0"/>
        <v>1375733.9000000001</v>
      </c>
    </row>
    <row r="14" spans="1:7" ht="15.75">
      <c r="A14" s="52">
        <v>38565</v>
      </c>
      <c r="B14" s="29">
        <v>1375733.9</v>
      </c>
      <c r="C14" s="30">
        <v>11950.1</v>
      </c>
      <c r="D14" s="31">
        <v>-88.3</v>
      </c>
      <c r="E14" s="30">
        <v>1729.3</v>
      </c>
      <c r="F14" s="30">
        <v>573.3</v>
      </c>
      <c r="G14" s="53">
        <f t="shared" si="0"/>
        <v>1385866.4</v>
      </c>
    </row>
    <row r="15" spans="1:7" ht="15.75">
      <c r="A15" s="52">
        <v>38596</v>
      </c>
      <c r="B15" s="29">
        <v>1385866.4</v>
      </c>
      <c r="C15" s="30">
        <v>2665.7</v>
      </c>
      <c r="D15" s="31">
        <v>-26334.8</v>
      </c>
      <c r="E15" s="30">
        <v>2180.5</v>
      </c>
      <c r="F15" s="30">
        <v>782.6</v>
      </c>
      <c r="G15" s="53">
        <f t="shared" si="0"/>
        <v>1360016.7999999998</v>
      </c>
    </row>
    <row r="16" spans="1:7" ht="15.75">
      <c r="A16" s="52">
        <v>38626</v>
      </c>
      <c r="B16" s="29">
        <v>1360016.8</v>
      </c>
      <c r="C16" s="30">
        <v>3305</v>
      </c>
      <c r="D16" s="31">
        <f>-49706.4-0.1</f>
        <v>-49706.5</v>
      </c>
      <c r="E16" s="30">
        <v>2020.5</v>
      </c>
      <c r="F16" s="30">
        <v>670.5</v>
      </c>
      <c r="G16" s="53">
        <f t="shared" si="0"/>
        <v>1311594.8</v>
      </c>
    </row>
    <row r="17" spans="1:7" ht="15.75">
      <c r="A17" s="52">
        <v>38657</v>
      </c>
      <c r="B17" s="29">
        <v>1311594.8</v>
      </c>
      <c r="C17" s="30">
        <v>1120.6</v>
      </c>
      <c r="D17" s="31">
        <v>-40445.7</v>
      </c>
      <c r="E17" s="30">
        <v>1489.2</v>
      </c>
      <c r="F17" s="30">
        <v>116</v>
      </c>
      <c r="G17" s="53">
        <f t="shared" si="0"/>
        <v>1270780.5000000002</v>
      </c>
    </row>
    <row r="18" spans="1:7" ht="15.75">
      <c r="A18" s="52">
        <v>38687</v>
      </c>
      <c r="B18" s="29">
        <v>1270780.5</v>
      </c>
      <c r="C18" s="30">
        <v>1391</v>
      </c>
      <c r="D18" s="31">
        <f>-3295.1-26098-7848.1+14288.4</f>
        <v>-22952.799999999996</v>
      </c>
      <c r="E18" s="30">
        <f>4559.5</f>
        <v>4559.5</v>
      </c>
      <c r="F18" s="30">
        <v>1256.5</v>
      </c>
      <c r="G18" s="53">
        <f t="shared" si="0"/>
        <v>1244659.2</v>
      </c>
    </row>
    <row r="19" spans="1:7" ht="15.75">
      <c r="A19" s="52">
        <v>38718</v>
      </c>
      <c r="B19" s="30">
        <v>1244659.2</v>
      </c>
      <c r="C19" s="30">
        <v>5394</v>
      </c>
      <c r="D19" s="31">
        <v>12038.1</v>
      </c>
      <c r="E19" s="30">
        <v>1493.2</v>
      </c>
      <c r="F19" s="30">
        <v>106.6</v>
      </c>
      <c r="G19" s="53">
        <f t="shared" si="0"/>
        <v>1260598.1</v>
      </c>
    </row>
    <row r="20" spans="1:7" ht="15.75">
      <c r="A20" s="52">
        <v>38749</v>
      </c>
      <c r="B20" s="29">
        <v>1246309.7</v>
      </c>
      <c r="C20" s="30">
        <v>2394.4</v>
      </c>
      <c r="D20" s="31">
        <v>-329.1</v>
      </c>
      <c r="E20" s="30">
        <v>5502.4</v>
      </c>
      <c r="F20" s="30">
        <v>1136.7</v>
      </c>
      <c r="G20" s="53">
        <f t="shared" si="0"/>
        <v>1242872.5999999999</v>
      </c>
    </row>
    <row r="21" spans="1:7" ht="15.75">
      <c r="A21" s="52">
        <v>38777</v>
      </c>
      <c r="B21" s="29">
        <v>1242872.6</v>
      </c>
      <c r="C21" s="30">
        <v>2702.7</v>
      </c>
      <c r="D21" s="31">
        <f>5860.2-0.1</f>
        <v>5860.099999999999</v>
      </c>
      <c r="E21" s="30">
        <v>2416.1</v>
      </c>
      <c r="F21" s="30">
        <v>789.3</v>
      </c>
      <c r="G21" s="53">
        <f t="shared" si="0"/>
        <v>1249019.3</v>
      </c>
    </row>
    <row r="22" spans="1:7" ht="15.75">
      <c r="A22" s="52">
        <v>38808</v>
      </c>
      <c r="B22" s="30">
        <v>1249019.3</v>
      </c>
      <c r="C22" s="30">
        <v>4330.6</v>
      </c>
      <c r="D22" s="31">
        <f>20774.3-0.1</f>
        <v>20774.2</v>
      </c>
      <c r="E22" s="30">
        <v>1650.1</v>
      </c>
      <c r="F22" s="30">
        <v>303.2</v>
      </c>
      <c r="G22" s="53">
        <f t="shared" si="0"/>
        <v>1272474</v>
      </c>
    </row>
    <row r="23" spans="1:7" ht="15.75">
      <c r="A23" s="52">
        <v>38838</v>
      </c>
      <c r="B23" s="29">
        <v>1272474</v>
      </c>
      <c r="C23" s="30">
        <v>1556.2</v>
      </c>
      <c r="D23" s="31">
        <v>43065.2</v>
      </c>
      <c r="E23" s="30">
        <v>398.4</v>
      </c>
      <c r="F23" s="30">
        <v>1.9</v>
      </c>
      <c r="G23" s="53">
        <f t="shared" si="0"/>
        <v>1316697</v>
      </c>
    </row>
    <row r="24" spans="1:7" ht="15.75">
      <c r="A24" s="52">
        <v>38869</v>
      </c>
      <c r="B24" s="29">
        <v>1316697</v>
      </c>
      <c r="C24" s="30">
        <v>2929.8</v>
      </c>
      <c r="D24" s="31">
        <v>-4561.6</v>
      </c>
      <c r="E24" s="30">
        <v>459.2</v>
      </c>
      <c r="F24" s="30">
        <v>196.3</v>
      </c>
      <c r="G24" s="53">
        <f t="shared" si="0"/>
        <v>1314606</v>
      </c>
    </row>
    <row r="25" spans="1:7" ht="15.75">
      <c r="A25" s="52">
        <v>38899</v>
      </c>
      <c r="B25" s="29">
        <v>1314606</v>
      </c>
      <c r="C25" s="30">
        <v>2904.5</v>
      </c>
      <c r="D25" s="31">
        <v>-6312.1</v>
      </c>
      <c r="E25" s="30">
        <v>1476.4</v>
      </c>
      <c r="F25" s="30">
        <v>355.6</v>
      </c>
      <c r="G25" s="53">
        <f t="shared" si="0"/>
        <v>1309722</v>
      </c>
    </row>
    <row r="26" spans="1:7" ht="15.75">
      <c r="A26" s="52">
        <v>38930</v>
      </c>
      <c r="B26" s="29">
        <v>1309722</v>
      </c>
      <c r="C26" s="30">
        <v>2722.2</v>
      </c>
      <c r="D26" s="31">
        <f>24696.6+2991.4</f>
        <v>27688</v>
      </c>
      <c r="E26" s="30">
        <v>1896.4</v>
      </c>
      <c r="F26" s="30">
        <v>186.8</v>
      </c>
      <c r="G26" s="53">
        <f t="shared" si="0"/>
        <v>1338235.8</v>
      </c>
    </row>
    <row r="27" spans="1:7" ht="15.75">
      <c r="A27" s="52">
        <v>38961</v>
      </c>
      <c r="B27" s="29">
        <v>1338235.8</v>
      </c>
      <c r="C27" s="30">
        <v>3338.7</v>
      </c>
      <c r="D27" s="31">
        <f>11496-42.5</f>
        <v>11453.5</v>
      </c>
      <c r="E27" s="30">
        <v>381.6</v>
      </c>
      <c r="F27" s="30">
        <v>116.7</v>
      </c>
      <c r="G27" s="53">
        <f t="shared" si="0"/>
        <v>1352646.4</v>
      </c>
    </row>
    <row r="28" spans="1:7" ht="15.75">
      <c r="A28" s="52">
        <v>38991</v>
      </c>
      <c r="B28" s="29">
        <v>1352646.4</v>
      </c>
      <c r="C28" s="30">
        <v>1422.9</v>
      </c>
      <c r="D28" s="31">
        <f>7625.6+133.6-66.5-2823.6+204.8</f>
        <v>5073.900000000001</v>
      </c>
      <c r="E28" s="30">
        <v>1033.1</v>
      </c>
      <c r="F28" s="30">
        <v>166</v>
      </c>
      <c r="G28" s="53">
        <f t="shared" si="0"/>
        <v>1358110.0999999996</v>
      </c>
    </row>
    <row r="29" spans="1:7" ht="18">
      <c r="A29" s="52">
        <v>39022</v>
      </c>
      <c r="B29" s="29">
        <v>1358110.12</v>
      </c>
      <c r="C29" s="30">
        <v>7051.9</v>
      </c>
      <c r="D29" s="31">
        <v>5842.3</v>
      </c>
      <c r="E29" s="33">
        <v>0</v>
      </c>
      <c r="F29" s="33">
        <v>0</v>
      </c>
      <c r="G29" s="53">
        <f t="shared" si="0"/>
        <v>1371004.32</v>
      </c>
    </row>
    <row r="30" spans="1:7" ht="15.75">
      <c r="A30" s="52">
        <v>39052</v>
      </c>
      <c r="B30" s="29">
        <v>1371004.3</v>
      </c>
      <c r="C30" s="30">
        <v>11.4</v>
      </c>
      <c r="D30" s="31">
        <f>-17191+0.1</f>
        <v>-17190.9</v>
      </c>
      <c r="E30" s="30">
        <v>28500.9</v>
      </c>
      <c r="F30" s="30">
        <v>4735</v>
      </c>
      <c r="G30" s="53">
        <f t="shared" si="0"/>
        <v>1325323.9000000001</v>
      </c>
    </row>
    <row r="31" spans="1:7" ht="15.75">
      <c r="A31" s="52">
        <v>39083</v>
      </c>
      <c r="B31" s="29">
        <v>1325323.9000000001</v>
      </c>
      <c r="C31" s="30">
        <v>4181.9</v>
      </c>
      <c r="D31" s="31">
        <v>-26439.7</v>
      </c>
      <c r="E31" s="29">
        <v>600.4</v>
      </c>
      <c r="F31" s="29">
        <v>62.5</v>
      </c>
      <c r="G31" s="53">
        <f t="shared" si="0"/>
        <v>1302465.7000000002</v>
      </c>
    </row>
    <row r="32" spans="1:7" ht="15.75">
      <c r="A32" s="52">
        <v>39114</v>
      </c>
      <c r="B32" s="29">
        <f>1302465.5+0.2</f>
        <v>1302465.7</v>
      </c>
      <c r="C32" s="30">
        <v>95.8</v>
      </c>
      <c r="D32" s="31">
        <f>45199.7+0.1</f>
        <v>45199.799999999996</v>
      </c>
      <c r="E32" s="30">
        <v>2952.3</v>
      </c>
      <c r="F32" s="30">
        <v>713.3</v>
      </c>
      <c r="G32" s="53">
        <f t="shared" si="0"/>
        <v>1344809</v>
      </c>
    </row>
    <row r="33" spans="1:7" ht="15.75">
      <c r="A33" s="52">
        <v>39142</v>
      </c>
      <c r="B33" s="29">
        <v>1344808.8</v>
      </c>
      <c r="C33" s="30">
        <v>7.04</v>
      </c>
      <c r="D33" s="31">
        <f>672.4-0.2</f>
        <v>672.1999999999999</v>
      </c>
      <c r="E33" s="30">
        <v>1003.58</v>
      </c>
      <c r="F33" s="30">
        <v>198.39</v>
      </c>
      <c r="G33" s="53">
        <f t="shared" si="0"/>
        <v>1344484.46</v>
      </c>
    </row>
    <row r="34" spans="1:7" ht="15.75">
      <c r="A34" s="52">
        <v>39173</v>
      </c>
      <c r="B34" s="29">
        <v>1344484.5</v>
      </c>
      <c r="C34" s="30">
        <v>5489.2</v>
      </c>
      <c r="D34" s="31">
        <v>13475.6</v>
      </c>
      <c r="E34" s="30">
        <v>211.6</v>
      </c>
      <c r="F34" s="30">
        <v>25.7</v>
      </c>
      <c r="G34" s="53">
        <f t="shared" si="0"/>
        <v>1363237.7</v>
      </c>
    </row>
    <row r="35" spans="1:7" ht="15.75">
      <c r="A35" s="52">
        <v>39203</v>
      </c>
      <c r="B35" s="30">
        <v>1363237.7</v>
      </c>
      <c r="C35" s="30">
        <v>5920</v>
      </c>
      <c r="D35" s="31">
        <v>12021.2</v>
      </c>
      <c r="E35" s="30">
        <v>2186.5</v>
      </c>
      <c r="F35" s="30">
        <v>962.4</v>
      </c>
      <c r="G35" s="53">
        <f t="shared" si="0"/>
        <v>1378992.4</v>
      </c>
    </row>
    <row r="36" spans="1:7" ht="15.75">
      <c r="A36" s="52">
        <v>39234</v>
      </c>
      <c r="B36" s="30">
        <v>1378992.4</v>
      </c>
      <c r="C36" s="30">
        <v>80.8</v>
      </c>
      <c r="D36" s="31">
        <v>26014.1</v>
      </c>
      <c r="E36" s="30">
        <v>3656.3</v>
      </c>
      <c r="F36" s="30">
        <v>1340.1</v>
      </c>
      <c r="G36" s="53">
        <f t="shared" si="0"/>
        <v>1401431</v>
      </c>
    </row>
    <row r="37" spans="1:7" ht="18">
      <c r="A37" s="52">
        <v>39264</v>
      </c>
      <c r="B37" s="30">
        <v>1401431</v>
      </c>
      <c r="C37" s="30">
        <v>4364.2</v>
      </c>
      <c r="D37" s="31">
        <v>38357.7</v>
      </c>
      <c r="E37" s="33">
        <v>0</v>
      </c>
      <c r="F37" s="33">
        <v>0</v>
      </c>
      <c r="G37" s="53">
        <f t="shared" si="0"/>
        <v>1444152.9</v>
      </c>
    </row>
    <row r="38" spans="1:7" ht="15.75">
      <c r="A38" s="52">
        <v>39295</v>
      </c>
      <c r="B38" s="30">
        <v>1444152.9</v>
      </c>
      <c r="C38" s="30">
        <v>541.1</v>
      </c>
      <c r="D38" s="31">
        <v>15009.6</v>
      </c>
      <c r="E38" s="29">
        <v>43.5</v>
      </c>
      <c r="F38" s="29">
        <v>14</v>
      </c>
      <c r="G38" s="53">
        <f t="shared" si="0"/>
        <v>1459660.1</v>
      </c>
    </row>
    <row r="39" spans="1:7" ht="18">
      <c r="A39" s="52">
        <v>39326</v>
      </c>
      <c r="B39" s="30">
        <v>1459660.1</v>
      </c>
      <c r="C39" s="30">
        <v>547</v>
      </c>
      <c r="D39" s="31">
        <v>13981.9</v>
      </c>
      <c r="E39" s="29">
        <v>16580.2</v>
      </c>
      <c r="F39" s="33">
        <v>0</v>
      </c>
      <c r="G39" s="53">
        <f t="shared" si="0"/>
        <v>1457608.8</v>
      </c>
    </row>
    <row r="40" spans="1:7" ht="15.75">
      <c r="A40" s="52">
        <v>39356</v>
      </c>
      <c r="B40" s="30">
        <v>1457608.84</v>
      </c>
      <c r="C40" s="30">
        <v>1096.6</v>
      </c>
      <c r="D40" s="31">
        <v>43978.34</v>
      </c>
      <c r="E40" s="29">
        <v>589.2</v>
      </c>
      <c r="F40" s="29">
        <v>394.3</v>
      </c>
      <c r="G40" s="53">
        <f t="shared" si="0"/>
        <v>1502094.5800000003</v>
      </c>
    </row>
    <row r="41" spans="1:7" ht="15.75">
      <c r="A41" s="52">
        <v>39387</v>
      </c>
      <c r="B41" s="30">
        <v>1502094.5800000003</v>
      </c>
      <c r="C41" s="30">
        <v>10107.2</v>
      </c>
      <c r="D41" s="31">
        <v>50924</v>
      </c>
      <c r="E41" s="29">
        <v>322.4</v>
      </c>
      <c r="F41" s="29">
        <v>93.3</v>
      </c>
      <c r="G41" s="53">
        <f t="shared" si="0"/>
        <v>1562803.3800000004</v>
      </c>
    </row>
    <row r="42" spans="1:7" ht="15.75">
      <c r="A42" s="52">
        <v>39417</v>
      </c>
      <c r="B42" s="30">
        <v>1562803.3800000004</v>
      </c>
      <c r="C42" s="30">
        <v>477.8</v>
      </c>
      <c r="D42" s="31">
        <v>-17114.4</v>
      </c>
      <c r="E42" s="29">
        <v>15624</v>
      </c>
      <c r="F42" s="29">
        <v>4463.8</v>
      </c>
      <c r="G42" s="53">
        <f t="shared" si="0"/>
        <v>1530542.7800000005</v>
      </c>
    </row>
    <row r="43" spans="1:7" ht="15.75">
      <c r="A43" s="52">
        <v>39448</v>
      </c>
      <c r="B43" s="30">
        <v>1530542.8</v>
      </c>
      <c r="C43" s="30">
        <v>1142.2</v>
      </c>
      <c r="D43" s="30">
        <v>13178</v>
      </c>
      <c r="E43" s="30">
        <v>371.6</v>
      </c>
      <c r="F43" s="30">
        <v>455.2</v>
      </c>
      <c r="G43" s="54">
        <f t="shared" si="0"/>
        <v>1544491.4</v>
      </c>
    </row>
    <row r="44" spans="1:7" ht="15.75">
      <c r="A44" s="52">
        <v>39479</v>
      </c>
      <c r="B44" s="30">
        <v>1544491.3</v>
      </c>
      <c r="C44" s="30">
        <v>540.4</v>
      </c>
      <c r="D44" s="30">
        <v>26172.4</v>
      </c>
      <c r="E44" s="30">
        <v>2228.2</v>
      </c>
      <c r="F44" s="30">
        <v>636.9</v>
      </c>
      <c r="G44" s="54">
        <f t="shared" si="0"/>
        <v>1568975.9</v>
      </c>
    </row>
    <row r="45" spans="1:7" ht="15.75">
      <c r="A45" s="52">
        <v>39508</v>
      </c>
      <c r="B45" s="30">
        <v>1568975.8</v>
      </c>
      <c r="C45" s="30">
        <v>892.8</v>
      </c>
      <c r="D45" s="30">
        <v>66358</v>
      </c>
      <c r="E45" s="30">
        <v>25303.4</v>
      </c>
      <c r="F45" s="30">
        <v>1167.7</v>
      </c>
      <c r="G45" s="54">
        <f t="shared" si="0"/>
        <v>1610923.2000000002</v>
      </c>
    </row>
    <row r="46" spans="1:7" ht="15.75">
      <c r="A46" s="52">
        <v>39539</v>
      </c>
      <c r="B46" s="30">
        <v>1610923.2</v>
      </c>
      <c r="C46" s="30">
        <v>891.1</v>
      </c>
      <c r="D46" s="30">
        <v>5117.7</v>
      </c>
      <c r="E46" s="30">
        <v>1187.5</v>
      </c>
      <c r="F46" s="30">
        <v>2030.1</v>
      </c>
      <c r="G46" s="54">
        <f t="shared" si="0"/>
        <v>1615744.5</v>
      </c>
    </row>
    <row r="47" spans="1:7" ht="18">
      <c r="A47" s="52">
        <v>39569</v>
      </c>
      <c r="B47" s="30">
        <v>1615744.5</v>
      </c>
      <c r="C47" s="33">
        <v>0</v>
      </c>
      <c r="D47" s="30">
        <v>-525.6</v>
      </c>
      <c r="E47" s="30">
        <v>1227.6</v>
      </c>
      <c r="F47" s="30">
        <v>316.6</v>
      </c>
      <c r="G47" s="54">
        <f t="shared" si="0"/>
        <v>1613991.2999999998</v>
      </c>
    </row>
    <row r="48" spans="1:7" ht="15.75">
      <c r="A48" s="52">
        <v>39600</v>
      </c>
      <c r="B48" s="30">
        <v>1613991.3</v>
      </c>
      <c r="C48" s="30">
        <v>186.4</v>
      </c>
      <c r="D48" s="30">
        <v>-2651.4</v>
      </c>
      <c r="E48" s="30">
        <v>1199.7</v>
      </c>
      <c r="F48" s="30">
        <v>247.9</v>
      </c>
      <c r="G48" s="54">
        <f t="shared" si="0"/>
        <v>1610326.6</v>
      </c>
    </row>
    <row r="49" spans="1:7" ht="15.75">
      <c r="A49" s="52">
        <v>39630</v>
      </c>
      <c r="B49" s="30">
        <v>1610326.6</v>
      </c>
      <c r="C49" s="30">
        <v>516.9</v>
      </c>
      <c r="D49" s="30">
        <v>19223.1</v>
      </c>
      <c r="E49" s="30">
        <v>215.2</v>
      </c>
      <c r="F49" s="30">
        <v>167</v>
      </c>
      <c r="G49" s="54">
        <f t="shared" si="0"/>
        <v>1629851.4000000001</v>
      </c>
    </row>
    <row r="50" spans="1:7" ht="18">
      <c r="A50" s="52">
        <v>39661</v>
      </c>
      <c r="B50" s="30">
        <v>1629851.5</v>
      </c>
      <c r="C50" s="33">
        <v>0</v>
      </c>
      <c r="D50" s="30">
        <v>-49434</v>
      </c>
      <c r="E50" s="30">
        <v>240.8</v>
      </c>
      <c r="F50" s="30">
        <v>40.4</v>
      </c>
      <c r="G50" s="54">
        <f t="shared" si="0"/>
        <v>1580176.7</v>
      </c>
    </row>
    <row r="51" spans="1:7" ht="15.75">
      <c r="A51" s="52">
        <v>39692</v>
      </c>
      <c r="B51" s="30">
        <v>1580176.7</v>
      </c>
      <c r="C51" s="30">
        <v>406.7</v>
      </c>
      <c r="D51" s="30">
        <v>-34504</v>
      </c>
      <c r="E51" s="30">
        <v>2292.4</v>
      </c>
      <c r="F51" s="30">
        <v>869.7</v>
      </c>
      <c r="G51" s="54">
        <f t="shared" si="0"/>
        <v>1543787</v>
      </c>
    </row>
    <row r="52" spans="1:7" ht="18">
      <c r="A52" s="52">
        <v>39722</v>
      </c>
      <c r="B52" s="30">
        <v>1543787</v>
      </c>
      <c r="C52" s="33">
        <v>0</v>
      </c>
      <c r="D52" s="30">
        <v>-16728</v>
      </c>
      <c r="E52" s="30">
        <v>4197.8</v>
      </c>
      <c r="F52" s="30">
        <v>1007.6</v>
      </c>
      <c r="G52" s="54">
        <f t="shared" si="0"/>
        <v>1522861.2</v>
      </c>
    </row>
    <row r="53" spans="1:7" ht="18">
      <c r="A53" s="52">
        <v>39753</v>
      </c>
      <c r="B53" s="30">
        <v>1522861.2</v>
      </c>
      <c r="C53" s="33">
        <v>0</v>
      </c>
      <c r="D53" s="30">
        <v>-12190.6</v>
      </c>
      <c r="E53" s="30">
        <v>5629.6</v>
      </c>
      <c r="F53" s="30">
        <v>1347</v>
      </c>
      <c r="G53" s="54">
        <f t="shared" si="0"/>
        <v>1505040.9999999998</v>
      </c>
    </row>
    <row r="54" spans="1:7" ht="15.75">
      <c r="A54" s="52">
        <v>39783</v>
      </c>
      <c r="B54" s="30">
        <v>1505041</v>
      </c>
      <c r="C54" s="30">
        <v>6838.43</v>
      </c>
      <c r="D54" s="30">
        <v>63488.84</v>
      </c>
      <c r="E54" s="30">
        <v>7409.7</v>
      </c>
      <c r="F54" s="30">
        <v>1541.9</v>
      </c>
      <c r="G54" s="54">
        <f t="shared" si="0"/>
        <v>1567958.57</v>
      </c>
    </row>
    <row r="55" spans="1:7" ht="15.75">
      <c r="A55" s="52">
        <v>39814</v>
      </c>
      <c r="B55" s="30">
        <v>1567958.6</v>
      </c>
      <c r="C55" s="30">
        <v>8096.5</v>
      </c>
      <c r="D55" s="30">
        <v>-8313.1</v>
      </c>
      <c r="E55" s="30">
        <v>248.6</v>
      </c>
      <c r="F55" s="30">
        <v>214.6</v>
      </c>
      <c r="G55" s="53">
        <f aca="true" t="shared" si="1" ref="G55:G66">+B55+C55+D55-E55</f>
        <v>1567493.4</v>
      </c>
    </row>
    <row r="56" spans="1:7" ht="15.75">
      <c r="A56" s="52">
        <v>39845</v>
      </c>
      <c r="B56" s="30">
        <v>1567493.4</v>
      </c>
      <c r="C56" s="30">
        <v>504.3</v>
      </c>
      <c r="D56" s="30">
        <v>-39466</v>
      </c>
      <c r="E56" s="30">
        <v>3337.5</v>
      </c>
      <c r="F56" s="30">
        <v>1094.5</v>
      </c>
      <c r="G56" s="53">
        <f t="shared" si="1"/>
        <v>1525194.2</v>
      </c>
    </row>
    <row r="57" spans="1:7" ht="15.75">
      <c r="A57" s="52">
        <v>39873</v>
      </c>
      <c r="B57" s="30">
        <v>1525194.2</v>
      </c>
      <c r="C57" s="30">
        <v>8953.1</v>
      </c>
      <c r="D57" s="30">
        <v>4299.2</v>
      </c>
      <c r="E57" s="30">
        <v>860.2</v>
      </c>
      <c r="F57" s="30">
        <v>154.1</v>
      </c>
      <c r="G57" s="53">
        <f t="shared" si="1"/>
        <v>1537586.3</v>
      </c>
    </row>
    <row r="58" spans="1:7" ht="15.75">
      <c r="A58" s="52">
        <v>39904</v>
      </c>
      <c r="B58" s="30">
        <v>1537586.4</v>
      </c>
      <c r="C58" s="30">
        <v>0</v>
      </c>
      <c r="D58" s="30">
        <v>3393.9</v>
      </c>
      <c r="E58" s="30">
        <v>2534.8</v>
      </c>
      <c r="F58" s="30">
        <v>597.6</v>
      </c>
      <c r="G58" s="53">
        <f t="shared" si="1"/>
        <v>1538445.4999999998</v>
      </c>
    </row>
    <row r="59" spans="1:7" ht="15.75">
      <c r="A59" s="52">
        <v>39934</v>
      </c>
      <c r="B59" s="30">
        <v>1538445.6</v>
      </c>
      <c r="C59" s="30">
        <v>500.8</v>
      </c>
      <c r="D59" s="30">
        <v>28616.4</v>
      </c>
      <c r="E59" s="30">
        <v>859.4</v>
      </c>
      <c r="F59" s="30">
        <v>537.8</v>
      </c>
      <c r="G59" s="53">
        <f t="shared" si="1"/>
        <v>1566703.4000000001</v>
      </c>
    </row>
    <row r="60" spans="1:7" ht="15.75">
      <c r="A60" s="52">
        <v>39965</v>
      </c>
      <c r="B60" s="30">
        <v>1566703.3656477071</v>
      </c>
      <c r="C60" s="30">
        <v>4913.698784644912</v>
      </c>
      <c r="D60" s="30">
        <v>27815.141686679446</v>
      </c>
      <c r="E60" s="30">
        <v>2013.094658521512</v>
      </c>
      <c r="F60" s="30">
        <v>857.401628487812</v>
      </c>
      <c r="G60" s="53">
        <f t="shared" si="1"/>
        <v>1597419.1114605102</v>
      </c>
    </row>
    <row r="61" spans="1:7" ht="15.75">
      <c r="A61" s="52">
        <v>39995</v>
      </c>
      <c r="B61" s="30">
        <v>1597419.1114605102</v>
      </c>
      <c r="C61" s="30">
        <v>1188.3532943326718</v>
      </c>
      <c r="D61" s="30">
        <v>8112.555572274102</v>
      </c>
      <c r="E61" s="30">
        <v>427.99509178932</v>
      </c>
      <c r="F61" s="30">
        <v>82.31359164105001</v>
      </c>
      <c r="G61" s="53">
        <f t="shared" si="1"/>
        <v>1606292.0252353277</v>
      </c>
    </row>
    <row r="62" spans="1:7" ht="15.75">
      <c r="A62" s="52">
        <v>40026</v>
      </c>
      <c r="B62" s="30">
        <v>1606292</v>
      </c>
      <c r="C62" s="30">
        <v>0</v>
      </c>
      <c r="D62" s="30">
        <v>8230.6</v>
      </c>
      <c r="E62" s="30">
        <v>701.9</v>
      </c>
      <c r="F62" s="30">
        <v>28.1</v>
      </c>
      <c r="G62" s="53">
        <f t="shared" si="1"/>
        <v>1613820.7000000002</v>
      </c>
    </row>
    <row r="63" spans="1:7" ht="15.75">
      <c r="A63" s="52">
        <v>40057</v>
      </c>
      <c r="B63" s="30">
        <v>1613820.7</v>
      </c>
      <c r="C63" s="30">
        <v>5946.1</v>
      </c>
      <c r="D63" s="30">
        <v>17393.7</v>
      </c>
      <c r="E63" s="30">
        <v>716.3</v>
      </c>
      <c r="F63" s="30">
        <v>28.7</v>
      </c>
      <c r="G63" s="53">
        <f t="shared" si="1"/>
        <v>1636444.2</v>
      </c>
    </row>
    <row r="64" spans="1:7" ht="15.75">
      <c r="A64" s="52">
        <v>40087</v>
      </c>
      <c r="B64" s="30">
        <v>1636444.3019899817</v>
      </c>
      <c r="C64" s="30">
        <v>51.142982812221675</v>
      </c>
      <c r="D64" s="30">
        <v>13733.821569704807</v>
      </c>
      <c r="E64" s="30">
        <v>1511.2562764731251</v>
      </c>
      <c r="F64" s="30">
        <v>298.461902025</v>
      </c>
      <c r="G64" s="53">
        <f t="shared" si="1"/>
        <v>1648718.0102660256</v>
      </c>
    </row>
    <row r="65" spans="1:7" ht="15.75">
      <c r="A65" s="52">
        <v>40118</v>
      </c>
      <c r="B65" s="30">
        <v>1648718.0102660253</v>
      </c>
      <c r="C65" s="30">
        <v>0</v>
      </c>
      <c r="D65" s="30">
        <v>8733.239549708653</v>
      </c>
      <c r="E65" s="30">
        <v>5649.569712309632</v>
      </c>
      <c r="F65" s="30">
        <v>1591.08235699312</v>
      </c>
      <c r="G65" s="53">
        <f t="shared" si="1"/>
        <v>1651801.6801034242</v>
      </c>
    </row>
    <row r="66" spans="1:7" ht="15.75">
      <c r="A66" s="52">
        <v>40148</v>
      </c>
      <c r="B66" s="30">
        <v>1651801.6801034245</v>
      </c>
      <c r="C66" s="30">
        <v>0</v>
      </c>
      <c r="D66" s="30">
        <v>-15242.1</v>
      </c>
      <c r="E66" s="30">
        <v>1075167.6</v>
      </c>
      <c r="F66" s="30">
        <v>3164.1</v>
      </c>
      <c r="G66" s="53">
        <f t="shared" si="1"/>
        <v>561391.9801034243</v>
      </c>
    </row>
    <row r="67" spans="1:7" ht="18">
      <c r="A67" s="52">
        <v>40179</v>
      </c>
      <c r="B67" s="30">
        <v>561392.1</v>
      </c>
      <c r="C67" s="34">
        <v>5085.1</v>
      </c>
      <c r="D67" s="30">
        <v>-7532.672854408175</v>
      </c>
      <c r="E67" s="34">
        <v>59679.2</v>
      </c>
      <c r="F67" s="33">
        <v>0</v>
      </c>
      <c r="G67" s="53">
        <f aca="true" t="shared" si="2" ref="G67:G102">+B67+C67+D67-E67</f>
        <v>499265.3271455918</v>
      </c>
    </row>
    <row r="68" spans="1:7" ht="15.75">
      <c r="A68" s="52">
        <v>40210</v>
      </c>
      <c r="B68" s="30">
        <v>499265.2271455918</v>
      </c>
      <c r="C68" s="34">
        <v>1760.8</v>
      </c>
      <c r="D68" s="30">
        <v>-8299.2</v>
      </c>
      <c r="E68" s="34">
        <v>7.1</v>
      </c>
      <c r="F68" s="30">
        <v>437.5</v>
      </c>
      <c r="G68" s="53">
        <f t="shared" si="2"/>
        <v>492719.7271455918</v>
      </c>
    </row>
    <row r="69" spans="1:7" ht="15.75">
      <c r="A69" s="52">
        <v>40238</v>
      </c>
      <c r="B69" s="30">
        <v>492719.7271455918</v>
      </c>
      <c r="C69" s="34">
        <v>7149.5</v>
      </c>
      <c r="D69" s="30">
        <v>-2381</v>
      </c>
      <c r="E69" s="34">
        <v>22.2</v>
      </c>
      <c r="F69" s="34">
        <v>20.7</v>
      </c>
      <c r="G69" s="53">
        <f t="shared" si="2"/>
        <v>497466.0271455918</v>
      </c>
    </row>
    <row r="70" spans="1:7" ht="18">
      <c r="A70" s="52">
        <v>40269</v>
      </c>
      <c r="B70" s="30">
        <v>497466.1271455918</v>
      </c>
      <c r="C70" s="33">
        <v>0</v>
      </c>
      <c r="D70" s="30">
        <v>-4073.8</v>
      </c>
      <c r="E70" s="34">
        <v>960.5</v>
      </c>
      <c r="F70" s="34">
        <v>347.8</v>
      </c>
      <c r="G70" s="53">
        <f t="shared" si="2"/>
        <v>492431.8271455918</v>
      </c>
    </row>
    <row r="71" spans="1:7" ht="18">
      <c r="A71" s="52">
        <v>40299</v>
      </c>
      <c r="B71" s="30">
        <v>492431.8271455918</v>
      </c>
      <c r="C71" s="33">
        <v>0</v>
      </c>
      <c r="D71" s="30">
        <v>-8885.2</v>
      </c>
      <c r="E71" s="33">
        <v>0</v>
      </c>
      <c r="F71" s="34">
        <v>89</v>
      </c>
      <c r="G71" s="53">
        <f t="shared" si="2"/>
        <v>483546.6271455918</v>
      </c>
    </row>
    <row r="72" spans="1:7" ht="18">
      <c r="A72" s="52">
        <v>40330</v>
      </c>
      <c r="B72" s="30">
        <v>483546.6</v>
      </c>
      <c r="C72" s="34">
        <v>768.9</v>
      </c>
      <c r="D72" s="30">
        <v>-4903.9</v>
      </c>
      <c r="E72" s="33">
        <v>0</v>
      </c>
      <c r="F72" s="33">
        <v>0</v>
      </c>
      <c r="G72" s="53">
        <f t="shared" si="2"/>
        <v>479411.6</v>
      </c>
    </row>
    <row r="73" spans="1:7" ht="18">
      <c r="A73" s="52">
        <v>40360</v>
      </c>
      <c r="B73" s="30">
        <v>479411.6</v>
      </c>
      <c r="C73" s="33">
        <v>0</v>
      </c>
      <c r="D73" s="30">
        <v>11612.9</v>
      </c>
      <c r="E73" s="34">
        <v>678.1</v>
      </c>
      <c r="F73" s="34">
        <v>260.3</v>
      </c>
      <c r="G73" s="53">
        <f t="shared" si="2"/>
        <v>490346.4</v>
      </c>
    </row>
    <row r="74" spans="1:7" ht="15.75">
      <c r="A74" s="52">
        <v>40391</v>
      </c>
      <c r="B74" s="30">
        <v>490346.4</v>
      </c>
      <c r="C74" s="34">
        <v>15097.3</v>
      </c>
      <c r="D74" s="30">
        <v>3626.3</v>
      </c>
      <c r="E74" s="34">
        <v>4.6</v>
      </c>
      <c r="F74" s="34">
        <v>2.5</v>
      </c>
      <c r="G74" s="53">
        <f t="shared" si="2"/>
        <v>509065.4</v>
      </c>
    </row>
    <row r="75" spans="1:7" ht="15.75">
      <c r="A75" s="52">
        <v>40422</v>
      </c>
      <c r="B75" s="30">
        <v>509065.4</v>
      </c>
      <c r="C75" s="34">
        <v>72.9</v>
      </c>
      <c r="D75" s="30">
        <v>1436.3</v>
      </c>
      <c r="E75" s="34">
        <v>424.9</v>
      </c>
      <c r="F75" s="34">
        <v>478.2</v>
      </c>
      <c r="G75" s="53">
        <f t="shared" si="2"/>
        <v>510149.7</v>
      </c>
    </row>
    <row r="76" spans="1:7" ht="15.75">
      <c r="A76" s="52">
        <v>40452</v>
      </c>
      <c r="B76" s="30">
        <v>510149.60000000003</v>
      </c>
      <c r="C76" s="34">
        <v>1580.3</v>
      </c>
      <c r="D76" s="30">
        <v>16128.8</v>
      </c>
      <c r="E76" s="34">
        <v>119.3</v>
      </c>
      <c r="F76" s="34">
        <v>95.8</v>
      </c>
      <c r="G76" s="53">
        <f t="shared" si="2"/>
        <v>527739.4</v>
      </c>
    </row>
    <row r="77" spans="1:7" ht="15.75">
      <c r="A77" s="52">
        <v>40483</v>
      </c>
      <c r="B77" s="30">
        <v>527739.9312927644</v>
      </c>
      <c r="C77" s="34">
        <v>6794.7259287501</v>
      </c>
      <c r="D77" s="30">
        <v>-2329.379279702226</v>
      </c>
      <c r="E77" s="34">
        <v>795.5915187</v>
      </c>
      <c r="F77" s="34">
        <v>337.16642052720005</v>
      </c>
      <c r="G77" s="53">
        <f t="shared" si="2"/>
        <v>531409.6864231123</v>
      </c>
    </row>
    <row r="78" spans="1:7" ht="18">
      <c r="A78" s="52">
        <v>40513</v>
      </c>
      <c r="B78" s="30">
        <v>531409.5864231123</v>
      </c>
      <c r="C78" s="34">
        <v>21010.6696797417</v>
      </c>
      <c r="D78" s="30">
        <v>-7456.692748999281</v>
      </c>
      <c r="E78" s="34">
        <v>50280.14232424882</v>
      </c>
      <c r="F78" s="33">
        <v>0</v>
      </c>
      <c r="G78" s="53">
        <f t="shared" si="2"/>
        <v>494683.4210296059</v>
      </c>
    </row>
    <row r="79" spans="1:7" ht="15.75">
      <c r="A79" s="52">
        <v>40544</v>
      </c>
      <c r="B79" s="30">
        <v>494683.4210296063</v>
      </c>
      <c r="C79" s="30">
        <v>1367.966577760337</v>
      </c>
      <c r="D79" s="30">
        <v>6306.386469800725</v>
      </c>
      <c r="E79" s="30">
        <v>88514.40480421486</v>
      </c>
      <c r="F79" s="30">
        <v>262.0664150517497</v>
      </c>
      <c r="G79" s="54">
        <f t="shared" si="2"/>
        <v>413843.36927295255</v>
      </c>
    </row>
    <row r="80" spans="1:7" ht="15.75">
      <c r="A80" s="52">
        <v>40575</v>
      </c>
      <c r="B80" s="30">
        <v>413843.36927295255</v>
      </c>
      <c r="C80" s="30">
        <v>681.55334837775</v>
      </c>
      <c r="D80" s="30">
        <v>3537.398752063236</v>
      </c>
      <c r="E80" s="30">
        <v>41.82515103585546</v>
      </c>
      <c r="F80" s="30">
        <v>532.7230811143726</v>
      </c>
      <c r="G80" s="54">
        <f t="shared" si="2"/>
        <v>418020.4962223577</v>
      </c>
    </row>
    <row r="81" spans="1:7" ht="15.75">
      <c r="A81" s="52">
        <v>40603</v>
      </c>
      <c r="B81" s="30">
        <v>418020.4962223577</v>
      </c>
      <c r="C81" s="30">
        <v>4355.334656546016</v>
      </c>
      <c r="D81" s="30">
        <v>3814.4879478050902</v>
      </c>
      <c r="E81" s="30">
        <v>461.28295668198734</v>
      </c>
      <c r="F81" s="30">
        <v>344.0520462223717</v>
      </c>
      <c r="G81" s="54">
        <f t="shared" si="2"/>
        <v>425729.0358700268</v>
      </c>
    </row>
    <row r="82" spans="1:7" ht="15.75">
      <c r="A82" s="52">
        <v>40634</v>
      </c>
      <c r="B82" s="30">
        <v>425729.0358700268</v>
      </c>
      <c r="C82" s="30">
        <v>4518.333194707738</v>
      </c>
      <c r="D82" s="30">
        <v>4653.117486575782</v>
      </c>
      <c r="E82" s="30">
        <v>371.262</v>
      </c>
      <c r="F82" s="30">
        <v>276.3396624024</v>
      </c>
      <c r="G82" s="54">
        <f t="shared" si="2"/>
        <v>434529.22455131036</v>
      </c>
    </row>
    <row r="83" spans="1:7" ht="15.75">
      <c r="A83" s="52">
        <v>40664</v>
      </c>
      <c r="B83" s="30">
        <v>434529.2413913103</v>
      </c>
      <c r="C83" s="30">
        <v>1637.3710066041035</v>
      </c>
      <c r="D83" s="30">
        <v>195.34535370530665</v>
      </c>
      <c r="E83" s="30">
        <v>0</v>
      </c>
      <c r="F83" s="30">
        <v>23.43111619043187</v>
      </c>
      <c r="G83" s="54">
        <f t="shared" si="2"/>
        <v>436361.9577516197</v>
      </c>
    </row>
    <row r="84" spans="1:7" ht="15.75">
      <c r="A84" s="52">
        <v>40695</v>
      </c>
      <c r="B84" s="30">
        <v>436361.9577516197</v>
      </c>
      <c r="C84" s="30">
        <v>2398.392739219428</v>
      </c>
      <c r="D84" s="30">
        <v>1545.5645828017384</v>
      </c>
      <c r="E84" s="30">
        <v>926.498537078174</v>
      </c>
      <c r="F84" s="30">
        <v>68.06611284549999</v>
      </c>
      <c r="G84" s="54">
        <f t="shared" si="2"/>
        <v>439379.41653656267</v>
      </c>
    </row>
    <row r="85" spans="1:7" ht="15.75">
      <c r="A85" s="52">
        <v>40725</v>
      </c>
      <c r="B85" s="30">
        <v>439379.41653656267</v>
      </c>
      <c r="C85" s="30">
        <v>9272.573661024704</v>
      </c>
      <c r="D85" s="30">
        <v>1020.5297650839534</v>
      </c>
      <c r="E85" s="30">
        <v>241.02054875164805</v>
      </c>
      <c r="F85" s="30">
        <v>52.321885543860006</v>
      </c>
      <c r="G85" s="54">
        <f t="shared" si="2"/>
        <v>449431.4994139197</v>
      </c>
    </row>
    <row r="86" spans="1:7" ht="15.75">
      <c r="A86" s="52">
        <v>40756</v>
      </c>
      <c r="B86" s="30">
        <v>449431.4994139197</v>
      </c>
      <c r="C86" s="30">
        <v>4246.45523619457</v>
      </c>
      <c r="D86" s="30">
        <v>5046.068613953898</v>
      </c>
      <c r="E86" s="30">
        <v>16.6977288072</v>
      </c>
      <c r="F86" s="30">
        <v>312.1291988088</v>
      </c>
      <c r="G86" s="54">
        <f t="shared" si="2"/>
        <v>458707.32553526096</v>
      </c>
    </row>
    <row r="87" spans="1:7" ht="15.75">
      <c r="A87" s="52">
        <v>40787</v>
      </c>
      <c r="B87" s="30">
        <v>458707.32553526096</v>
      </c>
      <c r="C87" s="30">
        <v>88.47017905935</v>
      </c>
      <c r="D87" s="30">
        <v>-9848.383865216796</v>
      </c>
      <c r="E87" s="30">
        <v>1362.31780926957</v>
      </c>
      <c r="F87" s="30">
        <v>555.514917736315</v>
      </c>
      <c r="G87" s="54">
        <f t="shared" si="2"/>
        <v>447585.09403983393</v>
      </c>
    </row>
    <row r="88" spans="1:7" ht="18">
      <c r="A88" s="52">
        <v>40817</v>
      </c>
      <c r="B88" s="30">
        <v>447585.09403983393</v>
      </c>
      <c r="C88" s="30">
        <v>2551.79993341705</v>
      </c>
      <c r="D88" s="30">
        <v>10751.489743361784</v>
      </c>
      <c r="E88" s="33">
        <v>0</v>
      </c>
      <c r="F88" s="33">
        <v>0</v>
      </c>
      <c r="G88" s="54">
        <f t="shared" si="2"/>
        <v>460888.38371661276</v>
      </c>
    </row>
    <row r="89" spans="1:7" ht="15.75">
      <c r="A89" s="52">
        <v>40848</v>
      </c>
      <c r="B89" s="30">
        <v>460888.38371661276</v>
      </c>
      <c r="C89" s="30">
        <v>2889.5445204835</v>
      </c>
      <c r="D89" s="30">
        <v>10651.73585857554</v>
      </c>
      <c r="E89" s="30">
        <v>396.6883016540325</v>
      </c>
      <c r="F89" s="30">
        <v>322.17746086064005</v>
      </c>
      <c r="G89" s="54">
        <f t="shared" si="2"/>
        <v>474032.97579401784</v>
      </c>
    </row>
    <row r="90" spans="1:7" ht="15.75">
      <c r="A90" s="52">
        <v>40878</v>
      </c>
      <c r="B90" s="30">
        <v>474032.97579401784</v>
      </c>
      <c r="C90" s="30">
        <v>3213.94681995109</v>
      </c>
      <c r="D90" s="30">
        <v>9093.916612264013</v>
      </c>
      <c r="E90" s="30">
        <v>1259.78503479866</v>
      </c>
      <c r="F90" s="30">
        <v>97.81284831207682</v>
      </c>
      <c r="G90" s="54">
        <f t="shared" si="2"/>
        <v>485081.0541914343</v>
      </c>
    </row>
    <row r="91" spans="1:7" ht="15.75">
      <c r="A91" s="52">
        <v>40909</v>
      </c>
      <c r="B91" s="30">
        <v>485081.0541914343</v>
      </c>
      <c r="C91" s="30">
        <v>3421.52400029017</v>
      </c>
      <c r="D91" s="30">
        <v>7361.724415760967</v>
      </c>
      <c r="E91" s="30">
        <v>392.03593519815</v>
      </c>
      <c r="F91" s="30">
        <v>0</v>
      </c>
      <c r="G91" s="54">
        <f t="shared" si="2"/>
        <v>495472.2666722873</v>
      </c>
    </row>
    <row r="92" spans="1:7" ht="15.75">
      <c r="A92" s="52">
        <v>40940</v>
      </c>
      <c r="B92" s="30">
        <v>495472.2666722873</v>
      </c>
      <c r="C92" s="30">
        <v>308.04386307616</v>
      </c>
      <c r="D92" s="30">
        <v>11946.346374997041</v>
      </c>
      <c r="E92" s="30">
        <v>30.741780659449994</v>
      </c>
      <c r="F92" s="30">
        <v>238.35030941590003</v>
      </c>
      <c r="G92" s="54">
        <f t="shared" si="2"/>
        <v>507695.915129701</v>
      </c>
    </row>
    <row r="93" spans="1:7" ht="15.75">
      <c r="A93" s="52">
        <v>40969</v>
      </c>
      <c r="B93" s="30">
        <v>507695.915129701</v>
      </c>
      <c r="C93" s="30">
        <v>23.058095670249998</v>
      </c>
      <c r="D93" s="30">
        <v>-801.9291849939702</v>
      </c>
      <c r="E93" s="30">
        <v>542.84404037732</v>
      </c>
      <c r="F93" s="30">
        <v>447.126233933722</v>
      </c>
      <c r="G93" s="54">
        <f t="shared" si="2"/>
        <v>506374.2</v>
      </c>
    </row>
    <row r="94" spans="1:7" ht="15.75">
      <c r="A94" s="52">
        <v>41000</v>
      </c>
      <c r="B94" s="30">
        <v>506374.2</v>
      </c>
      <c r="C94" s="30">
        <v>3562.7448851503486</v>
      </c>
      <c r="D94" s="30">
        <v>-3246.4289498664793</v>
      </c>
      <c r="E94" s="30">
        <v>528.049422950196</v>
      </c>
      <c r="F94" s="30">
        <v>248.693497773756</v>
      </c>
      <c r="G94" s="54">
        <f t="shared" si="2"/>
        <v>506162.46651233366</v>
      </c>
    </row>
    <row r="95" spans="1:7" ht="18">
      <c r="A95" s="52">
        <v>41030</v>
      </c>
      <c r="B95" s="30">
        <v>506162.46651233366</v>
      </c>
      <c r="C95" s="30">
        <v>4057.6153225740986</v>
      </c>
      <c r="D95" s="30">
        <v>-1271.3709563832942</v>
      </c>
      <c r="E95" s="33">
        <v>0</v>
      </c>
      <c r="F95" s="30">
        <v>122.1604691791816</v>
      </c>
      <c r="G95" s="54">
        <f t="shared" si="2"/>
        <v>508948.71087852446</v>
      </c>
    </row>
    <row r="96" spans="1:7" ht="15.75">
      <c r="A96" s="52">
        <v>41061</v>
      </c>
      <c r="B96" s="30">
        <v>508948.71087852446</v>
      </c>
      <c r="C96" s="30">
        <v>171.4755537352</v>
      </c>
      <c r="D96" s="30">
        <v>3530.4112738719077</v>
      </c>
      <c r="E96" s="30">
        <v>438.76046052</v>
      </c>
      <c r="F96" s="30">
        <v>18.54132990624</v>
      </c>
      <c r="G96" s="54">
        <f t="shared" si="2"/>
        <v>512211.8372456116</v>
      </c>
    </row>
    <row r="97" spans="1:7" ht="15.75">
      <c r="A97" s="52">
        <v>41091</v>
      </c>
      <c r="B97" s="30">
        <v>512211.8372456116</v>
      </c>
      <c r="C97" s="30">
        <v>8831.99326832613</v>
      </c>
      <c r="D97" s="30">
        <v>10143.527872913332</v>
      </c>
      <c r="E97" s="30">
        <v>542.7050347311999</v>
      </c>
      <c r="F97" s="30">
        <v>332.0806279131</v>
      </c>
      <c r="G97" s="54">
        <f t="shared" si="2"/>
        <v>530644.6533521198</v>
      </c>
    </row>
    <row r="98" spans="1:7" ht="15.75">
      <c r="A98" s="52">
        <v>41122</v>
      </c>
      <c r="B98" s="30">
        <v>530644.6533521198</v>
      </c>
      <c r="C98" s="30">
        <v>551.0904535836</v>
      </c>
      <c r="D98" s="30">
        <v>7551.41951423758</v>
      </c>
      <c r="E98" s="30">
        <v>832.8233585150155</v>
      </c>
      <c r="F98" s="30">
        <v>92.89573781760001</v>
      </c>
      <c r="G98" s="54">
        <f t="shared" si="2"/>
        <v>537914.339961426</v>
      </c>
    </row>
    <row r="99" spans="1:7" ht="15.75">
      <c r="A99" s="52">
        <v>41153</v>
      </c>
      <c r="B99" s="30">
        <v>537914.339961426</v>
      </c>
      <c r="C99" s="30">
        <v>1539.07091080799</v>
      </c>
      <c r="D99" s="30">
        <v>7077.104490856587</v>
      </c>
      <c r="E99" s="30">
        <v>436.4105187295</v>
      </c>
      <c r="F99" s="30">
        <v>497.21716501982</v>
      </c>
      <c r="G99" s="54">
        <f t="shared" si="2"/>
        <v>546094.1048443612</v>
      </c>
    </row>
    <row r="100" spans="1:7" ht="15.75">
      <c r="A100" s="52">
        <v>41183</v>
      </c>
      <c r="B100" s="30">
        <v>546094.1048443612</v>
      </c>
      <c r="C100" s="30">
        <v>2850.476483830953</v>
      </c>
      <c r="D100" s="30">
        <v>5917.786068289495</v>
      </c>
      <c r="E100" s="30">
        <v>1181.17219456958</v>
      </c>
      <c r="F100" s="30">
        <v>842.2391188784159</v>
      </c>
      <c r="G100" s="54">
        <f t="shared" si="2"/>
        <v>553681.1952019121</v>
      </c>
    </row>
    <row r="101" spans="1:7" ht="15.75">
      <c r="A101" s="52">
        <v>41214</v>
      </c>
      <c r="B101" s="30">
        <v>553681.1952019121</v>
      </c>
      <c r="C101" s="30">
        <v>38366.23266592947</v>
      </c>
      <c r="D101" s="30">
        <v>2101.555444787331</v>
      </c>
      <c r="E101" s="30">
        <v>1046.94753167229</v>
      </c>
      <c r="F101" s="30">
        <v>492.32382352650393</v>
      </c>
      <c r="G101" s="54">
        <f t="shared" si="2"/>
        <v>593102.0357809566</v>
      </c>
    </row>
    <row r="102" spans="1:7" ht="15.75">
      <c r="A102" s="52">
        <v>41244</v>
      </c>
      <c r="B102" s="30">
        <v>593102.0357809566</v>
      </c>
      <c r="C102" s="30">
        <v>473.47831646271993</v>
      </c>
      <c r="D102" s="30">
        <v>15657.775831923434</v>
      </c>
      <c r="E102" s="30">
        <v>1551.8690743889003</v>
      </c>
      <c r="F102" s="30">
        <v>183.13135551023998</v>
      </c>
      <c r="G102" s="54">
        <f t="shared" si="2"/>
        <v>607681.4208549539</v>
      </c>
    </row>
    <row r="103" spans="1:7" ht="15.75">
      <c r="A103" s="52">
        <v>41275</v>
      </c>
      <c r="B103" s="30">
        <v>607681.4208611557</v>
      </c>
      <c r="C103" s="34">
        <v>1754.9573933518927</v>
      </c>
      <c r="D103" s="30">
        <v>12169.779363199377</v>
      </c>
      <c r="E103" s="34">
        <v>547.5752717854112</v>
      </c>
      <c r="F103" s="34">
        <v>412.47511801792166</v>
      </c>
      <c r="G103" s="53">
        <f aca="true" t="shared" si="3" ref="G103:G114">B103+C103+D103-E103</f>
        <v>621058.5823459217</v>
      </c>
    </row>
    <row r="104" spans="1:7" ht="15.75">
      <c r="A104" s="52">
        <v>41306</v>
      </c>
      <c r="B104" s="30">
        <v>621058.5823459215</v>
      </c>
      <c r="C104" s="34">
        <v>1186.827324116518</v>
      </c>
      <c r="D104" s="30">
        <v>23833.15711439182</v>
      </c>
      <c r="E104" s="34">
        <v>29.797731049225998</v>
      </c>
      <c r="F104" s="34">
        <v>59.2932299766653</v>
      </c>
      <c r="G104" s="53">
        <f t="shared" si="3"/>
        <v>646048.7690533806</v>
      </c>
    </row>
    <row r="105" spans="1:7" ht="15.75">
      <c r="A105" s="52">
        <v>41334</v>
      </c>
      <c r="B105" s="30">
        <v>646048.7690533806</v>
      </c>
      <c r="C105" s="34">
        <v>1298.4737694971402</v>
      </c>
      <c r="D105" s="30">
        <v>-28171.01327072512</v>
      </c>
      <c r="E105" s="34">
        <v>544.2402742090001</v>
      </c>
      <c r="F105" s="34">
        <v>562.321850452736</v>
      </c>
      <c r="G105" s="53">
        <f t="shared" si="3"/>
        <v>618631.9892779436</v>
      </c>
    </row>
    <row r="106" spans="1:7" ht="15.75">
      <c r="A106" s="52">
        <v>41365</v>
      </c>
      <c r="B106" s="30">
        <v>618631.9892779436</v>
      </c>
      <c r="C106" s="34">
        <v>1159.6332773058366</v>
      </c>
      <c r="D106" s="30">
        <v>-4253.705542739155</v>
      </c>
      <c r="E106" s="34">
        <v>1876.3741086886378</v>
      </c>
      <c r="F106" s="34">
        <v>446.1867847981048</v>
      </c>
      <c r="G106" s="53">
        <f t="shared" si="3"/>
        <v>613661.5429038217</v>
      </c>
    </row>
    <row r="107" spans="1:7" ht="18">
      <c r="A107" s="52">
        <v>41395</v>
      </c>
      <c r="B107" s="30">
        <v>613661.5429038217</v>
      </c>
      <c r="C107" s="34">
        <v>1812.0704415066</v>
      </c>
      <c r="D107" s="30">
        <v>-9853.314967726023</v>
      </c>
      <c r="E107" s="33">
        <v>0</v>
      </c>
      <c r="F107" s="34">
        <v>71.667960309</v>
      </c>
      <c r="G107" s="53">
        <f t="shared" si="3"/>
        <v>605620.2983776022</v>
      </c>
    </row>
    <row r="108" spans="1:7" ht="15.75">
      <c r="A108" s="52">
        <v>41426</v>
      </c>
      <c r="B108" s="30">
        <v>605620.2983776022</v>
      </c>
      <c r="C108" s="34">
        <v>351.79258202101</v>
      </c>
      <c r="D108" s="30">
        <v>2301.61373322445</v>
      </c>
      <c r="E108" s="34">
        <v>475.38767583500004</v>
      </c>
      <c r="F108" s="34">
        <v>381.43552877145004</v>
      </c>
      <c r="G108" s="53">
        <f t="shared" si="3"/>
        <v>607798.3170170126</v>
      </c>
    </row>
    <row r="109" spans="1:7" ht="15.75">
      <c r="A109" s="52">
        <v>41456</v>
      </c>
      <c r="B109" s="30">
        <v>607798.3170170126</v>
      </c>
      <c r="C109" s="34">
        <v>2530.7378998516247</v>
      </c>
      <c r="D109" s="30">
        <v>1856.9823438939816</v>
      </c>
      <c r="E109" s="34">
        <v>513.0219889990568</v>
      </c>
      <c r="F109" s="34">
        <v>335.3740202175649</v>
      </c>
      <c r="G109" s="53">
        <f t="shared" si="3"/>
        <v>611673.0152717591</v>
      </c>
    </row>
    <row r="110" spans="1:7" ht="15.75">
      <c r="A110" s="52">
        <v>41487</v>
      </c>
      <c r="B110" s="30">
        <v>611673.0152717591</v>
      </c>
      <c r="C110" s="34">
        <v>334.418084450785</v>
      </c>
      <c r="D110" s="30">
        <v>-1382.3633359045791</v>
      </c>
      <c r="E110" s="34">
        <v>24.622717959218832</v>
      </c>
      <c r="F110" s="34">
        <v>295.1</v>
      </c>
      <c r="G110" s="53">
        <f t="shared" si="3"/>
        <v>610600.4473023461</v>
      </c>
    </row>
    <row r="111" spans="1:7" ht="15.75">
      <c r="A111" s="52">
        <v>41518</v>
      </c>
      <c r="B111" s="30">
        <v>610600.4473023461</v>
      </c>
      <c r="C111" s="34">
        <v>605.871016779312</v>
      </c>
      <c r="D111" s="30">
        <v>1218.8304601053496</v>
      </c>
      <c r="E111" s="34">
        <v>806.8113847085264</v>
      </c>
      <c r="F111" s="34">
        <v>451.6584539642989</v>
      </c>
      <c r="G111" s="53">
        <f t="shared" si="3"/>
        <v>611618.3373945223</v>
      </c>
    </row>
    <row r="112" spans="1:7" ht="15.75">
      <c r="A112" s="52">
        <v>41548</v>
      </c>
      <c r="B112" s="30">
        <v>611618.3373945223</v>
      </c>
      <c r="C112" s="34">
        <v>1644.503695047356</v>
      </c>
      <c r="D112" s="30">
        <v>4926.877279545559</v>
      </c>
      <c r="E112" s="34">
        <v>1981.8852953805808</v>
      </c>
      <c r="F112" s="34">
        <v>764.696631073401</v>
      </c>
      <c r="G112" s="53">
        <f t="shared" si="3"/>
        <v>616207.8330737345</v>
      </c>
    </row>
    <row r="113" spans="1:7" ht="15.75">
      <c r="A113" s="52">
        <v>41579</v>
      </c>
      <c r="B113" s="30">
        <v>616207.8330737345</v>
      </c>
      <c r="C113" s="34">
        <v>204.77835315720802</v>
      </c>
      <c r="D113" s="30">
        <v>-3765.5135143428715</v>
      </c>
      <c r="E113" s="34">
        <v>677.610340475</v>
      </c>
      <c r="F113" s="34">
        <v>516.870983676975</v>
      </c>
      <c r="G113" s="53">
        <f t="shared" si="3"/>
        <v>611969.4875720739</v>
      </c>
    </row>
    <row r="114" spans="1:7" ht="15.75">
      <c r="A114" s="52">
        <v>41609</v>
      </c>
      <c r="B114" s="30">
        <v>611969.4875720739</v>
      </c>
      <c r="C114" s="34">
        <v>959.3523086194493</v>
      </c>
      <c r="D114" s="30">
        <v>3255.7245994815216</v>
      </c>
      <c r="E114" s="34">
        <v>476.94714322765</v>
      </c>
      <c r="F114" s="34">
        <v>62.162424676811206</v>
      </c>
      <c r="G114" s="53">
        <f t="shared" si="3"/>
        <v>615707.6173369472</v>
      </c>
    </row>
    <row r="115" spans="1:7" ht="15.75">
      <c r="A115" s="52">
        <v>41640</v>
      </c>
      <c r="B115" s="30">
        <v>615707.6173369475</v>
      </c>
      <c r="C115" s="34">
        <v>12429.738397357713</v>
      </c>
      <c r="D115" s="30">
        <v>-133.27263316253865</v>
      </c>
      <c r="E115" s="34">
        <v>488.4606538232373</v>
      </c>
      <c r="F115" s="34">
        <v>328.0923354744742</v>
      </c>
      <c r="G115" s="53">
        <f aca="true" t="shared" si="4" ref="G115:G126">B115+C115+D115-E115</f>
        <v>627515.6224473194</v>
      </c>
    </row>
    <row r="116" spans="1:7" ht="15.75">
      <c r="A116" s="52">
        <v>41671</v>
      </c>
      <c r="B116" s="30">
        <v>627515.6224473194</v>
      </c>
      <c r="C116" s="34">
        <v>17206.87726144094</v>
      </c>
      <c r="D116" s="30">
        <v>2644.134722710528</v>
      </c>
      <c r="E116" s="34">
        <v>73.81528783795136</v>
      </c>
      <c r="F116" s="34">
        <v>143.20984334997473</v>
      </c>
      <c r="G116" s="53">
        <f t="shared" si="4"/>
        <v>647292.8191436329</v>
      </c>
    </row>
    <row r="117" spans="1:7" ht="15.75">
      <c r="A117" s="52">
        <v>41699</v>
      </c>
      <c r="B117" s="30">
        <v>647292.8191436329</v>
      </c>
      <c r="C117" s="34">
        <v>4356.819886571315</v>
      </c>
      <c r="D117" s="30">
        <v>2228.7793928838437</v>
      </c>
      <c r="E117" s="34">
        <v>829.8678924493701</v>
      </c>
      <c r="F117" s="34">
        <v>711.465778546512</v>
      </c>
      <c r="G117" s="53">
        <f t="shared" si="4"/>
        <v>653048.5505306387</v>
      </c>
    </row>
    <row r="118" spans="1:7" ht="15.75">
      <c r="A118" s="52">
        <v>41730</v>
      </c>
      <c r="B118" s="30">
        <v>653048.5505306387</v>
      </c>
      <c r="C118" s="34">
        <v>4479.2528749626845</v>
      </c>
      <c r="D118" s="30">
        <v>-7222.976478226132</v>
      </c>
      <c r="E118" s="34">
        <v>2041.7959540722593</v>
      </c>
      <c r="F118" s="34">
        <v>583.4036478628334</v>
      </c>
      <c r="G118" s="53">
        <f t="shared" si="4"/>
        <v>648263.0309733029</v>
      </c>
    </row>
    <row r="119" spans="1:7" ht="15.75">
      <c r="A119" s="52">
        <v>41760</v>
      </c>
      <c r="B119" s="30">
        <v>648263.0309733029</v>
      </c>
      <c r="C119" s="34">
        <v>2779.0905789334042</v>
      </c>
      <c r="D119" s="30">
        <v>6672.93735956442</v>
      </c>
      <c r="E119" s="34">
        <v>510.47245406</v>
      </c>
      <c r="F119" s="34">
        <v>514.546971669485</v>
      </c>
      <c r="G119" s="53">
        <f t="shared" si="4"/>
        <v>657204.5864577407</v>
      </c>
    </row>
    <row r="120" spans="1:7" ht="15.75">
      <c r="A120" s="52">
        <v>41791</v>
      </c>
      <c r="B120" s="30">
        <v>657204.5864577407</v>
      </c>
      <c r="C120" s="34">
        <v>1965.8953956991277</v>
      </c>
      <c r="D120" s="30">
        <v>-281.8249134606421</v>
      </c>
      <c r="E120" s="34">
        <v>0</v>
      </c>
      <c r="F120" s="34">
        <v>0</v>
      </c>
      <c r="G120" s="53">
        <f t="shared" si="4"/>
        <v>658888.6569399792</v>
      </c>
    </row>
    <row r="121" spans="1:7" ht="15.75">
      <c r="A121" s="52">
        <v>41821</v>
      </c>
      <c r="B121" s="30">
        <v>658888.6569399792</v>
      </c>
      <c r="C121" s="34">
        <v>1743.5862038934</v>
      </c>
      <c r="D121" s="30">
        <v>-445.6205855845766</v>
      </c>
      <c r="E121" s="34">
        <v>1419.3842010496787</v>
      </c>
      <c r="F121" s="34">
        <v>798.9909813084518</v>
      </c>
      <c r="G121" s="53">
        <f t="shared" si="4"/>
        <v>658767.2383572384</v>
      </c>
    </row>
    <row r="122" spans="1:7" ht="15.75">
      <c r="A122" s="52">
        <v>41852</v>
      </c>
      <c r="B122" s="30">
        <v>658767.2383572384</v>
      </c>
      <c r="C122" s="34">
        <v>13108.133680413639</v>
      </c>
      <c r="D122" s="30">
        <v>-3935.2160109545475</v>
      </c>
      <c r="E122" s="34">
        <v>29.90616062559134</v>
      </c>
      <c r="F122" s="34">
        <v>91.95344667637399</v>
      </c>
      <c r="G122" s="53">
        <f t="shared" si="4"/>
        <v>667910.2498660717</v>
      </c>
    </row>
    <row r="123" spans="1:7" ht="15.75">
      <c r="A123" s="52">
        <v>41883</v>
      </c>
      <c r="B123" s="30">
        <v>667910.2498660717</v>
      </c>
      <c r="C123" s="34">
        <v>1604.4066840815083</v>
      </c>
      <c r="D123" s="30">
        <v>-7273.500599671506</v>
      </c>
      <c r="E123" s="34">
        <v>1294.9418756083458</v>
      </c>
      <c r="F123" s="34">
        <v>650.5941375660043</v>
      </c>
      <c r="G123" s="53">
        <f t="shared" si="4"/>
        <v>660946.2140748735</v>
      </c>
    </row>
    <row r="124" spans="1:7" ht="15.75">
      <c r="A124" s="52">
        <v>41913</v>
      </c>
      <c r="B124" s="30">
        <v>660946.2140748735</v>
      </c>
      <c r="C124" s="34">
        <v>148.57819033450312</v>
      </c>
      <c r="D124" s="30">
        <v>-2758.5849626284826</v>
      </c>
      <c r="E124" s="34">
        <v>1196.4861020144679</v>
      </c>
      <c r="F124" s="34">
        <v>771.139443313101</v>
      </c>
      <c r="G124" s="53">
        <f t="shared" si="4"/>
        <v>657139.7212005651</v>
      </c>
    </row>
    <row r="125" spans="1:7" ht="15.75">
      <c r="A125" s="52">
        <v>41944</v>
      </c>
      <c r="B125" s="30">
        <v>657139.7212005651</v>
      </c>
      <c r="C125" s="34">
        <v>4305.556477479905</v>
      </c>
      <c r="D125" s="30">
        <v>-5621.087034435846</v>
      </c>
      <c r="E125" s="34">
        <v>0</v>
      </c>
      <c r="F125" s="34">
        <v>572.651446978525</v>
      </c>
      <c r="G125" s="53">
        <f t="shared" si="4"/>
        <v>655824.1906436092</v>
      </c>
    </row>
    <row r="126" spans="1:7" ht="15.75">
      <c r="A126" s="52">
        <v>41974</v>
      </c>
      <c r="B126" s="30">
        <v>655824.1906436092</v>
      </c>
      <c r="C126" s="34">
        <v>3231.233630235</v>
      </c>
      <c r="D126" s="30">
        <v>-2491.761459856384</v>
      </c>
      <c r="E126" s="34">
        <v>0</v>
      </c>
      <c r="F126" s="34">
        <v>199.40473060949998</v>
      </c>
      <c r="G126" s="53">
        <f t="shared" si="4"/>
        <v>656563.6628139877</v>
      </c>
    </row>
    <row r="127" spans="1:7" ht="15.75">
      <c r="A127" s="52">
        <v>42005</v>
      </c>
      <c r="B127" s="30">
        <v>656563.6628139877</v>
      </c>
      <c r="C127" s="30">
        <v>1150.40271894537</v>
      </c>
      <c r="D127" s="30">
        <v>-10924.221722237999</v>
      </c>
      <c r="E127" s="30">
        <v>817.07534543118</v>
      </c>
      <c r="F127" s="30">
        <v>296.82579848333006</v>
      </c>
      <c r="G127" s="53">
        <f aca="true" t="shared" si="5" ref="G127:G138">B127+C127+D127-E127</f>
        <v>645972.7684652639</v>
      </c>
    </row>
    <row r="128" spans="1:7" ht="15.75">
      <c r="A128" s="52">
        <v>42036</v>
      </c>
      <c r="B128" s="30">
        <v>645972.7684652639</v>
      </c>
      <c r="C128" s="30">
        <v>136.71415619713983</v>
      </c>
      <c r="D128" s="30">
        <v>1950.9139853112893</v>
      </c>
      <c r="E128" s="30">
        <v>104.59591865984812</v>
      </c>
      <c r="F128" s="30">
        <v>62.91842072280839</v>
      </c>
      <c r="G128" s="53">
        <f t="shared" si="5"/>
        <v>647955.8006881125</v>
      </c>
    </row>
    <row r="129" spans="1:7" ht="15.75">
      <c r="A129" s="52">
        <v>42064</v>
      </c>
      <c r="B129" s="30">
        <v>647955.8006881126</v>
      </c>
      <c r="C129" s="30">
        <v>2375.5082641747404</v>
      </c>
      <c r="D129" s="30">
        <v>-10983.690246465752</v>
      </c>
      <c r="E129" s="30">
        <v>1271.9036781170544</v>
      </c>
      <c r="F129" s="30">
        <v>240.47469722458717</v>
      </c>
      <c r="G129" s="53">
        <f t="shared" si="5"/>
        <v>638075.7150277045</v>
      </c>
    </row>
    <row r="130" spans="1:7" ht="15.75">
      <c r="A130" s="52">
        <v>42095</v>
      </c>
      <c r="B130" s="30">
        <v>638075.7150277046</v>
      </c>
      <c r="C130" s="30">
        <v>121.56569870837325</v>
      </c>
      <c r="D130" s="30">
        <v>2328.1018951064834</v>
      </c>
      <c r="E130" s="30">
        <v>508.91324228728797</v>
      </c>
      <c r="F130" s="30">
        <v>560.8492870479523</v>
      </c>
      <c r="G130" s="53">
        <f t="shared" si="5"/>
        <v>640016.4693792323</v>
      </c>
    </row>
    <row r="131" spans="1:7" ht="15.75">
      <c r="A131" s="52">
        <v>42125</v>
      </c>
      <c r="B131" s="30">
        <v>640016.4693792323</v>
      </c>
      <c r="C131" s="30">
        <v>6128.890863480178</v>
      </c>
      <c r="D131" s="30">
        <v>6733.8149568206645</v>
      </c>
      <c r="E131" s="30">
        <v>519.3699929148</v>
      </c>
      <c r="F131" s="30">
        <v>238.47262833979318</v>
      </c>
      <c r="G131" s="53">
        <f t="shared" si="5"/>
        <v>652359.8052066183</v>
      </c>
    </row>
    <row r="132" spans="1:7" ht="15.75">
      <c r="A132" s="52">
        <v>42156</v>
      </c>
      <c r="B132" s="30">
        <v>652359.8052066183</v>
      </c>
      <c r="C132" s="30">
        <v>62.344126651386595</v>
      </c>
      <c r="D132" s="30">
        <v>4659.231222753698</v>
      </c>
      <c r="E132" s="30">
        <v>138.0734184357</v>
      </c>
      <c r="F132" s="30">
        <v>53.63466863070779</v>
      </c>
      <c r="G132" s="53">
        <f t="shared" si="5"/>
        <v>656943.3071375876</v>
      </c>
    </row>
    <row r="133" spans="1:7" ht="15.75">
      <c r="A133" s="52">
        <v>42186</v>
      </c>
      <c r="B133" s="30">
        <v>656943.3071375876</v>
      </c>
      <c r="C133" s="30">
        <v>0</v>
      </c>
      <c r="D133" s="30">
        <v>-2632.0174603391943</v>
      </c>
      <c r="E133" s="30">
        <v>28.2564469383799</v>
      </c>
      <c r="F133" s="30">
        <v>154.0619627557147</v>
      </c>
      <c r="G133" s="53">
        <f t="shared" si="5"/>
        <v>654283.03323031</v>
      </c>
    </row>
    <row r="134" spans="1:7" ht="15.75">
      <c r="A134" s="52">
        <v>42217</v>
      </c>
      <c r="B134" s="30">
        <v>654283.03323031</v>
      </c>
      <c r="C134" s="30">
        <v>622.6427941055999</v>
      </c>
      <c r="D134" s="30">
        <v>5668.162346116296</v>
      </c>
      <c r="E134" s="30">
        <v>1606.94186780778</v>
      </c>
      <c r="F134" s="30">
        <v>909.2314246229801</v>
      </c>
      <c r="G134" s="53">
        <f t="shared" si="5"/>
        <v>658966.896502724</v>
      </c>
    </row>
    <row r="135" spans="1:7" ht="15.75">
      <c r="A135" s="52">
        <v>42248</v>
      </c>
      <c r="B135" s="30">
        <v>658966.8965027242</v>
      </c>
      <c r="C135" s="30">
        <v>295.2969643446372</v>
      </c>
      <c r="D135" s="30">
        <v>1827.349774025885</v>
      </c>
      <c r="E135" s="30">
        <v>426.85925177565116</v>
      </c>
      <c r="F135" s="30">
        <v>147.85867445330115</v>
      </c>
      <c r="G135" s="53">
        <f t="shared" si="5"/>
        <v>660662.683989319</v>
      </c>
    </row>
    <row r="136" spans="1:7" ht="15.75">
      <c r="A136" s="52">
        <v>42278</v>
      </c>
      <c r="B136" s="30">
        <v>660662.683989319</v>
      </c>
      <c r="C136" s="30">
        <v>0</v>
      </c>
      <c r="D136" s="30">
        <v>1632.1240900454677</v>
      </c>
      <c r="E136" s="30">
        <v>895.6587317845299</v>
      </c>
      <c r="F136" s="30">
        <v>787.99979139132</v>
      </c>
      <c r="G136" s="53">
        <f t="shared" si="5"/>
        <v>661399.1493475799</v>
      </c>
    </row>
    <row r="137" spans="1:7" ht="15.75">
      <c r="A137" s="52">
        <v>42309</v>
      </c>
      <c r="B137" s="30">
        <v>661399.1493475799</v>
      </c>
      <c r="C137" s="30">
        <v>0</v>
      </c>
      <c r="D137" s="30">
        <v>-1921.5518463873273</v>
      </c>
      <c r="E137" s="30">
        <v>270.47196906912643</v>
      </c>
      <c r="F137" s="30">
        <v>596.693124909</v>
      </c>
      <c r="G137" s="53">
        <f t="shared" si="5"/>
        <v>659207.1255321235</v>
      </c>
    </row>
    <row r="138" spans="1:7" ht="15.75">
      <c r="A138" s="52">
        <v>42339</v>
      </c>
      <c r="B138" s="30">
        <v>659207.1255321235</v>
      </c>
      <c r="C138" s="30">
        <v>20373.851755666605</v>
      </c>
      <c r="D138" s="30">
        <v>11653.47886764787</v>
      </c>
      <c r="E138" s="30">
        <v>0</v>
      </c>
      <c r="F138" s="30">
        <v>0</v>
      </c>
      <c r="G138" s="53">
        <f t="shared" si="5"/>
        <v>691234.4561554379</v>
      </c>
    </row>
    <row r="139" spans="1:7" ht="15.75">
      <c r="A139" s="52">
        <v>42370</v>
      </c>
      <c r="B139" s="30">
        <v>691234.4545414203</v>
      </c>
      <c r="C139" s="30">
        <v>959.76268054002</v>
      </c>
      <c r="D139" s="15">
        <v>-1468.5567262676605</v>
      </c>
      <c r="E139" s="15">
        <v>823.1226626462</v>
      </c>
      <c r="F139" s="15">
        <v>292.429152634</v>
      </c>
      <c r="G139" s="54">
        <f aca="true" t="shared" si="6" ref="G139:G159">+B139+C139+D139-E139</f>
        <v>689902.5378330464</v>
      </c>
    </row>
    <row r="140" spans="1:7" ht="15.75">
      <c r="A140" s="52">
        <v>42401</v>
      </c>
      <c r="B140" s="30">
        <v>689902.5378330464</v>
      </c>
      <c r="C140" s="30">
        <v>1703.5950111685197</v>
      </c>
      <c r="D140" s="15">
        <v>8438.862602733254</v>
      </c>
      <c r="E140" s="15">
        <v>10.919285283554228</v>
      </c>
      <c r="F140" s="15">
        <v>332.59754647526796</v>
      </c>
      <c r="G140" s="54">
        <f t="shared" si="6"/>
        <v>700034.0761616647</v>
      </c>
    </row>
    <row r="141" spans="1:7" ht="15.75">
      <c r="A141" s="52">
        <v>42430</v>
      </c>
      <c r="B141" s="30">
        <v>700034.0761616647</v>
      </c>
      <c r="C141" s="30">
        <v>18917.446053966167</v>
      </c>
      <c r="D141" s="15">
        <v>2233.252274397176</v>
      </c>
      <c r="E141" s="15">
        <v>563.4736095803</v>
      </c>
      <c r="F141" s="15">
        <v>333.57833527390113</v>
      </c>
      <c r="G141" s="54">
        <f t="shared" si="6"/>
        <v>720621.3008804477</v>
      </c>
    </row>
    <row r="142" spans="1:7" ht="15.75">
      <c r="A142" s="52">
        <v>42461</v>
      </c>
      <c r="B142" s="30">
        <v>720621.3008790688</v>
      </c>
      <c r="C142" s="30">
        <v>307.32278775</v>
      </c>
      <c r="D142" s="15">
        <v>5419.329677680282</v>
      </c>
      <c r="E142" s="15">
        <v>776.588481</v>
      </c>
      <c r="F142" s="15">
        <v>743.8188761100001</v>
      </c>
      <c r="G142" s="54">
        <f t="shared" si="6"/>
        <v>725571.3648634991</v>
      </c>
    </row>
    <row r="143" spans="1:7" ht="15.75">
      <c r="A143" s="52">
        <v>42491</v>
      </c>
      <c r="B143" s="30">
        <v>725571.364863499</v>
      </c>
      <c r="C143" s="30">
        <v>240.6743276138568</v>
      </c>
      <c r="D143" s="15">
        <v>2411.9931549274415</v>
      </c>
      <c r="E143" s="15">
        <v>60.521145010560005</v>
      </c>
      <c r="F143" s="15">
        <v>659.3424484584838</v>
      </c>
      <c r="G143" s="54">
        <f t="shared" si="6"/>
        <v>728163.5112010296</v>
      </c>
    </row>
    <row r="144" spans="1:7" ht="15.75">
      <c r="A144" s="52">
        <v>42522</v>
      </c>
      <c r="B144" s="30">
        <v>728163.5112010296</v>
      </c>
      <c r="C144" s="30">
        <v>2186.5879693982997</v>
      </c>
      <c r="D144" s="15">
        <v>681.6714096822685</v>
      </c>
      <c r="E144" s="15">
        <v>218.70217557</v>
      </c>
      <c r="F144" s="15">
        <v>52.1853619449</v>
      </c>
      <c r="G144" s="54">
        <f t="shared" si="6"/>
        <v>730813.0684045402</v>
      </c>
    </row>
    <row r="145" spans="1:7" ht="18">
      <c r="A145" s="52">
        <v>42552</v>
      </c>
      <c r="B145" s="30">
        <v>730813.0684045404</v>
      </c>
      <c r="C145" s="33">
        <v>0</v>
      </c>
      <c r="D145" s="30">
        <v>-2741.7311391959156</v>
      </c>
      <c r="E145" s="15">
        <v>861.827419904319</v>
      </c>
      <c r="F145" s="15">
        <v>303.3075690773</v>
      </c>
      <c r="G145" s="54">
        <f t="shared" si="6"/>
        <v>727209.5098454402</v>
      </c>
    </row>
    <row r="146" spans="1:7" ht="15.75">
      <c r="A146" s="52">
        <v>42583</v>
      </c>
      <c r="B146" s="30">
        <v>727209.5098454402</v>
      </c>
      <c r="C146" s="30">
        <v>883.3214280655651</v>
      </c>
      <c r="D146" s="35">
        <v>4634.746927063927</v>
      </c>
      <c r="E146" s="15">
        <v>43.872841781204386</v>
      </c>
      <c r="F146" s="15">
        <v>313.3054059291082</v>
      </c>
      <c r="G146" s="54">
        <f t="shared" si="6"/>
        <v>732683.7053587884</v>
      </c>
    </row>
    <row r="147" spans="1:7" ht="15.75">
      <c r="A147" s="52">
        <v>42614</v>
      </c>
      <c r="B147" s="30">
        <v>732683.7053587884</v>
      </c>
      <c r="C147" s="30">
        <v>81.906637149744</v>
      </c>
      <c r="D147" s="35">
        <v>5620.567503926229</v>
      </c>
      <c r="E147" s="15">
        <v>1779.139103944412</v>
      </c>
      <c r="F147" s="15">
        <v>815.2347634021869</v>
      </c>
      <c r="G147" s="54">
        <f t="shared" si="6"/>
        <v>736607.0403959199</v>
      </c>
    </row>
    <row r="148" spans="1:7" ht="15.75">
      <c r="A148" s="52">
        <v>42644</v>
      </c>
      <c r="B148" s="30">
        <v>736607.0403959199</v>
      </c>
      <c r="C148" s="30">
        <v>64.49135</v>
      </c>
      <c r="D148" s="35">
        <v>-5508.984225807084</v>
      </c>
      <c r="E148" s="15">
        <v>2157.7467951342455</v>
      </c>
      <c r="F148" s="15">
        <v>1129.373545382361</v>
      </c>
      <c r="G148" s="54">
        <f t="shared" si="6"/>
        <v>729004.8007249786</v>
      </c>
    </row>
    <row r="149" spans="1:7" ht="18">
      <c r="A149" s="52">
        <v>42675</v>
      </c>
      <c r="B149" s="30">
        <v>729004.8007249786</v>
      </c>
      <c r="C149" s="30">
        <v>153.1309457491172</v>
      </c>
      <c r="D149" s="35">
        <v>-1937.1509949320612</v>
      </c>
      <c r="E149" s="33">
        <v>0</v>
      </c>
      <c r="F149" s="15">
        <v>657.9297320694168</v>
      </c>
      <c r="G149" s="54">
        <f t="shared" si="6"/>
        <v>727220.7806757956</v>
      </c>
    </row>
    <row r="150" spans="1:7" ht="18">
      <c r="A150" s="52">
        <v>42705</v>
      </c>
      <c r="B150" s="30">
        <v>727220.7806757956</v>
      </c>
      <c r="C150" s="33">
        <v>0</v>
      </c>
      <c r="D150" s="35">
        <v>-2590.005414522183</v>
      </c>
      <c r="E150" s="33">
        <v>0</v>
      </c>
      <c r="F150" s="33">
        <v>0</v>
      </c>
      <c r="G150" s="54">
        <f t="shared" si="6"/>
        <v>724630.7752612735</v>
      </c>
    </row>
    <row r="151" spans="1:7" ht="15.75">
      <c r="A151" s="52">
        <v>42736</v>
      </c>
      <c r="B151" s="30">
        <v>724630.7752612735</v>
      </c>
      <c r="C151" s="30">
        <v>928.8291540243581</v>
      </c>
      <c r="D151" s="30">
        <v>6013.624905628765</v>
      </c>
      <c r="E151" s="30">
        <v>816.829163830031</v>
      </c>
      <c r="F151" s="30">
        <v>287.624179360695</v>
      </c>
      <c r="G151" s="54">
        <f t="shared" si="6"/>
        <v>730756.4001570966</v>
      </c>
    </row>
    <row r="152" spans="1:7" ht="15.75">
      <c r="A152" s="52">
        <v>42767</v>
      </c>
      <c r="B152" s="30">
        <v>730756.4001570966</v>
      </c>
      <c r="C152" s="30">
        <v>2871.8708214519156</v>
      </c>
      <c r="D152" s="30">
        <v>2532.2438206135125</v>
      </c>
      <c r="E152" s="30">
        <v>1390.6432272609072</v>
      </c>
      <c r="F152" s="30">
        <v>934.1667239135058</v>
      </c>
      <c r="G152" s="54">
        <f t="shared" si="6"/>
        <v>734769.871571901</v>
      </c>
    </row>
    <row r="153" spans="1:7" ht="18">
      <c r="A153" s="52">
        <v>42795</v>
      </c>
      <c r="B153" s="30">
        <v>734769.871571901</v>
      </c>
      <c r="C153" s="33">
        <v>0</v>
      </c>
      <c r="D153" s="30">
        <v>-4504.24379399803</v>
      </c>
      <c r="E153" s="30">
        <v>1167.7727901223311</v>
      </c>
      <c r="F153" s="30">
        <v>617.2028540521859</v>
      </c>
      <c r="G153" s="54">
        <f t="shared" si="6"/>
        <v>729097.8549877807</v>
      </c>
    </row>
    <row r="154" spans="1:7" ht="15.75">
      <c r="A154" s="52">
        <v>42826</v>
      </c>
      <c r="B154" s="30">
        <v>729097.8549877807</v>
      </c>
      <c r="C154" s="30">
        <v>171.068373025</v>
      </c>
      <c r="D154" s="30">
        <v>-8769.540155502149</v>
      </c>
      <c r="E154" s="30">
        <v>1744.203048639246</v>
      </c>
      <c r="F154" s="30">
        <v>917.2916053161266</v>
      </c>
      <c r="G154" s="54">
        <f t="shared" si="6"/>
        <v>718755.1801566643</v>
      </c>
    </row>
    <row r="155" spans="1:7" ht="18">
      <c r="A155" s="52">
        <v>42856</v>
      </c>
      <c r="B155" s="30">
        <v>718755.1801566643</v>
      </c>
      <c r="C155" s="33">
        <v>0</v>
      </c>
      <c r="D155" s="30">
        <v>28498.743123258122</v>
      </c>
      <c r="E155" s="30">
        <v>44.057527560000004</v>
      </c>
      <c r="F155" s="30">
        <v>722.9512311259406</v>
      </c>
      <c r="G155" s="54">
        <f t="shared" si="6"/>
        <v>747209.8657523624</v>
      </c>
    </row>
    <row r="156" spans="1:7" ht="15.75">
      <c r="A156" s="52">
        <v>42887</v>
      </c>
      <c r="B156" s="30">
        <v>747209.8657523624</v>
      </c>
      <c r="C156" s="30">
        <v>2679.6792533128623</v>
      </c>
      <c r="D156" s="30">
        <v>4767.369146404484</v>
      </c>
      <c r="E156" s="30">
        <v>228.5529865</v>
      </c>
      <c r="F156" s="30">
        <v>316.54421312214595</v>
      </c>
      <c r="G156" s="54">
        <f t="shared" si="6"/>
        <v>754428.3611655798</v>
      </c>
    </row>
    <row r="157" spans="1:7" ht="18">
      <c r="A157" s="52">
        <v>42917</v>
      </c>
      <c r="B157" s="30">
        <v>754428.3611655798</v>
      </c>
      <c r="C157" s="33">
        <v>0</v>
      </c>
      <c r="D157" s="30">
        <v>7092.477488031382</v>
      </c>
      <c r="E157" s="30">
        <v>1367.941809998705</v>
      </c>
      <c r="F157" s="30">
        <v>852.2251039760149</v>
      </c>
      <c r="G157" s="54">
        <f t="shared" si="6"/>
        <v>760152.8968436124</v>
      </c>
    </row>
    <row r="158" spans="1:7" ht="15.75">
      <c r="A158" s="52">
        <v>42948</v>
      </c>
      <c r="B158" s="30">
        <v>760152.8968436124</v>
      </c>
      <c r="C158" s="30">
        <v>2300.8556545637853</v>
      </c>
      <c r="D158" s="30">
        <v>8099.465574005701</v>
      </c>
      <c r="E158" s="30">
        <v>209.38430389931997</v>
      </c>
      <c r="F158" s="30">
        <v>349.79261818959696</v>
      </c>
      <c r="G158" s="54">
        <f t="shared" si="6"/>
        <v>770343.8337682826</v>
      </c>
    </row>
    <row r="159" spans="1:7" ht="15.75">
      <c r="A159" s="52">
        <v>42979</v>
      </c>
      <c r="B159" s="30">
        <v>770343.8337682826</v>
      </c>
      <c r="C159" s="30">
        <v>415.85564057492</v>
      </c>
      <c r="D159" s="30">
        <v>5522.186974785176</v>
      </c>
      <c r="E159" s="30">
        <v>1328.8991285754</v>
      </c>
      <c r="F159" s="30">
        <v>283.91122165108</v>
      </c>
      <c r="G159" s="54">
        <f t="shared" si="6"/>
        <v>774952.9772550673</v>
      </c>
    </row>
    <row r="160" spans="1:7" ht="15.75">
      <c r="A160" s="52">
        <v>43009</v>
      </c>
      <c r="B160" s="30">
        <v>774952.9772550673</v>
      </c>
      <c r="C160" s="30">
        <v>2381.28647690388</v>
      </c>
      <c r="D160" s="30">
        <v>-495.0353384491249</v>
      </c>
      <c r="E160" s="30">
        <v>3151.7799338835594</v>
      </c>
      <c r="F160" s="30">
        <v>1584.5529892135592</v>
      </c>
      <c r="G160" s="54">
        <f>+B160+C160+D160-E160</f>
        <v>773687.4484596384</v>
      </c>
    </row>
    <row r="161" spans="1:7" ht="15.75">
      <c r="A161" s="52">
        <v>43040</v>
      </c>
      <c r="B161" s="30">
        <v>773687.4484596384</v>
      </c>
      <c r="C161" s="30">
        <v>2416.415687492709</v>
      </c>
      <c r="D161" s="30">
        <v>3659.5037678144063</v>
      </c>
      <c r="E161" s="30">
        <v>4541.684900954965</v>
      </c>
      <c r="F161" s="30">
        <v>902.5798690582311</v>
      </c>
      <c r="G161" s="54">
        <f>+B161+C161+D161-E161</f>
        <v>775221.6830139905</v>
      </c>
    </row>
    <row r="162" spans="1:7" ht="18">
      <c r="A162" s="52">
        <v>43070</v>
      </c>
      <c r="B162" s="30">
        <v>775221.6830139905</v>
      </c>
      <c r="C162" s="33">
        <v>0</v>
      </c>
      <c r="D162" s="30">
        <v>3070.7448315897777</v>
      </c>
      <c r="E162" s="33">
        <v>0</v>
      </c>
      <c r="F162" s="30">
        <v>321.80724827861997</v>
      </c>
      <c r="G162" s="54">
        <f>+B162+C162+D162-E162</f>
        <v>778292.4278455803</v>
      </c>
    </row>
    <row r="163" spans="1:7" ht="18">
      <c r="A163" s="52">
        <v>43101</v>
      </c>
      <c r="B163" s="30">
        <v>778292.4278455803</v>
      </c>
      <c r="C163" s="33">
        <v>0</v>
      </c>
      <c r="D163" s="30">
        <v>10542.984569417878</v>
      </c>
      <c r="E163" s="30">
        <v>848.2918891558801</v>
      </c>
      <c r="F163" s="30">
        <v>289.49618408095</v>
      </c>
      <c r="G163" s="54">
        <v>787987.1205258423</v>
      </c>
    </row>
    <row r="164" spans="1:7" ht="18">
      <c r="A164" s="52">
        <v>43132</v>
      </c>
      <c r="B164" s="30">
        <v>787987.1205258423</v>
      </c>
      <c r="C164" s="33">
        <v>0</v>
      </c>
      <c r="D164" s="30">
        <v>3297.5283107039177</v>
      </c>
      <c r="E164" s="30">
        <v>1425.3880847802807</v>
      </c>
      <c r="F164" s="30">
        <v>753.9860617995864</v>
      </c>
      <c r="G164" s="54">
        <v>789859.2607517659</v>
      </c>
    </row>
    <row r="165" spans="1:7" ht="15.75">
      <c r="A165" s="52">
        <v>43160</v>
      </c>
      <c r="B165" s="30">
        <v>789859.2607517659</v>
      </c>
      <c r="C165" s="30">
        <v>5173.569771585576</v>
      </c>
      <c r="D165" s="30">
        <v>1191.1927610033863</v>
      </c>
      <c r="E165" s="30">
        <v>1136.2345332648783</v>
      </c>
      <c r="F165" s="30">
        <v>354.7486845136342</v>
      </c>
      <c r="G165" s="54">
        <v>795087.78875109</v>
      </c>
    </row>
    <row r="166" spans="1:7" ht="15.75">
      <c r="A166" s="52">
        <v>43192</v>
      </c>
      <c r="B166" s="30">
        <v>795087.78875109</v>
      </c>
      <c r="C166" s="30">
        <v>17149.930146114108</v>
      </c>
      <c r="D166" s="30">
        <v>500.3915195985884</v>
      </c>
      <c r="E166" s="30">
        <v>2766.3271115913303</v>
      </c>
      <c r="F166" s="30">
        <v>829.8385355798549</v>
      </c>
      <c r="G166" s="54">
        <v>809971.7833052112</v>
      </c>
    </row>
    <row r="167" spans="1:7" ht="15.75">
      <c r="A167" s="52">
        <v>43223</v>
      </c>
      <c r="B167" s="30">
        <v>809971.7833052112</v>
      </c>
      <c r="C167" s="30">
        <v>213.10412588367996</v>
      </c>
      <c r="D167" s="30">
        <v>-9027.072966137126</v>
      </c>
      <c r="E167" s="30">
        <v>235.544455</v>
      </c>
      <c r="F167" s="30">
        <v>222.31830497836</v>
      </c>
      <c r="G167" s="54">
        <v>800922.2700099578</v>
      </c>
    </row>
    <row r="168" spans="1:7" ht="15.75">
      <c r="A168" s="52">
        <v>43255</v>
      </c>
      <c r="B168" s="30">
        <v>800922.2700099578</v>
      </c>
      <c r="C168" s="30">
        <v>1600.36500485024</v>
      </c>
      <c r="D168" s="30">
        <v>261.17382953712604</v>
      </c>
      <c r="E168" s="30">
        <v>944.1679617960742</v>
      </c>
      <c r="F168" s="30">
        <v>338.2561235971816</v>
      </c>
      <c r="G168" s="54">
        <v>801839.6408825491</v>
      </c>
    </row>
    <row r="169" spans="1:7" ht="15.75">
      <c r="A169" s="52">
        <v>43286</v>
      </c>
      <c r="B169" s="30">
        <v>801839.6408825491</v>
      </c>
      <c r="C169" s="30">
        <v>3855.687037286565</v>
      </c>
      <c r="D169" s="30">
        <v>-1754.3097084510941</v>
      </c>
      <c r="E169" s="30">
        <v>0</v>
      </c>
      <c r="F169" s="30">
        <v>0</v>
      </c>
      <c r="G169" s="54">
        <v>803941.0182113847</v>
      </c>
    </row>
    <row r="170" spans="1:7" ht="15.75">
      <c r="A170" s="52">
        <v>43318</v>
      </c>
      <c r="B170" s="30">
        <v>803941.0182113847</v>
      </c>
      <c r="C170" s="30">
        <v>3808.9217630327216</v>
      </c>
      <c r="D170" s="30">
        <v>-4532.4458451388</v>
      </c>
      <c r="E170" s="30">
        <v>1086.78797359963</v>
      </c>
      <c r="F170" s="30">
        <v>454.129689384834</v>
      </c>
      <c r="G170" s="54">
        <v>802130.706155679</v>
      </c>
    </row>
    <row r="171" spans="1:7" ht="15.75">
      <c r="A171" s="52">
        <v>43350</v>
      </c>
      <c r="B171" s="30">
        <v>802130.706155679</v>
      </c>
      <c r="C171" s="30">
        <v>853.40432060408</v>
      </c>
      <c r="D171" s="30">
        <v>4093.812623228719</v>
      </c>
      <c r="E171" s="30">
        <v>2827.3886231360007</v>
      </c>
      <c r="F171" s="30">
        <v>1292.1218509070482</v>
      </c>
      <c r="G171" s="54">
        <v>804250.5344763758</v>
      </c>
    </row>
    <row r="172" spans="1:7" ht="15.75">
      <c r="A172" s="52">
        <v>43381</v>
      </c>
      <c r="B172" s="30">
        <v>804250.5344763758</v>
      </c>
      <c r="C172" s="30">
        <v>3407.3013799477785</v>
      </c>
      <c r="D172" s="30">
        <v>-2175.065967941398</v>
      </c>
      <c r="E172" s="30">
        <v>674.4909362989694</v>
      </c>
      <c r="F172" s="30">
        <v>359.68416152291377</v>
      </c>
      <c r="G172" s="54">
        <v>804808.2789520832</v>
      </c>
    </row>
    <row r="173" spans="1:7" ht="18">
      <c r="A173" s="52">
        <v>43405</v>
      </c>
      <c r="B173" s="30">
        <v>804808.2789520832</v>
      </c>
      <c r="C173" s="30">
        <v>2146.07292016023</v>
      </c>
      <c r="D173" s="30">
        <v>3210.7880162684896</v>
      </c>
      <c r="E173" s="33">
        <v>0</v>
      </c>
      <c r="F173" s="30">
        <v>208.67107389710097</v>
      </c>
      <c r="G173" s="54">
        <v>810165.139888512</v>
      </c>
    </row>
    <row r="174" spans="1:7" ht="18">
      <c r="A174" s="52">
        <v>43436</v>
      </c>
      <c r="B174" s="30">
        <v>810165.1386837007</v>
      </c>
      <c r="C174" s="30">
        <v>3046.258446224753</v>
      </c>
      <c r="D174" s="30">
        <v>2447.751731200171</v>
      </c>
      <c r="E174" s="33">
        <v>0</v>
      </c>
      <c r="F174" s="33">
        <v>0</v>
      </c>
      <c r="G174" s="54">
        <v>815659.1488611256</v>
      </c>
    </row>
    <row r="175" spans="1:7" ht="15.75">
      <c r="A175" s="52">
        <v>43466</v>
      </c>
      <c r="B175" s="30">
        <v>815659.1488611256</v>
      </c>
      <c r="C175" s="30">
        <v>18368.66366224802</v>
      </c>
      <c r="D175" s="30">
        <v>5526.070373307773</v>
      </c>
      <c r="E175" s="30">
        <v>410.7651411047</v>
      </c>
      <c r="F175" s="30">
        <v>140.17360535325</v>
      </c>
      <c r="G175" s="54">
        <f>+B175+C175+D175-E175</f>
        <v>839143.1177555767</v>
      </c>
    </row>
    <row r="176" spans="1:7" ht="15.75">
      <c r="A176" s="52">
        <v>43497</v>
      </c>
      <c r="B176" s="30">
        <v>839143.1177555766</v>
      </c>
      <c r="C176" s="30">
        <v>572.577503207609</v>
      </c>
      <c r="D176" s="30">
        <v>2745.4897393979218</v>
      </c>
      <c r="E176" s="30">
        <v>3583.129912350496</v>
      </c>
      <c r="F176" s="30">
        <v>1381.577894223959</v>
      </c>
      <c r="G176" s="54">
        <f aca="true" t="shared" si="7" ref="G176:G186">+B176+C176+D176-E176</f>
        <v>838878.0550858317</v>
      </c>
    </row>
    <row r="177" spans="1:7" ht="15.75">
      <c r="A177" s="60">
        <v>43525</v>
      </c>
      <c r="B177" s="30">
        <v>838878.0550858318</v>
      </c>
      <c r="C177" s="30">
        <v>1472.860795357857</v>
      </c>
      <c r="D177" s="30">
        <v>3140.8771735709815</v>
      </c>
      <c r="E177" s="30">
        <v>886.5023707811501</v>
      </c>
      <c r="F177" s="30">
        <v>598.7882501493057</v>
      </c>
      <c r="G177" s="54">
        <f>+B177+C177+D177-E177</f>
        <v>842605.2906839795</v>
      </c>
    </row>
    <row r="178" spans="1:7" ht="15.75">
      <c r="A178" s="60">
        <v>43556</v>
      </c>
      <c r="B178" s="30">
        <v>842605.2906839794</v>
      </c>
      <c r="C178" s="30">
        <v>22671.166622266304</v>
      </c>
      <c r="D178" s="30">
        <v>2876.999801475202</v>
      </c>
      <c r="E178" s="30">
        <v>374.6053193159327</v>
      </c>
      <c r="F178" s="30">
        <v>1645.043167557241</v>
      </c>
      <c r="G178" s="54">
        <f t="shared" si="7"/>
        <v>867778.851788405</v>
      </c>
    </row>
    <row r="179" spans="1:7" ht="15.75">
      <c r="A179" s="60">
        <v>43586</v>
      </c>
      <c r="B179" s="30">
        <v>867778.8517884051</v>
      </c>
      <c r="C179" s="30">
        <v>41609.33847467803</v>
      </c>
      <c r="D179" s="30">
        <v>1085.1580633742005</v>
      </c>
      <c r="E179" s="30">
        <v>2289.8839936619997</v>
      </c>
      <c r="F179" s="30">
        <v>691.0989744325162</v>
      </c>
      <c r="G179" s="54">
        <f t="shared" si="7"/>
        <v>908183.4643327954</v>
      </c>
    </row>
    <row r="180" spans="1:7" ht="15.75">
      <c r="A180" s="60">
        <v>43617</v>
      </c>
      <c r="B180" s="30">
        <v>908183.4643327952</v>
      </c>
      <c r="C180" s="30">
        <v>4859.021994240346</v>
      </c>
      <c r="D180" s="30">
        <v>2984.466623991577</v>
      </c>
      <c r="E180" s="30">
        <v>0</v>
      </c>
      <c r="F180" s="30">
        <v>183.1988294967252</v>
      </c>
      <c r="G180" s="54">
        <f t="shared" si="7"/>
        <v>916026.9529510272</v>
      </c>
    </row>
    <row r="181" spans="1:7" ht="15.75">
      <c r="A181" s="60">
        <v>43647</v>
      </c>
      <c r="B181" s="30">
        <v>916026.9529510271</v>
      </c>
      <c r="C181" s="30">
        <v>16566.31149877064</v>
      </c>
      <c r="D181" s="30">
        <v>-1397.98941806043</v>
      </c>
      <c r="E181" s="30">
        <v>2144.816157245044</v>
      </c>
      <c r="F181" s="30">
        <v>1326.2520596075701</v>
      </c>
      <c r="G181" s="54">
        <f t="shared" si="7"/>
        <v>929050.4588744922</v>
      </c>
    </row>
    <row r="182" spans="1:7" ht="15.75">
      <c r="A182" s="60">
        <v>43679</v>
      </c>
      <c r="B182" s="30">
        <v>929050.4588744923</v>
      </c>
      <c r="C182" s="30">
        <v>1749.147223339914</v>
      </c>
      <c r="D182" s="30">
        <v>2035.0794438311284</v>
      </c>
      <c r="E182" s="30">
        <v>138.8433007120644</v>
      </c>
      <c r="F182" s="30">
        <v>64.79148687447517</v>
      </c>
      <c r="G182" s="54">
        <f t="shared" si="7"/>
        <v>932695.8422409513</v>
      </c>
    </row>
    <row r="183" spans="1:7" ht="15.75">
      <c r="A183" s="60">
        <v>43711</v>
      </c>
      <c r="B183" s="30">
        <v>932695.8422409513</v>
      </c>
      <c r="C183" s="30">
        <v>398.9810107293429</v>
      </c>
      <c r="D183" s="30">
        <v>-1706.5809277712356</v>
      </c>
      <c r="E183" s="30">
        <v>3671.6978258651716</v>
      </c>
      <c r="F183" s="30">
        <v>1788.0138343626768</v>
      </c>
      <c r="G183" s="54">
        <f t="shared" si="7"/>
        <v>927716.5444980442</v>
      </c>
    </row>
    <row r="184" spans="1:7" ht="15.75">
      <c r="A184" s="60">
        <v>43743</v>
      </c>
      <c r="B184" s="30">
        <v>927716.5444980443</v>
      </c>
      <c r="C184" s="30">
        <v>3884.0144865195143</v>
      </c>
      <c r="D184" s="30">
        <v>7239.1370971950255</v>
      </c>
      <c r="E184" s="30">
        <v>1338.534044227599</v>
      </c>
      <c r="F184" s="30">
        <v>387.98559901671916</v>
      </c>
      <c r="G184" s="54">
        <f t="shared" si="7"/>
        <v>937501.1620375313</v>
      </c>
    </row>
    <row r="185" spans="1:7" ht="15.75">
      <c r="A185" s="60">
        <v>43775</v>
      </c>
      <c r="B185" s="30">
        <v>937501.1620375311</v>
      </c>
      <c r="C185" s="30">
        <v>3343.269692200799</v>
      </c>
      <c r="D185" s="30">
        <v>2937.223030135857</v>
      </c>
      <c r="E185" s="30">
        <v>2908.7711046076874</v>
      </c>
      <c r="F185" s="30">
        <v>1408.6287594443</v>
      </c>
      <c r="G185" s="54">
        <f t="shared" si="7"/>
        <v>940872.8836552601</v>
      </c>
    </row>
    <row r="186" spans="1:7" ht="15.75">
      <c r="A186" s="60">
        <v>43800</v>
      </c>
      <c r="B186" s="30">
        <v>940872.8836552601</v>
      </c>
      <c r="C186" s="30">
        <v>1958.1526059207572</v>
      </c>
      <c r="D186" s="30">
        <v>5598.408659264624</v>
      </c>
      <c r="E186" s="30">
        <v>0</v>
      </c>
      <c r="F186" s="30">
        <v>0</v>
      </c>
      <c r="G186" s="54">
        <f t="shared" si="7"/>
        <v>948429.4449204456</v>
      </c>
    </row>
    <row r="187" spans="1:7" ht="15.75">
      <c r="A187" s="60">
        <v>43831</v>
      </c>
      <c r="B187" s="30">
        <v>948429.4449204453</v>
      </c>
      <c r="C187" s="30">
        <v>8002.708282366827</v>
      </c>
      <c r="D187" s="30">
        <v>3211.1275344179385</v>
      </c>
      <c r="E187" s="30">
        <v>1100.6965637416224</v>
      </c>
      <c r="F187" s="30">
        <v>178.81666581319575</v>
      </c>
      <c r="G187" s="54">
        <v>958542.5841734884</v>
      </c>
    </row>
    <row r="188" spans="1:7" ht="15.75">
      <c r="A188" s="60">
        <v>43862</v>
      </c>
      <c r="B188" s="30">
        <v>958542.5841734884</v>
      </c>
      <c r="C188" s="30">
        <v>4701.579053105455</v>
      </c>
      <c r="D188" s="30">
        <v>-1802.3630083834264</v>
      </c>
      <c r="E188" s="30">
        <v>1844.3739795437</v>
      </c>
      <c r="F188" s="30">
        <v>549.5432834847462</v>
      </c>
      <c r="G188" s="54">
        <v>959597.4262386668</v>
      </c>
    </row>
    <row r="189" spans="1:7" ht="15.75">
      <c r="A189" s="60">
        <v>43891</v>
      </c>
      <c r="B189" s="30">
        <v>959597.4262386668</v>
      </c>
      <c r="C189" s="30">
        <v>2865.6428644286952</v>
      </c>
      <c r="D189" s="30">
        <v>4221.088405281596</v>
      </c>
      <c r="E189" s="30">
        <v>1630.1493427920059</v>
      </c>
      <c r="F189" s="30">
        <v>2443.5146902861234</v>
      </c>
      <c r="G189" s="54">
        <v>965054.008165585</v>
      </c>
    </row>
    <row r="190" spans="1:7" ht="15.75">
      <c r="A190" s="60">
        <v>43922</v>
      </c>
      <c r="B190" s="30">
        <v>965054.008165585</v>
      </c>
      <c r="C190" s="30">
        <v>2864.5195878695426</v>
      </c>
      <c r="D190" s="30">
        <v>-1967.9007715247615</v>
      </c>
      <c r="E190" s="30">
        <v>2871.9493903999996</v>
      </c>
      <c r="F190" s="30">
        <v>473.54748909302856</v>
      </c>
      <c r="G190" s="54">
        <v>963078.6775915298</v>
      </c>
    </row>
    <row r="191" spans="1:7" ht="15.75">
      <c r="A191" s="60">
        <v>43952</v>
      </c>
      <c r="B191" s="30">
        <v>963078.6775915298</v>
      </c>
      <c r="C191" s="30">
        <v>2556.77161663516</v>
      </c>
      <c r="D191" s="30">
        <v>2504.482558117711</v>
      </c>
      <c r="E191" s="30">
        <v>1238.8594334833329</v>
      </c>
      <c r="F191" s="30">
        <v>884.0919259222833</v>
      </c>
      <c r="G191" s="54">
        <v>966901.0723327993</v>
      </c>
    </row>
    <row r="192" spans="1:7" ht="15.75">
      <c r="A192" s="60">
        <v>43983</v>
      </c>
      <c r="B192" s="30">
        <v>966901.0723327993</v>
      </c>
      <c r="C192" s="30">
        <v>2677.0988960554996</v>
      </c>
      <c r="D192" s="30">
        <v>9428.153391912416</v>
      </c>
      <c r="E192" s="30">
        <v>1274.8650289999998</v>
      </c>
      <c r="F192" s="30">
        <v>404.03005248909625</v>
      </c>
      <c r="G192" s="54">
        <v>977731.4595917673</v>
      </c>
    </row>
    <row r="193" spans="1:7" ht="15.75">
      <c r="A193" s="60">
        <v>44013</v>
      </c>
      <c r="B193" s="30">
        <v>977731.4595917673</v>
      </c>
      <c r="C193" s="30">
        <v>2581.859112964171</v>
      </c>
      <c r="D193" s="30">
        <v>7690.696282582092</v>
      </c>
      <c r="E193" s="30">
        <v>0</v>
      </c>
      <c r="F193" s="30">
        <v>0</v>
      </c>
      <c r="G193" s="54">
        <v>988004.0149873135</v>
      </c>
    </row>
    <row r="194" spans="1:7" ht="15.75">
      <c r="A194" s="60">
        <v>44044</v>
      </c>
      <c r="B194" s="30">
        <v>988004.0149873135</v>
      </c>
      <c r="C194" s="30">
        <v>1693.38011983896</v>
      </c>
      <c r="D194" s="30">
        <v>12240.528966943548</v>
      </c>
      <c r="E194" s="30">
        <v>1018.1464949270412</v>
      </c>
      <c r="F194" s="30">
        <v>330.2203955262917</v>
      </c>
      <c r="G194" s="54">
        <v>1000919.777579169</v>
      </c>
    </row>
    <row r="195" spans="1:7" ht="15.75">
      <c r="A195" s="60">
        <v>44075</v>
      </c>
      <c r="B195" s="30">
        <v>1000919.777579169</v>
      </c>
      <c r="C195" s="30">
        <v>2729.751717767032</v>
      </c>
      <c r="D195" s="30">
        <v>4359.597836876703</v>
      </c>
      <c r="E195" s="30">
        <v>4905.097536097106</v>
      </c>
      <c r="F195" s="30">
        <v>1149.460172578674</v>
      </c>
      <c r="G195" s="54">
        <v>1003104.0295977157</v>
      </c>
    </row>
    <row r="196" spans="1:7" ht="15.75">
      <c r="A196" s="60">
        <v>44105</v>
      </c>
      <c r="B196" s="30">
        <v>1003104.0295977157</v>
      </c>
      <c r="C196" s="30">
        <v>8976.412892393237</v>
      </c>
      <c r="D196" s="30">
        <v>3689.5074994563465</v>
      </c>
      <c r="E196" s="30">
        <v>2706.5664040510883</v>
      </c>
      <c r="F196" s="30">
        <v>742.9411239667506</v>
      </c>
      <c r="G196" s="54">
        <v>1013063.3835855142</v>
      </c>
    </row>
    <row r="197" spans="1:7" ht="15.75">
      <c r="A197" s="60">
        <v>44136</v>
      </c>
      <c r="B197" s="30">
        <v>1013063.3835855142</v>
      </c>
      <c r="C197" s="30">
        <v>4107.728293788701</v>
      </c>
      <c r="D197" s="30">
        <v>6416.681911035697</v>
      </c>
      <c r="E197" s="30">
        <v>315.04920505881836</v>
      </c>
      <c r="F197" s="30">
        <v>1265.5487380778554</v>
      </c>
      <c r="G197" s="54">
        <v>1023272.7445852797</v>
      </c>
    </row>
    <row r="198" spans="1:7" ht="15.75">
      <c r="A198" s="60">
        <v>44166</v>
      </c>
      <c r="B198" s="30">
        <v>1023272.7445852797</v>
      </c>
      <c r="C198" s="30">
        <v>2624.223813113453</v>
      </c>
      <c r="D198" s="30">
        <v>10068.068796108515</v>
      </c>
      <c r="E198" s="30">
        <v>0</v>
      </c>
      <c r="F198" s="30">
        <v>0</v>
      </c>
      <c r="G198" s="54">
        <v>1035965.0371945016</v>
      </c>
    </row>
    <row r="199" spans="1:7" ht="15.75">
      <c r="A199" s="60">
        <v>44197</v>
      </c>
      <c r="B199" s="30">
        <v>1035965.037194502</v>
      </c>
      <c r="C199" s="30">
        <v>0</v>
      </c>
      <c r="D199" s="30">
        <v>5237.805119432445</v>
      </c>
      <c r="E199" s="30">
        <v>0</v>
      </c>
      <c r="F199" s="30">
        <v>0</v>
      </c>
      <c r="G199" s="54">
        <v>1041202.8423139344</v>
      </c>
    </row>
    <row r="200" spans="1:7" ht="15.75">
      <c r="A200" s="60">
        <v>44228</v>
      </c>
      <c r="B200" s="30">
        <v>1041202.8423139344</v>
      </c>
      <c r="C200" s="30">
        <v>1102.0351818728</v>
      </c>
      <c r="D200" s="30">
        <v>1423.9741545074125</v>
      </c>
      <c r="E200" s="30">
        <v>5101.887194487201</v>
      </c>
      <c r="F200" s="30">
        <v>1382.885661782808</v>
      </c>
      <c r="G200" s="54">
        <v>1038626.9644558274</v>
      </c>
    </row>
    <row r="201" spans="1:7" ht="15.75">
      <c r="A201" s="60">
        <v>44256</v>
      </c>
      <c r="B201" s="30">
        <v>1038626.9644558274</v>
      </c>
      <c r="C201" s="30">
        <v>3415.5453978646437</v>
      </c>
      <c r="D201" s="30">
        <v>-2008.5083191837748</v>
      </c>
      <c r="E201" s="30">
        <v>2922.945533770681</v>
      </c>
      <c r="F201" s="30">
        <v>1779.7085888567499</v>
      </c>
      <c r="G201" s="54">
        <v>1037111.0560007376</v>
      </c>
    </row>
    <row r="202" spans="1:7" ht="15.75">
      <c r="A202" s="60">
        <v>44287</v>
      </c>
      <c r="B202" s="30">
        <v>1037111.0560007376</v>
      </c>
      <c r="C202" s="30">
        <v>724.9695837284477</v>
      </c>
      <c r="D202" s="30">
        <v>2708.7830404278448</v>
      </c>
      <c r="E202" s="30">
        <v>392.23332255523815</v>
      </c>
      <c r="F202" s="30">
        <v>141.28496612710478</v>
      </c>
      <c r="G202" s="54">
        <v>1040152.5753023387</v>
      </c>
    </row>
    <row r="203" spans="1:7" ht="15.75">
      <c r="A203" s="60">
        <v>44317</v>
      </c>
      <c r="B203" s="30">
        <v>1040152.5753023387</v>
      </c>
      <c r="C203" s="30">
        <v>183.36761718200847</v>
      </c>
      <c r="D203" s="30">
        <v>8405.678662300232</v>
      </c>
      <c r="E203" s="30">
        <v>2013.8260237200004</v>
      </c>
      <c r="F203" s="30">
        <v>1633.2381676484938</v>
      </c>
      <c r="G203" s="54">
        <v>1046727.795558101</v>
      </c>
    </row>
    <row r="204" spans="1:7" ht="15.75">
      <c r="A204" s="60">
        <v>44348</v>
      </c>
      <c r="B204" s="30">
        <v>1046727.7955581009</v>
      </c>
      <c r="C204" s="30">
        <v>817.6160044142574</v>
      </c>
      <c r="D204" s="30">
        <v>1121.1467285391946</v>
      </c>
      <c r="E204" s="30">
        <v>0</v>
      </c>
      <c r="F204" s="30">
        <v>0</v>
      </c>
      <c r="G204" s="54">
        <v>1048666.5582910543</v>
      </c>
    </row>
    <row r="205" spans="1:7" ht="15.75">
      <c r="A205" s="62" t="s">
        <v>36</v>
      </c>
      <c r="B205" s="63"/>
      <c r="C205" s="63"/>
      <c r="D205" s="63"/>
      <c r="E205" s="63"/>
      <c r="F205" s="63"/>
      <c r="G205" s="64"/>
    </row>
    <row r="206" spans="1:7" ht="16.5" thickBot="1">
      <c r="A206" s="55"/>
      <c r="B206" s="11"/>
      <c r="C206" s="11"/>
      <c r="D206" s="12"/>
      <c r="E206" s="11"/>
      <c r="F206" s="11"/>
      <c r="G206" s="13"/>
    </row>
    <row r="207" spans="1:7" ht="15.75">
      <c r="A207" s="3"/>
      <c r="B207" s="5"/>
      <c r="C207" s="5"/>
      <c r="D207" s="7"/>
      <c r="E207" s="5"/>
      <c r="F207" s="5"/>
      <c r="G207" s="5"/>
    </row>
  </sheetData>
  <sheetProtection/>
  <mergeCells count="2">
    <mergeCell ref="A4:G4"/>
    <mergeCell ref="A205:G20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75"/>
  <sheetViews>
    <sheetView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1" sqref="I71"/>
    </sheetView>
  </sheetViews>
  <sheetFormatPr defaultColWidth="8.88671875" defaultRowHeight="15.75"/>
  <cols>
    <col min="1" max="1" width="36.5546875" style="0" customWidth="1"/>
    <col min="2" max="2" width="11.88671875" style="0" bestFit="1" customWidth="1"/>
    <col min="3" max="3" width="9.21484375" style="0" bestFit="1" customWidth="1"/>
    <col min="4" max="4" width="11.5546875" style="0" bestFit="1" customWidth="1"/>
    <col min="5" max="5" width="12.6640625" style="0" bestFit="1" customWidth="1"/>
    <col min="6" max="6" width="8.99609375" style="0" bestFit="1" customWidth="1"/>
    <col min="7" max="7" width="12.5546875" style="0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58"/>
      <c r="B5" s="58"/>
      <c r="C5" s="58"/>
      <c r="D5" s="58"/>
      <c r="E5" s="58"/>
      <c r="F5" s="58"/>
      <c r="G5" s="58"/>
    </row>
    <row r="6" spans="1:7" ht="78.75" customHeight="1">
      <c r="A6" s="56" t="s">
        <v>15</v>
      </c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1" t="s">
        <v>14</v>
      </c>
    </row>
    <row r="7" spans="1:7" ht="18">
      <c r="A7" s="46" t="s">
        <v>81</v>
      </c>
      <c r="B7" s="29">
        <v>1518865.7</v>
      </c>
      <c r="C7" s="30">
        <v>24214.2</v>
      </c>
      <c r="D7" s="30">
        <v>-124429.9</v>
      </c>
      <c r="E7" s="30">
        <v>9342.8</v>
      </c>
      <c r="F7" s="30">
        <v>3012.9</v>
      </c>
      <c r="G7" s="53">
        <f aca="true" t="shared" si="0" ref="G7:G58">B7+C7+D7-E7</f>
        <v>1409307.2</v>
      </c>
    </row>
    <row r="8" spans="1:7" ht="18">
      <c r="A8" s="46" t="s">
        <v>82</v>
      </c>
      <c r="B8" s="29">
        <v>1518865.7</v>
      </c>
      <c r="C8" s="30">
        <v>24214.2</v>
      </c>
      <c r="D8" s="30">
        <v>-124429.9</v>
      </c>
      <c r="E8" s="30">
        <v>9342.8</v>
      </c>
      <c r="F8" s="30">
        <v>3012.9</v>
      </c>
      <c r="G8" s="53">
        <f>B8+C8+D8-E8</f>
        <v>1409307.2</v>
      </c>
    </row>
    <row r="9" spans="1:7" ht="18">
      <c r="A9" s="46" t="s">
        <v>83</v>
      </c>
      <c r="B9" s="29">
        <v>1409307.2</v>
      </c>
      <c r="C9" s="30">
        <v>15480.400000000001</v>
      </c>
      <c r="D9" s="30">
        <v>-59480.600000000006</v>
      </c>
      <c r="E9" s="30">
        <v>5290.2</v>
      </c>
      <c r="F9" s="30">
        <v>1791</v>
      </c>
      <c r="G9" s="53">
        <f t="shared" si="0"/>
        <v>1360016.7999999998</v>
      </c>
    </row>
    <row r="10" spans="1:7" ht="18">
      <c r="A10" s="46" t="s">
        <v>84</v>
      </c>
      <c r="B10" s="29">
        <v>1360016.7999999998</v>
      </c>
      <c r="C10" s="30">
        <v>5816.6</v>
      </c>
      <c r="D10" s="30">
        <v>-113105</v>
      </c>
      <c r="E10" s="30">
        <v>8069.2</v>
      </c>
      <c r="F10" s="30">
        <v>2043</v>
      </c>
      <c r="G10" s="53">
        <f t="shared" si="0"/>
        <v>1244659.2</v>
      </c>
    </row>
    <row r="11" spans="1:7" ht="18">
      <c r="A11" s="46" t="s">
        <v>85</v>
      </c>
      <c r="B11" s="15">
        <v>1244659.2</v>
      </c>
      <c r="C11" s="15">
        <v>10491.099999999999</v>
      </c>
      <c r="D11" s="15">
        <v>17569.1</v>
      </c>
      <c r="E11" s="15">
        <v>9411.699999999999</v>
      </c>
      <c r="F11" s="15">
        <v>2032.6</v>
      </c>
      <c r="G11" s="53">
        <f t="shared" si="0"/>
        <v>1263307.7000000002</v>
      </c>
    </row>
    <row r="12" spans="1:7" ht="18">
      <c r="A12" s="46" t="s">
        <v>86</v>
      </c>
      <c r="B12" s="15">
        <v>1263307.7000000002</v>
      </c>
      <c r="C12" s="15">
        <v>8816.6</v>
      </c>
      <c r="D12" s="15">
        <v>59277.799999999996</v>
      </c>
      <c r="E12" s="15">
        <v>2507.7</v>
      </c>
      <c r="F12" s="15">
        <v>501.4</v>
      </c>
      <c r="G12" s="53">
        <f t="shared" si="0"/>
        <v>1328894.4000000004</v>
      </c>
    </row>
    <row r="13" spans="1:7" ht="18">
      <c r="A13" s="46" t="s">
        <v>87</v>
      </c>
      <c r="B13" s="15">
        <v>1314606.0000000005</v>
      </c>
      <c r="C13" s="15">
        <v>8965.4</v>
      </c>
      <c r="D13" s="15">
        <v>32829.4</v>
      </c>
      <c r="E13" s="15">
        <v>3754.4</v>
      </c>
      <c r="F13" s="15">
        <v>659.1000000000001</v>
      </c>
      <c r="G13" s="53">
        <f t="shared" si="0"/>
        <v>1352646.4000000004</v>
      </c>
    </row>
    <row r="14" spans="1:7" ht="18">
      <c r="A14" s="46" t="s">
        <v>88</v>
      </c>
      <c r="B14" s="15">
        <v>1352646.4000000004</v>
      </c>
      <c r="C14" s="15">
        <v>8486.199999999999</v>
      </c>
      <c r="D14" s="15">
        <v>-6274.700000000001</v>
      </c>
      <c r="E14" s="15">
        <v>29534</v>
      </c>
      <c r="F14" s="15">
        <v>4901</v>
      </c>
      <c r="G14" s="53">
        <f t="shared" si="0"/>
        <v>1325323.9000000004</v>
      </c>
    </row>
    <row r="15" spans="1:7" ht="18">
      <c r="A15" s="46" t="s">
        <v>89</v>
      </c>
      <c r="B15" s="29">
        <v>1325323.9000000001</v>
      </c>
      <c r="C15" s="30">
        <v>4284.74</v>
      </c>
      <c r="D15" s="30">
        <v>19432.299999999996</v>
      </c>
      <c r="E15" s="30">
        <v>4556.280000000001</v>
      </c>
      <c r="F15" s="30">
        <v>974.1899999999999</v>
      </c>
      <c r="G15" s="53">
        <f t="shared" si="0"/>
        <v>1344484.6600000001</v>
      </c>
    </row>
    <row r="16" spans="1:7" ht="18">
      <c r="A16" s="46" t="s">
        <v>90</v>
      </c>
      <c r="B16" s="29">
        <v>1344484.6600000001</v>
      </c>
      <c r="C16" s="30">
        <v>11490</v>
      </c>
      <c r="D16" s="30">
        <v>51510.9</v>
      </c>
      <c r="E16" s="30">
        <v>6054.4</v>
      </c>
      <c r="F16" s="30">
        <v>2328.2</v>
      </c>
      <c r="G16" s="53">
        <f t="shared" si="0"/>
        <v>1401431.1600000001</v>
      </c>
    </row>
    <row r="17" spans="1:7" ht="18">
      <c r="A17" s="46" t="s">
        <v>91</v>
      </c>
      <c r="B17" s="29">
        <v>1401431.1600000001</v>
      </c>
      <c r="C17" s="30">
        <v>5452.3</v>
      </c>
      <c r="D17" s="30">
        <v>67349.2</v>
      </c>
      <c r="E17" s="30">
        <v>16623.7</v>
      </c>
      <c r="F17" s="30">
        <v>14</v>
      </c>
      <c r="G17" s="53">
        <f t="shared" si="0"/>
        <v>1457608.9600000002</v>
      </c>
    </row>
    <row r="18" spans="1:7" ht="18">
      <c r="A18" s="46" t="s">
        <v>92</v>
      </c>
      <c r="B18" s="29">
        <v>1457608.9600000002</v>
      </c>
      <c r="C18" s="30">
        <v>11681.6</v>
      </c>
      <c r="D18" s="30">
        <v>77787.94</v>
      </c>
      <c r="E18" s="30">
        <v>16535.6</v>
      </c>
      <c r="F18" s="30">
        <v>4951.400000000001</v>
      </c>
      <c r="G18" s="53">
        <f t="shared" si="0"/>
        <v>1530542.9000000001</v>
      </c>
    </row>
    <row r="19" spans="1:7" ht="18">
      <c r="A19" s="46" t="s">
        <v>93</v>
      </c>
      <c r="B19" s="15">
        <v>1530542.9000000001</v>
      </c>
      <c r="C19" s="15">
        <v>2575.3999999999996</v>
      </c>
      <c r="D19" s="15">
        <v>105708.4</v>
      </c>
      <c r="E19" s="15">
        <v>27903.2</v>
      </c>
      <c r="F19" s="15">
        <v>2259.8</v>
      </c>
      <c r="G19" s="53">
        <f t="shared" si="0"/>
        <v>1610923.5</v>
      </c>
    </row>
    <row r="20" spans="1:7" ht="18">
      <c r="A20" s="46" t="s">
        <v>94</v>
      </c>
      <c r="B20" s="15">
        <v>1610923.5</v>
      </c>
      <c r="C20" s="15">
        <v>1077.5</v>
      </c>
      <c r="D20" s="15">
        <v>1940.6999999999994</v>
      </c>
      <c r="E20" s="15">
        <v>3614.8</v>
      </c>
      <c r="F20" s="15">
        <v>2594.6</v>
      </c>
      <c r="G20" s="53">
        <f t="shared" si="0"/>
        <v>1610326.9</v>
      </c>
    </row>
    <row r="21" spans="1:7" ht="18">
      <c r="A21" s="46" t="s">
        <v>95</v>
      </c>
      <c r="B21" s="15">
        <v>1610326.7999999998</v>
      </c>
      <c r="C21" s="15">
        <v>923.5999999999999</v>
      </c>
      <c r="D21" s="15">
        <v>-64714.9</v>
      </c>
      <c r="E21" s="15">
        <v>2748.4</v>
      </c>
      <c r="F21" s="15">
        <v>1077.1000000000001</v>
      </c>
      <c r="G21" s="53">
        <f t="shared" si="0"/>
        <v>1543787.1</v>
      </c>
    </row>
    <row r="22" spans="1:7" ht="18">
      <c r="A22" s="46" t="s">
        <v>96</v>
      </c>
      <c r="B22" s="15">
        <v>1543787.1</v>
      </c>
      <c r="C22" s="15">
        <v>6838.43</v>
      </c>
      <c r="D22" s="15">
        <v>34570.24</v>
      </c>
      <c r="E22" s="15">
        <v>17237.100000000002</v>
      </c>
      <c r="F22" s="15">
        <v>3896.5</v>
      </c>
      <c r="G22" s="53">
        <f t="shared" si="0"/>
        <v>1567958.67</v>
      </c>
    </row>
    <row r="23" spans="1:7" ht="18">
      <c r="A23" s="46" t="s">
        <v>97</v>
      </c>
      <c r="B23" s="37">
        <v>1567958.6</v>
      </c>
      <c r="C23" s="30">
        <v>17553.9</v>
      </c>
      <c r="D23" s="30">
        <v>-43479.9</v>
      </c>
      <c r="E23" s="30">
        <v>4446.3</v>
      </c>
      <c r="F23" s="30">
        <v>1463.1999999999998</v>
      </c>
      <c r="G23" s="53">
        <f t="shared" si="0"/>
        <v>1537586.3</v>
      </c>
    </row>
    <row r="24" spans="1:7" ht="18">
      <c r="A24" s="46" t="s">
        <v>98</v>
      </c>
      <c r="B24" s="37">
        <v>1537586.3</v>
      </c>
      <c r="C24" s="30">
        <v>5414.498784644912</v>
      </c>
      <c r="D24" s="30">
        <v>59825.44168667945</v>
      </c>
      <c r="E24" s="30">
        <v>5407.294658521512</v>
      </c>
      <c r="F24" s="30">
        <v>1992.8016284878122</v>
      </c>
      <c r="G24" s="53">
        <f t="shared" si="0"/>
        <v>1597418.945812803</v>
      </c>
    </row>
    <row r="25" spans="1:7" ht="18">
      <c r="A25" s="46" t="s">
        <v>99</v>
      </c>
      <c r="B25" s="32">
        <v>1597418.945812803</v>
      </c>
      <c r="C25" s="30">
        <v>7134.453294332672</v>
      </c>
      <c r="D25" s="30">
        <v>33736.8555722741</v>
      </c>
      <c r="E25" s="30">
        <v>1846.1950917893198</v>
      </c>
      <c r="F25" s="30">
        <v>139.11359164105</v>
      </c>
      <c r="G25" s="53">
        <f t="shared" si="0"/>
        <v>1636444.0595876204</v>
      </c>
    </row>
    <row r="26" spans="1:7" ht="18">
      <c r="A26" s="46" t="s">
        <v>100</v>
      </c>
      <c r="B26" s="37">
        <v>1610923.2</v>
      </c>
      <c r="C26" s="30">
        <v>51.142982812221675</v>
      </c>
      <c r="D26" s="30">
        <v>7224.961119413461</v>
      </c>
      <c r="E26" s="30">
        <v>1082328.425988783</v>
      </c>
      <c r="F26" s="30">
        <v>5053.64425901812</v>
      </c>
      <c r="G26" s="53">
        <f t="shared" si="0"/>
        <v>535870.8781134426</v>
      </c>
    </row>
    <row r="27" spans="1:7" ht="18">
      <c r="A27" s="46" t="s">
        <v>73</v>
      </c>
      <c r="B27" s="30">
        <v>561392.1</v>
      </c>
      <c r="C27" s="30">
        <v>13995.400000000001</v>
      </c>
      <c r="D27" s="30">
        <v>-18212.872854408175</v>
      </c>
      <c r="E27" s="30">
        <v>59708.49999999999</v>
      </c>
      <c r="F27" s="30">
        <v>458.2</v>
      </c>
      <c r="G27" s="53">
        <f t="shared" si="0"/>
        <v>497466.1271455918</v>
      </c>
    </row>
    <row r="28" spans="1:7" ht="18">
      <c r="A28" s="46" t="s">
        <v>74</v>
      </c>
      <c r="B28" s="30">
        <v>497466.1271455918</v>
      </c>
      <c r="C28" s="30">
        <v>768.9</v>
      </c>
      <c r="D28" s="30">
        <v>-17862.9</v>
      </c>
      <c r="E28" s="30">
        <v>960.5</v>
      </c>
      <c r="F28" s="30">
        <v>436.8</v>
      </c>
      <c r="G28" s="53">
        <f t="shared" si="0"/>
        <v>479411.6271455918</v>
      </c>
    </row>
    <row r="29" spans="1:7" ht="18">
      <c r="A29" s="46" t="s">
        <v>75</v>
      </c>
      <c r="B29" s="30">
        <v>479411.6271455918</v>
      </c>
      <c r="C29" s="30">
        <v>15170.199999999999</v>
      </c>
      <c r="D29" s="30">
        <v>16675.5</v>
      </c>
      <c r="E29" s="30">
        <v>1107.6</v>
      </c>
      <c r="F29" s="30">
        <v>741</v>
      </c>
      <c r="G29" s="53">
        <f t="shared" si="0"/>
        <v>510149.7271455918</v>
      </c>
    </row>
    <row r="30" spans="1:7" ht="18">
      <c r="A30" s="46" t="s">
        <v>76</v>
      </c>
      <c r="B30" s="30">
        <v>510149.7271455918</v>
      </c>
      <c r="C30" s="30">
        <v>29385.6956084918</v>
      </c>
      <c r="D30" s="30">
        <v>6342.727971298493</v>
      </c>
      <c r="E30" s="30">
        <v>51195.033842948826</v>
      </c>
      <c r="F30" s="30">
        <v>432.96642052720006</v>
      </c>
      <c r="G30" s="53">
        <f t="shared" si="0"/>
        <v>494683.1168824333</v>
      </c>
    </row>
    <row r="31" spans="1:7" ht="18">
      <c r="A31" s="46" t="s">
        <v>77</v>
      </c>
      <c r="B31" s="30">
        <v>494683.4210296063</v>
      </c>
      <c r="C31" s="30">
        <v>6404.854582684104</v>
      </c>
      <c r="D31" s="30">
        <v>13658.27316966905</v>
      </c>
      <c r="E31" s="30">
        <v>89017.5129119327</v>
      </c>
      <c r="F31" s="30">
        <v>1138.841542388494</v>
      </c>
      <c r="G31" s="53">
        <f t="shared" si="0"/>
        <v>425729.03587002674</v>
      </c>
    </row>
    <row r="32" spans="1:7" ht="18">
      <c r="A32" s="46" t="s">
        <v>78</v>
      </c>
      <c r="B32" s="30">
        <v>425729.03587002674</v>
      </c>
      <c r="C32" s="30">
        <v>8554.096940531268</v>
      </c>
      <c r="D32" s="30">
        <v>6394.027423082827</v>
      </c>
      <c r="E32" s="30">
        <v>1297.760537078174</v>
      </c>
      <c r="F32" s="30">
        <v>367.8368914383318</v>
      </c>
      <c r="G32" s="53">
        <f t="shared" si="0"/>
        <v>439379.3996965627</v>
      </c>
    </row>
    <row r="33" spans="1:7" ht="18">
      <c r="A33" s="46" t="s">
        <v>79</v>
      </c>
      <c r="B33" s="30">
        <v>439379.3996965627</v>
      </c>
      <c r="C33" s="30">
        <v>13607.499076278624</v>
      </c>
      <c r="D33" s="30">
        <v>-3781.7854861789438</v>
      </c>
      <c r="E33" s="30">
        <v>1620.036086828418</v>
      </c>
      <c r="F33" s="30">
        <v>919.9660020889751</v>
      </c>
      <c r="G33" s="53">
        <f t="shared" si="0"/>
        <v>447585.077199834</v>
      </c>
    </row>
    <row r="34" spans="1:7" ht="18">
      <c r="A34" s="46" t="s">
        <v>80</v>
      </c>
      <c r="B34" s="30">
        <v>447585.077199834</v>
      </c>
      <c r="C34" s="30">
        <v>8655.29127385164</v>
      </c>
      <c r="D34" s="30">
        <v>30497.142214201336</v>
      </c>
      <c r="E34" s="30">
        <v>1656.4733364526926</v>
      </c>
      <c r="F34" s="30">
        <v>419.9903091727169</v>
      </c>
      <c r="G34" s="53">
        <f t="shared" si="0"/>
        <v>485081.0373514343</v>
      </c>
    </row>
    <row r="35" spans="1:7" ht="18">
      <c r="A35" s="46" t="s">
        <v>65</v>
      </c>
      <c r="B35" s="30">
        <v>485081.0541914343</v>
      </c>
      <c r="C35" s="30">
        <v>3752.6259590365803</v>
      </c>
      <c r="D35" s="30">
        <v>18506.141605764038</v>
      </c>
      <c r="E35" s="30">
        <v>965.62175623492</v>
      </c>
      <c r="F35" s="30">
        <v>685.476543349622</v>
      </c>
      <c r="G35" s="53">
        <f t="shared" si="0"/>
        <v>506374.2</v>
      </c>
    </row>
    <row r="36" spans="1:7" ht="18">
      <c r="A36" s="46" t="s">
        <v>66</v>
      </c>
      <c r="B36" s="30">
        <v>506374.2</v>
      </c>
      <c r="C36" s="30">
        <v>7791.835761459647</v>
      </c>
      <c r="D36" s="30">
        <v>-987.3886323778661</v>
      </c>
      <c r="E36" s="30">
        <v>966.8098834701959</v>
      </c>
      <c r="F36" s="30">
        <v>389.3952968591776</v>
      </c>
      <c r="G36" s="53">
        <f t="shared" si="0"/>
        <v>512211.83724561165</v>
      </c>
    </row>
    <row r="37" spans="1:7" ht="18">
      <c r="A37" s="46" t="s">
        <v>67</v>
      </c>
      <c r="B37" s="30">
        <v>512211.83724561165</v>
      </c>
      <c r="C37" s="30">
        <v>10922.15463271772</v>
      </c>
      <c r="D37" s="30">
        <v>24772.0518780075</v>
      </c>
      <c r="E37" s="30">
        <v>1811.9389119757152</v>
      </c>
      <c r="F37" s="30">
        <v>922.19353075052</v>
      </c>
      <c r="G37" s="53">
        <f t="shared" si="0"/>
        <v>546094.1048443612</v>
      </c>
    </row>
    <row r="38" spans="1:7" ht="18">
      <c r="A38" s="46" t="s">
        <v>68</v>
      </c>
      <c r="B38" s="37">
        <v>546094.2048443612</v>
      </c>
      <c r="C38" s="30">
        <v>41690.20914976043</v>
      </c>
      <c r="D38" s="30">
        <v>23677.141513076826</v>
      </c>
      <c r="E38" s="30">
        <v>3780.01972624187</v>
      </c>
      <c r="F38" s="30">
        <v>1517.6629424049197</v>
      </c>
      <c r="G38" s="53">
        <f t="shared" si="0"/>
        <v>607681.5357809566</v>
      </c>
    </row>
    <row r="39" spans="1:7" ht="18">
      <c r="A39" s="46" t="s">
        <v>69</v>
      </c>
      <c r="B39" s="37">
        <v>607681.4208611557</v>
      </c>
      <c r="C39" s="30">
        <v>4240.258486965551</v>
      </c>
      <c r="D39" s="30">
        <v>7831.923206866075</v>
      </c>
      <c r="E39" s="30">
        <v>1121.6132770436373</v>
      </c>
      <c r="F39" s="30">
        <v>1034.090198447323</v>
      </c>
      <c r="G39" s="53">
        <f t="shared" si="0"/>
        <v>618631.9892779436</v>
      </c>
    </row>
    <row r="40" spans="1:7" ht="18">
      <c r="A40" s="46" t="s">
        <v>70</v>
      </c>
      <c r="B40" s="32">
        <v>618631.9892779436</v>
      </c>
      <c r="C40" s="30">
        <v>3323.4963008334466</v>
      </c>
      <c r="D40" s="30">
        <v>-11805.406777240729</v>
      </c>
      <c r="E40" s="30">
        <v>2351.7617845236377</v>
      </c>
      <c r="F40" s="30">
        <v>899.2902738785549</v>
      </c>
      <c r="G40" s="53">
        <f t="shared" si="0"/>
        <v>607798.3170170127</v>
      </c>
    </row>
    <row r="41" spans="1:7" ht="18">
      <c r="A41" s="46" t="s">
        <v>71</v>
      </c>
      <c r="B41" s="37">
        <v>607798.3170170126</v>
      </c>
      <c r="C41" s="30">
        <v>3471.0270010817217</v>
      </c>
      <c r="D41" s="30">
        <v>1693.449468094752</v>
      </c>
      <c r="E41" s="30">
        <v>1344.456091666802</v>
      </c>
      <c r="F41" s="30">
        <v>1082.1324741818637</v>
      </c>
      <c r="G41" s="53">
        <f t="shared" si="0"/>
        <v>611618.3373945223</v>
      </c>
    </row>
    <row r="42" spans="1:7" ht="18">
      <c r="A42" s="46" t="s">
        <v>72</v>
      </c>
      <c r="B42" s="30">
        <v>611618.3373945223</v>
      </c>
      <c r="C42" s="30">
        <v>2808.6343568240136</v>
      </c>
      <c r="D42" s="30">
        <v>4417.0883646842085</v>
      </c>
      <c r="E42" s="30">
        <v>3136.442779083231</v>
      </c>
      <c r="F42" s="30">
        <v>1343.7300394271872</v>
      </c>
      <c r="G42" s="53">
        <f t="shared" si="0"/>
        <v>615707.6173369472</v>
      </c>
    </row>
    <row r="43" spans="1:7" ht="18">
      <c r="A43" s="46" t="s">
        <v>57</v>
      </c>
      <c r="B43" s="30">
        <v>615707.6173369475</v>
      </c>
      <c r="C43" s="30">
        <v>33993.43554536997</v>
      </c>
      <c r="D43" s="30">
        <v>4739.641482431833</v>
      </c>
      <c r="E43" s="30">
        <v>1392.1438341105586</v>
      </c>
      <c r="F43" s="30">
        <v>1182.7679573709609</v>
      </c>
      <c r="G43" s="53">
        <f t="shared" si="0"/>
        <v>653048.5505306387</v>
      </c>
    </row>
    <row r="44" spans="1:7" ht="18">
      <c r="A44" s="46" t="s">
        <v>58</v>
      </c>
      <c r="B44" s="30">
        <v>653048.5505306387</v>
      </c>
      <c r="C44" s="30">
        <v>9224.238849595216</v>
      </c>
      <c r="D44" s="30">
        <v>-831.8640321223538</v>
      </c>
      <c r="E44" s="30">
        <v>2552.2684081322595</v>
      </c>
      <c r="F44" s="30">
        <v>1097.9506195323183</v>
      </c>
      <c r="G44" s="53">
        <f t="shared" si="0"/>
        <v>658888.6569399793</v>
      </c>
    </row>
    <row r="45" spans="1:7" ht="18">
      <c r="A45" s="46" t="s">
        <v>59</v>
      </c>
      <c r="B45" s="30">
        <v>658888.6569399792</v>
      </c>
      <c r="C45" s="30">
        <v>16456.126568388547</v>
      </c>
      <c r="D45" s="30">
        <v>-11654.33719621063</v>
      </c>
      <c r="E45" s="30">
        <v>2744.232237283616</v>
      </c>
      <c r="F45" s="30">
        <v>1541.53856555083</v>
      </c>
      <c r="G45" s="53">
        <f t="shared" si="0"/>
        <v>660946.2140748735</v>
      </c>
    </row>
    <row r="46" spans="1:7" ht="18">
      <c r="A46" s="46" t="s">
        <v>60</v>
      </c>
      <c r="B46" s="30">
        <v>660946.2140748735</v>
      </c>
      <c r="C46" s="30">
        <v>7685.368298049409</v>
      </c>
      <c r="D46" s="30">
        <v>-10871.433456920713</v>
      </c>
      <c r="E46" s="30">
        <v>1196.4861020144679</v>
      </c>
      <c r="F46" s="30">
        <v>1543.195620901126</v>
      </c>
      <c r="G46" s="53">
        <f t="shared" si="0"/>
        <v>656563.6628139878</v>
      </c>
    </row>
    <row r="47" spans="1:7" ht="18">
      <c r="A47" s="46" t="s">
        <v>61</v>
      </c>
      <c r="B47" s="30">
        <v>593102.0357809566</v>
      </c>
      <c r="C47" s="30">
        <v>473.47831646271993</v>
      </c>
      <c r="D47" s="30">
        <v>15657.775831923434</v>
      </c>
      <c r="E47" s="30">
        <v>1551.8690743889003</v>
      </c>
      <c r="F47" s="30">
        <v>183.13135551023998</v>
      </c>
      <c r="G47" s="53">
        <f t="shared" si="0"/>
        <v>607681.4208549539</v>
      </c>
    </row>
    <row r="48" spans="1:7" ht="18">
      <c r="A48" s="46" t="s">
        <v>62</v>
      </c>
      <c r="B48" s="30">
        <v>638075.7150277044</v>
      </c>
      <c r="C48" s="30">
        <v>6312.800688839938</v>
      </c>
      <c r="D48" s="30">
        <v>13721.148074680845</v>
      </c>
      <c r="E48" s="30">
        <v>1166.356653637788</v>
      </c>
      <c r="F48" s="30">
        <v>852.9565840184533</v>
      </c>
      <c r="G48" s="53">
        <f t="shared" si="0"/>
        <v>656943.3071375873</v>
      </c>
    </row>
    <row r="49" spans="1:7" ht="18">
      <c r="A49" s="46" t="s">
        <v>63</v>
      </c>
      <c r="B49" s="30">
        <v>656943.3071375873</v>
      </c>
      <c r="C49" s="30">
        <v>917.9397584502372</v>
      </c>
      <c r="D49" s="30">
        <v>4863.494659802987</v>
      </c>
      <c r="E49" s="30">
        <v>2062.057566521811</v>
      </c>
      <c r="F49" s="30">
        <v>1211.1520618319958</v>
      </c>
      <c r="G49" s="53">
        <f t="shared" si="0"/>
        <v>660662.6839893188</v>
      </c>
    </row>
    <row r="50" spans="1:7" ht="18">
      <c r="A50" s="46" t="s">
        <v>64</v>
      </c>
      <c r="B50" s="30">
        <v>660662.683989319</v>
      </c>
      <c r="C50" s="30">
        <v>20373.851755666605</v>
      </c>
      <c r="D50" s="30">
        <v>11364.05111130601</v>
      </c>
      <c r="E50" s="30">
        <v>1166.1307008536564</v>
      </c>
      <c r="F50" s="30">
        <v>1384.69291630032</v>
      </c>
      <c r="G50" s="53">
        <f t="shared" si="0"/>
        <v>691234.456155438</v>
      </c>
    </row>
    <row r="51" spans="1:7" ht="18">
      <c r="A51" s="46" t="s">
        <v>52</v>
      </c>
      <c r="B51" s="30">
        <v>691234.4545414203</v>
      </c>
      <c r="C51" s="30">
        <v>21580.803745674708</v>
      </c>
      <c r="D51" s="30">
        <v>9203.55815086277</v>
      </c>
      <c r="E51" s="30">
        <v>1397.5155575100544</v>
      </c>
      <c r="F51" s="30">
        <v>958.6050343831691</v>
      </c>
      <c r="G51" s="53">
        <f t="shared" si="0"/>
        <v>720621.3008804477</v>
      </c>
    </row>
    <row r="52" spans="1:7" ht="18">
      <c r="A52" s="46" t="s">
        <v>53</v>
      </c>
      <c r="B52" s="30">
        <v>720621.3008790688</v>
      </c>
      <c r="C52" s="30">
        <v>2734.5850847621564</v>
      </c>
      <c r="D52" s="30">
        <v>8512.994242289991</v>
      </c>
      <c r="E52" s="30">
        <v>1055.8118015805599</v>
      </c>
      <c r="F52" s="30">
        <v>1455.346686513384</v>
      </c>
      <c r="G52" s="53">
        <f t="shared" si="0"/>
        <v>730813.0684045404</v>
      </c>
    </row>
    <row r="53" spans="1:7" ht="18">
      <c r="A53" s="46" t="s">
        <v>54</v>
      </c>
      <c r="B53" s="37">
        <v>730813.0684045404</v>
      </c>
      <c r="C53" s="30">
        <v>965.2280652153091</v>
      </c>
      <c r="D53" s="30">
        <v>7513.58329179424</v>
      </c>
      <c r="E53" s="30">
        <v>2684.8393656299354</v>
      </c>
      <c r="F53" s="30">
        <v>1431.847738408595</v>
      </c>
      <c r="G53" s="53">
        <f t="shared" si="0"/>
        <v>736607.04039592</v>
      </c>
    </row>
    <row r="54" spans="1:7" ht="18">
      <c r="A54" s="46" t="s">
        <v>55</v>
      </c>
      <c r="B54" s="37">
        <v>736607.0403959199</v>
      </c>
      <c r="C54" s="30">
        <v>217.6222957491172</v>
      </c>
      <c r="D54" s="30">
        <v>-10036.140635261327</v>
      </c>
      <c r="E54" s="30">
        <v>2157.7467951342455</v>
      </c>
      <c r="F54" s="30">
        <v>1787.3032774517778</v>
      </c>
      <c r="G54" s="53">
        <f t="shared" si="0"/>
        <v>724630.7752612735</v>
      </c>
    </row>
    <row r="55" spans="1:7" ht="18">
      <c r="A55" s="46" t="s">
        <v>51</v>
      </c>
      <c r="B55" s="30">
        <v>724630.7752612735</v>
      </c>
      <c r="C55" s="30">
        <v>3800.6999754762737</v>
      </c>
      <c r="D55" s="30">
        <v>4041.6249322442472</v>
      </c>
      <c r="E55" s="30">
        <v>3375.2451812132695</v>
      </c>
      <c r="F55" s="30">
        <v>1838.993757326387</v>
      </c>
      <c r="G55" s="53">
        <f t="shared" si="0"/>
        <v>729097.8549877808</v>
      </c>
    </row>
    <row r="56" spans="1:7" ht="18">
      <c r="A56" s="46" t="s">
        <v>50</v>
      </c>
      <c r="B56" s="30">
        <v>729097.8549877807</v>
      </c>
      <c r="C56" s="30">
        <v>2850.747626337862</v>
      </c>
      <c r="D56" s="30">
        <v>24496.57211416046</v>
      </c>
      <c r="E56" s="30">
        <v>2016.813562699246</v>
      </c>
      <c r="F56" s="30">
        <v>1956.787049564213</v>
      </c>
      <c r="G56" s="53">
        <f t="shared" si="0"/>
        <v>754428.3611655798</v>
      </c>
    </row>
    <row r="57" spans="1:7" ht="18">
      <c r="A57" s="46" t="s">
        <v>49</v>
      </c>
      <c r="B57" s="37">
        <v>754428.3611655798</v>
      </c>
      <c r="C57" s="30">
        <v>2716.7112951387053</v>
      </c>
      <c r="D57" s="30">
        <v>20714.13003682226</v>
      </c>
      <c r="E57" s="30">
        <v>2906.225242473425</v>
      </c>
      <c r="F57" s="30">
        <v>1485.9289438166918</v>
      </c>
      <c r="G57" s="53">
        <f t="shared" si="0"/>
        <v>774952.9772550673</v>
      </c>
    </row>
    <row r="58" spans="1:7" ht="18">
      <c r="A58" s="46" t="s">
        <v>56</v>
      </c>
      <c r="B58" s="37">
        <v>774952.9772550673</v>
      </c>
      <c r="C58" s="30">
        <v>4797.702164396589</v>
      </c>
      <c r="D58" s="30">
        <v>6235.213260955059</v>
      </c>
      <c r="E58" s="30">
        <v>7693.464834838524</v>
      </c>
      <c r="F58" s="30">
        <v>2808.9401065504103</v>
      </c>
      <c r="G58" s="53">
        <f t="shared" si="0"/>
        <v>778292.4278455805</v>
      </c>
    </row>
    <row r="59" spans="1:7" ht="18">
      <c r="A59" s="46" t="s">
        <v>48</v>
      </c>
      <c r="B59" s="30">
        <v>778292.4278455803</v>
      </c>
      <c r="C59" s="34">
        <v>5173.569771585576</v>
      </c>
      <c r="D59" s="34">
        <v>15031.705641125183</v>
      </c>
      <c r="E59" s="34">
        <v>3409.914507201039</v>
      </c>
      <c r="F59" s="34">
        <v>1398.2309303941706</v>
      </c>
      <c r="G59" s="59">
        <v>795087.78875109</v>
      </c>
    </row>
    <row r="60" spans="1:7" ht="18">
      <c r="A60" s="46" t="s">
        <v>47</v>
      </c>
      <c r="B60" s="30">
        <v>795087.78875109</v>
      </c>
      <c r="C60" s="30">
        <v>18963.399276848028</v>
      </c>
      <c r="D60" s="30">
        <v>-8265.50761700141</v>
      </c>
      <c r="E60" s="30">
        <v>3946.039528387405</v>
      </c>
      <c r="F60" s="30">
        <v>1390.4129641553966</v>
      </c>
      <c r="G60" s="54">
        <v>801839.6408825492</v>
      </c>
    </row>
    <row r="61" spans="1:7" ht="18">
      <c r="A61" s="46" t="s">
        <v>46</v>
      </c>
      <c r="B61" s="30">
        <v>801839.6408825491</v>
      </c>
      <c r="C61" s="30">
        <v>8518.013120923368</v>
      </c>
      <c r="D61" s="30">
        <v>-2192.9429303611746</v>
      </c>
      <c r="E61" s="30">
        <v>3914.1765967356305</v>
      </c>
      <c r="F61" s="30">
        <v>1746.251540291882</v>
      </c>
      <c r="G61" s="54">
        <v>804250.5344763758</v>
      </c>
    </row>
    <row r="62" spans="1:7" ht="18">
      <c r="A62" s="46" t="s">
        <v>45</v>
      </c>
      <c r="B62" s="30">
        <v>804250.5344763758</v>
      </c>
      <c r="C62" s="30">
        <v>8599.632746332762</v>
      </c>
      <c r="D62" s="30">
        <v>3483.4737795272626</v>
      </c>
      <c r="E62" s="30">
        <v>674.4909362989694</v>
      </c>
      <c r="F62" s="30">
        <v>568.3552354200148</v>
      </c>
      <c r="G62" s="54">
        <v>815659.1500659368</v>
      </c>
    </row>
    <row r="63" spans="1:7" ht="18">
      <c r="A63" s="46" t="s">
        <v>44</v>
      </c>
      <c r="B63" s="30">
        <v>815659.1488611256</v>
      </c>
      <c r="C63" s="30">
        <v>20414.101960813485</v>
      </c>
      <c r="D63" s="30">
        <v>11412.437286276676</v>
      </c>
      <c r="E63" s="30">
        <v>4880.397424236346</v>
      </c>
      <c r="F63" s="30">
        <v>2120.539749726515</v>
      </c>
      <c r="G63" s="54">
        <v>842605.2906839795</v>
      </c>
    </row>
    <row r="64" spans="1:7" ht="18">
      <c r="A64" s="46" t="s">
        <v>43</v>
      </c>
      <c r="B64" s="30">
        <v>842605.2906839794</v>
      </c>
      <c r="C64" s="30">
        <v>69139.52709118467</v>
      </c>
      <c r="D64" s="30">
        <v>6946.624488840979</v>
      </c>
      <c r="E64" s="30">
        <v>2664.4893129779325</v>
      </c>
      <c r="F64" s="30">
        <v>2519.3409714864824</v>
      </c>
      <c r="G64" s="54">
        <v>916026.9529510271</v>
      </c>
    </row>
    <row r="65" spans="1:7" ht="18">
      <c r="A65" s="46" t="s">
        <v>42</v>
      </c>
      <c r="B65" s="30">
        <v>916026.9529510271</v>
      </c>
      <c r="C65" s="30">
        <v>18714.439732839895</v>
      </c>
      <c r="D65" s="30">
        <v>-1069.490902000537</v>
      </c>
      <c r="E65" s="30">
        <v>5955.35728382228</v>
      </c>
      <c r="F65" s="30">
        <v>3179.057380844722</v>
      </c>
      <c r="G65" s="54">
        <v>927716.5444980442</v>
      </c>
    </row>
    <row r="66" spans="1:7" ht="18">
      <c r="A66" s="46" t="s">
        <v>41</v>
      </c>
      <c r="B66" s="30">
        <v>927716.5444980443</v>
      </c>
      <c r="C66" s="30">
        <v>9185.436784641071</v>
      </c>
      <c r="D66" s="30">
        <v>15774.768786595505</v>
      </c>
      <c r="E66" s="30">
        <v>4247.305148835287</v>
      </c>
      <c r="F66" s="30">
        <v>1796.614358461019</v>
      </c>
      <c r="G66" s="54">
        <v>948429.4449204457</v>
      </c>
    </row>
    <row r="67" spans="1:7" ht="18">
      <c r="A67" s="46" t="s">
        <v>40</v>
      </c>
      <c r="B67" s="30">
        <v>948429.4449204453</v>
      </c>
      <c r="C67" s="30">
        <v>15569.930199900979</v>
      </c>
      <c r="D67" s="30">
        <v>5629.852931316109</v>
      </c>
      <c r="E67" s="30">
        <v>4575.219886077328</v>
      </c>
      <c r="F67" s="30">
        <v>3171.8746395840653</v>
      </c>
      <c r="G67" s="54">
        <v>965054.0081655851</v>
      </c>
    </row>
    <row r="68" spans="1:7" ht="18">
      <c r="A68" s="46" t="s">
        <v>101</v>
      </c>
      <c r="B68" s="30">
        <v>965054.008165585</v>
      </c>
      <c r="C68" s="30">
        <v>8098.390100560203</v>
      </c>
      <c r="D68" s="30">
        <v>9964.735178505365</v>
      </c>
      <c r="E68" s="30">
        <v>5385.673852883332</v>
      </c>
      <c r="F68" s="30">
        <v>1761.6694675044082</v>
      </c>
      <c r="G68" s="54">
        <v>977731.4595917673</v>
      </c>
    </row>
    <row r="69" spans="1:7" ht="18">
      <c r="A69" s="46" t="s">
        <v>102</v>
      </c>
      <c r="B69" s="30">
        <v>977731.4595917673</v>
      </c>
      <c r="C69" s="30">
        <v>7004.9909505701635</v>
      </c>
      <c r="D69" s="30">
        <v>24290.823086402343</v>
      </c>
      <c r="E69" s="30">
        <v>5923.244031024147</v>
      </c>
      <c r="F69" s="30">
        <v>1479.6805681049657</v>
      </c>
      <c r="G69" s="54">
        <v>1003104.0295977157</v>
      </c>
    </row>
    <row r="70" spans="1:7" ht="15.75">
      <c r="A70" s="46" t="s">
        <v>103</v>
      </c>
      <c r="B70" s="30">
        <v>1003104.0295977157</v>
      </c>
      <c r="C70" s="30">
        <v>15708.36499929539</v>
      </c>
      <c r="D70" s="30">
        <v>20174.258206600556</v>
      </c>
      <c r="E70" s="30">
        <v>3021.6156091099065</v>
      </c>
      <c r="F70" s="30">
        <v>2008.489862044606</v>
      </c>
      <c r="G70" s="54">
        <v>1035965.0371945018</v>
      </c>
    </row>
    <row r="71" spans="1:7" ht="15.75">
      <c r="A71" s="46" t="s">
        <v>104</v>
      </c>
      <c r="B71" s="30">
        <v>1035965.037194502</v>
      </c>
      <c r="C71" s="30">
        <v>4517.580579737443</v>
      </c>
      <c r="D71" s="30">
        <v>4653.270954756083</v>
      </c>
      <c r="E71" s="30">
        <v>8024.832728257881</v>
      </c>
      <c r="F71" s="30">
        <v>3162.5942506395577</v>
      </c>
      <c r="G71" s="54">
        <v>1037111.0560007376</v>
      </c>
    </row>
    <row r="72" spans="1:7" ht="18">
      <c r="A72" s="46" t="s">
        <v>101</v>
      </c>
      <c r="B72" s="30">
        <v>1037111.0560007376</v>
      </c>
      <c r="C72" s="34">
        <v>1725.9532053247135</v>
      </c>
      <c r="D72" s="34">
        <v>12235.608431267272</v>
      </c>
      <c r="E72" s="34">
        <v>2406.0593462752386</v>
      </c>
      <c r="F72" s="34">
        <v>1774.5231337755986</v>
      </c>
      <c r="G72" s="54">
        <v>1048666.5582910543</v>
      </c>
    </row>
    <row r="73" spans="1:7" ht="15.75">
      <c r="A73" s="14" t="s">
        <v>32</v>
      </c>
      <c r="B73" s="39"/>
      <c r="C73" s="39"/>
      <c r="D73" s="7"/>
      <c r="E73" s="5"/>
      <c r="F73" s="5"/>
      <c r="G73" s="9"/>
    </row>
    <row r="74" spans="1:7" ht="15.75">
      <c r="A74" s="8"/>
      <c r="B74" s="5"/>
      <c r="C74" s="5"/>
      <c r="D74" s="7"/>
      <c r="E74" s="5"/>
      <c r="F74" s="5"/>
      <c r="G74" s="9"/>
    </row>
    <row r="75" spans="1:7" ht="16.5" thickBot="1">
      <c r="A75" s="10"/>
      <c r="B75" s="11"/>
      <c r="C75" s="11"/>
      <c r="D75" s="12"/>
      <c r="E75" s="11"/>
      <c r="F75" s="11"/>
      <c r="G75" s="13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H21" sqref="H21"/>
    </sheetView>
  </sheetViews>
  <sheetFormatPr defaultColWidth="8.88671875" defaultRowHeight="15.75"/>
  <cols>
    <col min="1" max="1" width="36.10546875" style="0" customWidth="1"/>
    <col min="2" max="2" width="14.5546875" style="0" customWidth="1"/>
    <col min="3" max="3" width="10.6640625" style="0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34</v>
      </c>
      <c r="B4" s="61"/>
      <c r="C4" s="61"/>
      <c r="D4" s="61"/>
      <c r="E4" s="61"/>
      <c r="F4" s="61"/>
      <c r="G4" s="61"/>
    </row>
    <row r="5" spans="1:7" ht="15.75">
      <c r="A5" s="28"/>
      <c r="B5" s="28"/>
      <c r="C5" s="28"/>
      <c r="D5" s="28"/>
      <c r="E5" s="28"/>
      <c r="F5" s="28"/>
      <c r="G5" s="28"/>
    </row>
    <row r="6" spans="1:7" ht="78.75" customHeight="1">
      <c r="A6" s="47" t="s">
        <v>15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13</v>
      </c>
      <c r="G6" s="48" t="s">
        <v>14</v>
      </c>
    </row>
    <row r="7" spans="1:7" ht="15.75">
      <c r="A7" s="36">
        <v>2002</v>
      </c>
      <c r="B7" s="37">
        <v>888269.6</v>
      </c>
      <c r="C7" s="30">
        <v>39283.8</v>
      </c>
      <c r="D7" s="30">
        <v>261765.2</v>
      </c>
      <c r="E7" s="30">
        <v>15066.1</v>
      </c>
      <c r="F7" s="30">
        <v>5143.5</v>
      </c>
      <c r="G7" s="32">
        <f>B7+C7+D7-E7</f>
        <v>1174252.5</v>
      </c>
    </row>
    <row r="8" spans="1:7" ht="15.75">
      <c r="A8" s="36">
        <v>2003</v>
      </c>
      <c r="B8" s="37">
        <v>1174252.5</v>
      </c>
      <c r="C8" s="30">
        <v>53489.3</v>
      </c>
      <c r="D8" s="30">
        <v>166181.69999999998</v>
      </c>
      <c r="E8" s="30">
        <v>23395.5</v>
      </c>
      <c r="F8" s="30">
        <v>8843.2</v>
      </c>
      <c r="G8" s="32">
        <f>B8+C8+D8-E8</f>
        <v>1370528</v>
      </c>
    </row>
    <row r="9" spans="1:7" ht="15.75">
      <c r="A9" s="36">
        <v>2004</v>
      </c>
      <c r="B9" s="32">
        <v>1370528</v>
      </c>
      <c r="C9" s="30">
        <v>54318.2</v>
      </c>
      <c r="D9" s="30">
        <v>66931.5</v>
      </c>
      <c r="E9" s="30">
        <v>34023</v>
      </c>
      <c r="F9" s="30">
        <v>12738.5</v>
      </c>
      <c r="G9" s="32">
        <f>B9+C9+D9-E9</f>
        <v>1457754.7</v>
      </c>
    </row>
    <row r="10" spans="1:7" ht="15.75">
      <c r="A10" s="36">
        <v>2005</v>
      </c>
      <c r="B10" s="37">
        <v>1476783.3</v>
      </c>
      <c r="C10" s="30">
        <v>51835.9</v>
      </c>
      <c r="D10" s="30">
        <v>-253814.30000000002</v>
      </c>
      <c r="E10" s="30">
        <v>30145.7</v>
      </c>
      <c r="F10" s="30">
        <v>9137.1</v>
      </c>
      <c r="G10" s="32">
        <f>B10+C10+D10-E10</f>
        <v>1244659.2</v>
      </c>
    </row>
    <row r="11" spans="1:7" ht="15.75">
      <c r="A11" s="36">
        <v>2006</v>
      </c>
      <c r="B11" s="30">
        <v>1244659.2</v>
      </c>
      <c r="C11" s="30">
        <v>38011</v>
      </c>
      <c r="D11" s="30">
        <v>84584.90000000001</v>
      </c>
      <c r="E11" s="30">
        <v>41931.2</v>
      </c>
      <c r="F11" s="30">
        <v>8259.2</v>
      </c>
      <c r="G11" s="32">
        <f>B11+C11+D11-E11</f>
        <v>1325323.9</v>
      </c>
    </row>
    <row r="12" spans="1:7" ht="15.75">
      <c r="A12" s="36">
        <v>2007</v>
      </c>
      <c r="B12" s="30">
        <v>1325323.9</v>
      </c>
      <c r="C12" s="30">
        <v>32908.64</v>
      </c>
      <c r="D12" s="30">
        <v>216080.34</v>
      </c>
      <c r="E12" s="30">
        <v>43769.98</v>
      </c>
      <c r="F12" s="30">
        <v>8267.79</v>
      </c>
      <c r="G12" s="30">
        <v>1530542.78</v>
      </c>
    </row>
    <row r="13" spans="1:7" ht="15.75">
      <c r="A13" s="36">
        <v>2008</v>
      </c>
      <c r="B13" s="30">
        <v>1530542.8</v>
      </c>
      <c r="C13" s="30">
        <v>11414.93</v>
      </c>
      <c r="D13" s="30">
        <v>77504.43999999997</v>
      </c>
      <c r="E13" s="30">
        <v>51503.5</v>
      </c>
      <c r="F13" s="30">
        <v>9827.999999999998</v>
      </c>
      <c r="G13" s="32">
        <v>1567958.57</v>
      </c>
    </row>
    <row r="14" spans="1:7" ht="15.75">
      <c r="A14" s="36">
        <v>2009</v>
      </c>
      <c r="B14" s="30">
        <v>1567958.57</v>
      </c>
      <c r="C14" s="30">
        <v>30153.995061789807</v>
      </c>
      <c r="D14" s="30">
        <v>57307.35837836701</v>
      </c>
      <c r="E14" s="30">
        <v>1094028.2157390937</v>
      </c>
      <c r="F14" s="30">
        <v>8648.759479146982</v>
      </c>
      <c r="G14" s="32">
        <f>B14+C14+D14-E14+0.3</f>
        <v>561392.0077010633</v>
      </c>
    </row>
    <row r="15" spans="1:7" ht="15.75">
      <c r="A15" s="36">
        <v>2010</v>
      </c>
      <c r="B15" s="30">
        <v>561391.9801034243</v>
      </c>
      <c r="C15" s="30">
        <v>59320.19560849179</v>
      </c>
      <c r="D15" s="30">
        <v>-13057.544883109684</v>
      </c>
      <c r="E15" s="30">
        <v>112971.63384294882</v>
      </c>
      <c r="F15" s="30">
        <v>2068.9664205272</v>
      </c>
      <c r="G15" s="32">
        <f>B15+C15+D15-E15+0.4</f>
        <v>494683.39698585763</v>
      </c>
    </row>
    <row r="16" spans="1:7" ht="15.75">
      <c r="A16" s="36">
        <v>2011</v>
      </c>
      <c r="B16" s="30">
        <v>494683.39698585763</v>
      </c>
      <c r="C16" s="34">
        <v>37221.741873345636</v>
      </c>
      <c r="D16" s="34">
        <v>46767.65732077428</v>
      </c>
      <c r="E16" s="34">
        <v>93591.782872292</v>
      </c>
      <c r="F16" s="30">
        <v>2846.6347450885173</v>
      </c>
      <c r="G16" s="32">
        <f>B16+C16+D16-E16+0.1</f>
        <v>485081.1133076856</v>
      </c>
    </row>
    <row r="17" spans="1:7" ht="15.75">
      <c r="A17" s="36">
        <v>2012</v>
      </c>
      <c r="B17" s="30">
        <v>485081.0133076856</v>
      </c>
      <c r="C17" s="34">
        <v>64156.825502974374</v>
      </c>
      <c r="D17" s="34">
        <v>65967.9463644705</v>
      </c>
      <c r="E17" s="34">
        <v>7524.390277922701</v>
      </c>
      <c r="F17" s="30">
        <v>3514.7283133642395</v>
      </c>
      <c r="G17" s="32">
        <f>B17+C17+D17-E17+0.1</f>
        <v>607681.4948972077</v>
      </c>
    </row>
    <row r="18" spans="1:7" ht="15.75">
      <c r="A18" s="36">
        <v>2013</v>
      </c>
      <c r="B18" s="30">
        <v>607681.4208549537</v>
      </c>
      <c r="C18" s="34">
        <v>13843.516145704734</v>
      </c>
      <c r="D18" s="34">
        <v>2137.054262404308</v>
      </c>
      <c r="E18" s="34">
        <v>7954.273932317307</v>
      </c>
      <c r="F18" s="34">
        <v>4359.2429859349295</v>
      </c>
      <c r="G18" s="32">
        <f>B18+C18+D18-E18</f>
        <v>615707.7173307455</v>
      </c>
    </row>
    <row r="19" spans="1:7" ht="15.75">
      <c r="A19" s="36">
        <v>2014</v>
      </c>
      <c r="B19" s="30">
        <v>615707.717330745</v>
      </c>
      <c r="C19" s="30">
        <v>67359.06926140313</v>
      </c>
      <c r="D19" s="30">
        <v>-18617.993202821865</v>
      </c>
      <c r="E19" s="30">
        <v>7885.130581540901</v>
      </c>
      <c r="F19" s="30">
        <v>5365.452763355235</v>
      </c>
      <c r="G19" s="32">
        <v>656563.6628077854</v>
      </c>
    </row>
    <row r="20" spans="1:7" ht="15.75">
      <c r="A20" s="36">
        <v>2015</v>
      </c>
      <c r="B20" s="30">
        <v>656563.6628139877</v>
      </c>
      <c r="C20" s="30">
        <v>31267.21734227403</v>
      </c>
      <c r="D20" s="30">
        <v>9991.695862397384</v>
      </c>
      <c r="E20" s="30">
        <v>6588.119863221339</v>
      </c>
      <c r="F20" s="30">
        <v>4049.0204785814944</v>
      </c>
      <c r="G20" s="32">
        <v>691234.4561554379</v>
      </c>
    </row>
    <row r="21" spans="1:7" ht="15.75">
      <c r="A21" s="36">
        <v>2016</v>
      </c>
      <c r="B21" s="30">
        <v>691234.4545414203</v>
      </c>
      <c r="C21" s="30">
        <v>25498.239191401295</v>
      </c>
      <c r="D21" s="30">
        <v>15193.995049685673</v>
      </c>
      <c r="E21" s="30">
        <v>7295.913519854796</v>
      </c>
      <c r="F21" s="30">
        <v>5633.102736756926</v>
      </c>
      <c r="G21" s="32">
        <v>724630.7752626525</v>
      </c>
    </row>
    <row r="22" spans="1:7" ht="15.75">
      <c r="A22" s="36">
        <v>2017</v>
      </c>
      <c r="B22" s="30">
        <v>724630.7752612735</v>
      </c>
      <c r="C22" s="30">
        <v>14165.861061349431</v>
      </c>
      <c r="D22" s="30">
        <v>55487.540344182016</v>
      </c>
      <c r="E22" s="30">
        <v>15991.748821224464</v>
      </c>
      <c r="F22" s="30">
        <v>7810.708622122459</v>
      </c>
      <c r="G22" s="32">
        <v>778292.4278455805</v>
      </c>
    </row>
    <row r="23" spans="1:7" ht="15.75">
      <c r="A23" s="36">
        <v>2018</v>
      </c>
      <c r="B23" s="30">
        <v>778292.4278455803</v>
      </c>
      <c r="C23" s="30">
        <v>41254.61491568974</v>
      </c>
      <c r="D23" s="30">
        <v>8056.72887328986</v>
      </c>
      <c r="E23" s="30">
        <v>11944.621568623044</v>
      </c>
      <c r="F23" s="30">
        <v>5103.250670261465</v>
      </c>
      <c r="G23" s="32">
        <v>815659.140065937</v>
      </c>
    </row>
    <row r="24" spans="1:7" ht="15.75">
      <c r="A24" s="36">
        <v>2019</v>
      </c>
      <c r="B24" s="30">
        <v>815659.1488611256</v>
      </c>
      <c r="C24" s="30">
        <v>117453.50556947914</v>
      </c>
      <c r="D24" s="30">
        <v>33064.33965971263</v>
      </c>
      <c r="E24" s="30">
        <v>17747.549169871843</v>
      </c>
      <c r="F24" s="30">
        <v>9615.552460518738</v>
      </c>
      <c r="G24" s="32">
        <v>948429.4449204456</v>
      </c>
    </row>
    <row r="25" spans="1:7" ht="15.75">
      <c r="A25" s="36">
        <v>2020</v>
      </c>
      <c r="B25" s="30">
        <v>948429.4449204453</v>
      </c>
      <c r="C25" s="30">
        <v>46381.67625032673</v>
      </c>
      <c r="D25" s="30">
        <v>60059.66940282437</v>
      </c>
      <c r="E25" s="30">
        <v>18905.753379094713</v>
      </c>
      <c r="F25" s="30">
        <v>8421.714537238046</v>
      </c>
      <c r="G25" s="32">
        <v>1035965.0371945017</v>
      </c>
    </row>
    <row r="26" spans="1:7" ht="15.75">
      <c r="A26" s="38" t="s">
        <v>32</v>
      </c>
      <c r="B26" s="39"/>
      <c r="C26" s="39"/>
      <c r="D26" s="7"/>
      <c r="E26" s="5"/>
      <c r="F26" s="5"/>
      <c r="G26" s="9"/>
    </row>
    <row r="27" spans="1:7" ht="15.75">
      <c r="A27" s="8"/>
      <c r="B27" s="5"/>
      <c r="C27" s="5"/>
      <c r="D27" s="7"/>
      <c r="E27" s="5"/>
      <c r="F27" s="5"/>
      <c r="G27" s="9"/>
    </row>
    <row r="28" spans="1:7" ht="16.5" thickBot="1">
      <c r="A28" s="10"/>
      <c r="B28" s="11"/>
      <c r="C28" s="11"/>
      <c r="D28" s="12"/>
      <c r="E28" s="11"/>
      <c r="F28" s="11"/>
      <c r="G28" s="13"/>
    </row>
    <row r="29" spans="1:7" ht="15.75">
      <c r="A29" s="2"/>
      <c r="B29" s="6"/>
      <c r="C29" s="6"/>
      <c r="D29" s="6"/>
      <c r="E29" s="6"/>
      <c r="F29" s="5"/>
      <c r="G29" s="6"/>
    </row>
    <row r="30" spans="1:7" ht="15.75">
      <c r="A30" s="3"/>
      <c r="B30" s="4"/>
      <c r="C30" s="3"/>
      <c r="D30" s="3"/>
      <c r="E30" s="3"/>
      <c r="F30" s="3"/>
      <c r="G30" s="6"/>
    </row>
    <row r="31" spans="1:7" ht="15.75">
      <c r="A31" s="2"/>
      <c r="B31" s="2"/>
      <c r="C31" s="3"/>
      <c r="D31" s="3"/>
      <c r="E31" s="2"/>
      <c r="F31" s="6"/>
      <c r="G31" s="6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2021-09-14T09:02:11Z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