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p1\JLBNet\BDP\TABLEAUX DU BULLETIN\2021\12\12_Anglais\"/>
    </mc:Choice>
  </mc:AlternateContent>
  <bookViews>
    <workbookView xWindow="0" yWindow="0" windowWidth="24000" windowHeight="9600" tabRatio="137"/>
  </bookViews>
  <sheets>
    <sheet name="IV.5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O74" i="1" l="1"/>
  <c r="JP74" i="1"/>
  <c r="JO68" i="1"/>
  <c r="JP68" i="1"/>
  <c r="JO54" i="1"/>
  <c r="JP54" i="1"/>
  <c r="JO38" i="1"/>
  <c r="JP38" i="1"/>
  <c r="JO31" i="1"/>
  <c r="JP31" i="1"/>
  <c r="JR74" i="1" l="1"/>
  <c r="JR68" i="1"/>
  <c r="JR54" i="1"/>
  <c r="JR38" i="1"/>
  <c r="JR31" i="1"/>
  <c r="JR17" i="1"/>
  <c r="JS17" i="1"/>
  <c r="JR18" i="1"/>
  <c r="JS18" i="1"/>
  <c r="JR19" i="1"/>
  <c r="JS19" i="1"/>
  <c r="JR20" i="1"/>
  <c r="JS20" i="1"/>
  <c r="JR21" i="1"/>
  <c r="JS21" i="1"/>
  <c r="JR22" i="1"/>
  <c r="JS22" i="1"/>
  <c r="JR23" i="1"/>
  <c r="JS23" i="1"/>
  <c r="JR24" i="1"/>
  <c r="JS24" i="1"/>
  <c r="JR25" i="1"/>
  <c r="JS25" i="1"/>
  <c r="JR26" i="1"/>
  <c r="JS26" i="1"/>
  <c r="JR27" i="1"/>
  <c r="JS27" i="1"/>
  <c r="JR28" i="1"/>
  <c r="JS28" i="1"/>
  <c r="JR33" i="1"/>
  <c r="JS33" i="1"/>
  <c r="JS31" i="1" s="1"/>
  <c r="JR34" i="1"/>
  <c r="JS34" i="1"/>
  <c r="JR35" i="1"/>
  <c r="JS35" i="1"/>
  <c r="JR36" i="1"/>
  <c r="JS36" i="1"/>
  <c r="JR40" i="1"/>
  <c r="JS40" i="1"/>
  <c r="JS38" i="1" s="1"/>
  <c r="JR41" i="1"/>
  <c r="JS41" i="1"/>
  <c r="JR42" i="1"/>
  <c r="JS42" i="1"/>
  <c r="JR43" i="1"/>
  <c r="JS43" i="1"/>
  <c r="JR44" i="1"/>
  <c r="JS44" i="1"/>
  <c r="JR45" i="1"/>
  <c r="JS45" i="1"/>
  <c r="JR46" i="1"/>
  <c r="JS46" i="1"/>
  <c r="JR47" i="1"/>
  <c r="JS47" i="1"/>
  <c r="JR48" i="1"/>
  <c r="JS48" i="1"/>
  <c r="JR49" i="1"/>
  <c r="JS49" i="1"/>
  <c r="JR50" i="1"/>
  <c r="JS50" i="1"/>
  <c r="JR51" i="1"/>
  <c r="JS51" i="1"/>
  <c r="JR52" i="1"/>
  <c r="JS52" i="1"/>
  <c r="JR56" i="1"/>
  <c r="JS56" i="1"/>
  <c r="JS54" i="1" s="1"/>
  <c r="JR57" i="1"/>
  <c r="JS57" i="1"/>
  <c r="JR58" i="1"/>
  <c r="JS58" i="1"/>
  <c r="JR59" i="1"/>
  <c r="JS59" i="1"/>
  <c r="JR60" i="1"/>
  <c r="JS60" i="1"/>
  <c r="JR61" i="1"/>
  <c r="JS61" i="1"/>
  <c r="JR62" i="1"/>
  <c r="JS62" i="1"/>
  <c r="JR63" i="1"/>
  <c r="JS63" i="1"/>
  <c r="JR64" i="1"/>
  <c r="JS64" i="1"/>
  <c r="JR65" i="1"/>
  <c r="JS65" i="1"/>
  <c r="JR66" i="1"/>
  <c r="JS66" i="1"/>
  <c r="JR70" i="1"/>
  <c r="JS70" i="1"/>
  <c r="JS68" i="1" s="1"/>
  <c r="JR71" i="1"/>
  <c r="JS71" i="1"/>
  <c r="JR72" i="1"/>
  <c r="JS72" i="1"/>
  <c r="JR76" i="1"/>
  <c r="JS76" i="1"/>
  <c r="JS74" i="1" s="1"/>
  <c r="JR77" i="1"/>
  <c r="JS77" i="1"/>
  <c r="JR79" i="1"/>
  <c r="JS79" i="1"/>
  <c r="JS16" i="1"/>
  <c r="JR16" i="1"/>
  <c r="JQ74" i="1"/>
  <c r="JQ68" i="1"/>
  <c r="JQ54" i="1"/>
  <c r="JQ38" i="1"/>
  <c r="JQ31" i="1"/>
  <c r="JL74" i="1" l="1"/>
  <c r="JM74" i="1"/>
  <c r="JN74" i="1"/>
  <c r="JL68" i="1"/>
  <c r="JM68" i="1"/>
  <c r="JN68" i="1"/>
  <c r="JL54" i="1"/>
  <c r="JM54" i="1"/>
  <c r="JN54" i="1"/>
  <c r="JL38" i="1"/>
  <c r="JM38" i="1"/>
  <c r="JN38" i="1"/>
  <c r="JL31" i="1"/>
  <c r="JM31" i="1"/>
  <c r="JN31" i="1"/>
  <c r="JM14" i="1" l="1"/>
  <c r="JM12" i="1" s="1"/>
  <c r="JM82" i="1" s="1"/>
  <c r="JN14" i="1"/>
  <c r="JN12" i="1" s="1"/>
  <c r="JN82" i="1" s="1"/>
  <c r="JK74" i="1" l="1"/>
  <c r="JK68" i="1"/>
  <c r="JL14" i="1"/>
  <c r="JL12" i="1" s="1"/>
  <c r="JL82" i="1" s="1"/>
  <c r="V74" i="1" l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EB74" i="1"/>
  <c r="EC74" i="1"/>
  <c r="EE74" i="1"/>
  <c r="EF74" i="1"/>
  <c r="EG74" i="1"/>
  <c r="EH74" i="1"/>
  <c r="EI74" i="1"/>
  <c r="EJ74" i="1"/>
  <c r="EL74" i="1"/>
  <c r="EM74" i="1"/>
  <c r="EN74" i="1"/>
  <c r="EO74" i="1"/>
  <c r="EP74" i="1"/>
  <c r="EQ74" i="1"/>
  <c r="ER74" i="1"/>
  <c r="ES74" i="1"/>
  <c r="ET74" i="1"/>
  <c r="EU74" i="1"/>
  <c r="EV74" i="1"/>
  <c r="EW74" i="1"/>
  <c r="EX74" i="1"/>
  <c r="EY74" i="1"/>
  <c r="EZ74" i="1"/>
  <c r="FA74" i="1"/>
  <c r="FB74" i="1"/>
  <c r="FC74" i="1"/>
  <c r="FD74" i="1"/>
  <c r="FE74" i="1"/>
  <c r="FF74" i="1"/>
  <c r="FG74" i="1"/>
  <c r="FH74" i="1"/>
  <c r="FI74" i="1"/>
  <c r="FJ74" i="1"/>
  <c r="FK74" i="1"/>
  <c r="FL74" i="1"/>
  <c r="FM74" i="1"/>
  <c r="FN74" i="1"/>
  <c r="FO74" i="1"/>
  <c r="FP74" i="1"/>
  <c r="FQ74" i="1"/>
  <c r="FR74" i="1"/>
  <c r="FS74" i="1"/>
  <c r="FT74" i="1"/>
  <c r="FU74" i="1"/>
  <c r="FV74" i="1"/>
  <c r="FW74" i="1"/>
  <c r="FX74" i="1"/>
  <c r="FY74" i="1"/>
  <c r="FZ74" i="1"/>
  <c r="GA74" i="1"/>
  <c r="GB74" i="1"/>
  <c r="GC74" i="1"/>
  <c r="GD74" i="1"/>
  <c r="GE74" i="1"/>
  <c r="GF74" i="1"/>
  <c r="GG74" i="1"/>
  <c r="GH74" i="1"/>
  <c r="GI74" i="1"/>
  <c r="GJ74" i="1"/>
  <c r="GK74" i="1"/>
  <c r="GL74" i="1"/>
  <c r="GM74" i="1"/>
  <c r="GN74" i="1"/>
  <c r="GO74" i="1"/>
  <c r="GP74" i="1"/>
  <c r="GQ74" i="1"/>
  <c r="GR74" i="1"/>
  <c r="GS74" i="1"/>
  <c r="GT74" i="1"/>
  <c r="GU74" i="1"/>
  <c r="GV74" i="1"/>
  <c r="GW74" i="1"/>
  <c r="GX74" i="1"/>
  <c r="GY74" i="1"/>
  <c r="GZ74" i="1"/>
  <c r="HA74" i="1"/>
  <c r="HB74" i="1"/>
  <c r="HC74" i="1"/>
  <c r="HD74" i="1"/>
  <c r="HE74" i="1"/>
  <c r="HF74" i="1"/>
  <c r="HG74" i="1"/>
  <c r="HH74" i="1"/>
  <c r="HI74" i="1"/>
  <c r="HJ74" i="1"/>
  <c r="HK74" i="1"/>
  <c r="HL74" i="1"/>
  <c r="HM74" i="1"/>
  <c r="HN74" i="1"/>
  <c r="HO74" i="1"/>
  <c r="HP74" i="1"/>
  <c r="HQ74" i="1"/>
  <c r="HR74" i="1"/>
  <c r="HS74" i="1"/>
  <c r="HT74" i="1"/>
  <c r="HU74" i="1"/>
  <c r="HV74" i="1"/>
  <c r="HW74" i="1"/>
  <c r="HX74" i="1"/>
  <c r="HY74" i="1"/>
  <c r="HZ74" i="1"/>
  <c r="IA74" i="1"/>
  <c r="IB74" i="1"/>
  <c r="IC74" i="1"/>
  <c r="ID74" i="1"/>
  <c r="IE74" i="1"/>
  <c r="IF74" i="1"/>
  <c r="IG74" i="1"/>
  <c r="IH74" i="1"/>
  <c r="II74" i="1"/>
  <c r="IJ74" i="1"/>
  <c r="IK74" i="1"/>
  <c r="IL74" i="1"/>
  <c r="IM74" i="1"/>
  <c r="IN74" i="1"/>
  <c r="IO74" i="1"/>
  <c r="IP74" i="1"/>
  <c r="IQ74" i="1"/>
  <c r="IR74" i="1"/>
  <c r="IS74" i="1"/>
  <c r="IT74" i="1"/>
  <c r="IU74" i="1"/>
  <c r="IV74" i="1"/>
  <c r="IW74" i="1"/>
  <c r="IX74" i="1"/>
  <c r="IY74" i="1"/>
  <c r="IZ74" i="1"/>
  <c r="JA74" i="1"/>
  <c r="JB74" i="1"/>
  <c r="JC74" i="1"/>
  <c r="JD74" i="1"/>
  <c r="JE74" i="1"/>
  <c r="JF74" i="1"/>
  <c r="JG74" i="1"/>
  <c r="JH74" i="1"/>
  <c r="JI74" i="1"/>
  <c r="JJ74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DS68" i="1"/>
  <c r="DT68" i="1"/>
  <c r="DU68" i="1"/>
  <c r="DV68" i="1"/>
  <c r="DW68" i="1"/>
  <c r="DX68" i="1"/>
  <c r="DY68" i="1"/>
  <c r="DZ68" i="1"/>
  <c r="EA68" i="1"/>
  <c r="EB68" i="1"/>
  <c r="EC68" i="1"/>
  <c r="EE68" i="1"/>
  <c r="EF68" i="1"/>
  <c r="EG68" i="1"/>
  <c r="EH68" i="1"/>
  <c r="EI68" i="1"/>
  <c r="EJ68" i="1"/>
  <c r="EL68" i="1"/>
  <c r="EM68" i="1"/>
  <c r="EN68" i="1"/>
  <c r="EO68" i="1"/>
  <c r="EP68" i="1"/>
  <c r="EQ68" i="1"/>
  <c r="ER68" i="1"/>
  <c r="ES68" i="1"/>
  <c r="ET68" i="1"/>
  <c r="EU68" i="1"/>
  <c r="EV68" i="1"/>
  <c r="EW68" i="1"/>
  <c r="EX68" i="1"/>
  <c r="EY68" i="1"/>
  <c r="EZ68" i="1"/>
  <c r="FA68" i="1"/>
  <c r="FB68" i="1"/>
  <c r="FC68" i="1"/>
  <c r="FD68" i="1"/>
  <c r="FE68" i="1"/>
  <c r="FF68" i="1"/>
  <c r="FG68" i="1"/>
  <c r="FH68" i="1"/>
  <c r="FI68" i="1"/>
  <c r="FJ68" i="1"/>
  <c r="FK68" i="1"/>
  <c r="FL68" i="1"/>
  <c r="FM68" i="1"/>
  <c r="FN68" i="1"/>
  <c r="FO68" i="1"/>
  <c r="FP68" i="1"/>
  <c r="FQ68" i="1"/>
  <c r="FR68" i="1"/>
  <c r="FS68" i="1"/>
  <c r="FT68" i="1"/>
  <c r="FU68" i="1"/>
  <c r="FV68" i="1"/>
  <c r="FW68" i="1"/>
  <c r="FX68" i="1"/>
  <c r="FY68" i="1"/>
  <c r="FZ68" i="1"/>
  <c r="GA68" i="1"/>
  <c r="GB68" i="1"/>
  <c r="GC68" i="1"/>
  <c r="GD68" i="1"/>
  <c r="GE68" i="1"/>
  <c r="GF68" i="1"/>
  <c r="GG68" i="1"/>
  <c r="GH68" i="1"/>
  <c r="GI68" i="1"/>
  <c r="GJ68" i="1"/>
  <c r="GK68" i="1"/>
  <c r="GL68" i="1"/>
  <c r="GM68" i="1"/>
  <c r="GN68" i="1"/>
  <c r="GO68" i="1"/>
  <c r="GP68" i="1"/>
  <c r="GQ68" i="1"/>
  <c r="GR68" i="1"/>
  <c r="GS68" i="1"/>
  <c r="GT68" i="1"/>
  <c r="GU68" i="1"/>
  <c r="GV68" i="1"/>
  <c r="GW68" i="1"/>
  <c r="GX68" i="1"/>
  <c r="GY68" i="1"/>
  <c r="GZ68" i="1"/>
  <c r="HA68" i="1"/>
  <c r="HB68" i="1"/>
  <c r="HC68" i="1"/>
  <c r="HD68" i="1"/>
  <c r="HE68" i="1"/>
  <c r="HF68" i="1"/>
  <c r="HG68" i="1"/>
  <c r="HH68" i="1"/>
  <c r="HI68" i="1"/>
  <c r="HJ68" i="1"/>
  <c r="HK68" i="1"/>
  <c r="HL68" i="1"/>
  <c r="HM68" i="1"/>
  <c r="HN68" i="1"/>
  <c r="HO68" i="1"/>
  <c r="HP68" i="1"/>
  <c r="HQ68" i="1"/>
  <c r="HR68" i="1"/>
  <c r="HS68" i="1"/>
  <c r="HT68" i="1"/>
  <c r="HU68" i="1"/>
  <c r="HV68" i="1"/>
  <c r="HW68" i="1"/>
  <c r="HX68" i="1"/>
  <c r="HY68" i="1"/>
  <c r="HZ68" i="1"/>
  <c r="IA68" i="1"/>
  <c r="IB68" i="1"/>
  <c r="IC68" i="1"/>
  <c r="ID68" i="1"/>
  <c r="IE68" i="1"/>
  <c r="IF68" i="1"/>
  <c r="IG68" i="1"/>
  <c r="IH68" i="1"/>
  <c r="II68" i="1"/>
  <c r="IJ68" i="1"/>
  <c r="IK68" i="1"/>
  <c r="IL68" i="1"/>
  <c r="IM68" i="1"/>
  <c r="IN68" i="1"/>
  <c r="IO68" i="1"/>
  <c r="IP68" i="1"/>
  <c r="IQ68" i="1"/>
  <c r="IR68" i="1"/>
  <c r="IS68" i="1"/>
  <c r="IT68" i="1"/>
  <c r="IU68" i="1"/>
  <c r="IV68" i="1"/>
  <c r="IW68" i="1"/>
  <c r="IX68" i="1"/>
  <c r="IY68" i="1"/>
  <c r="IZ68" i="1"/>
  <c r="JA68" i="1"/>
  <c r="JB68" i="1"/>
  <c r="JC68" i="1"/>
  <c r="JD68" i="1"/>
  <c r="JE68" i="1"/>
  <c r="JF68" i="1"/>
  <c r="JG68" i="1"/>
  <c r="JH68" i="1"/>
  <c r="JI68" i="1"/>
  <c r="JJ68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DQ54" i="1"/>
  <c r="DR54" i="1"/>
  <c r="DS54" i="1"/>
  <c r="DT54" i="1"/>
  <c r="DU54" i="1"/>
  <c r="DV54" i="1"/>
  <c r="DW54" i="1"/>
  <c r="DX54" i="1"/>
  <c r="DY54" i="1"/>
  <c r="DZ54" i="1"/>
  <c r="EA54" i="1"/>
  <c r="EB54" i="1"/>
  <c r="EC54" i="1"/>
  <c r="EE54" i="1"/>
  <c r="EF54" i="1"/>
  <c r="EG54" i="1"/>
  <c r="EH54" i="1"/>
  <c r="EI54" i="1"/>
  <c r="EJ54" i="1"/>
  <c r="EL54" i="1"/>
  <c r="EM54" i="1"/>
  <c r="EN54" i="1"/>
  <c r="EO54" i="1"/>
  <c r="EP54" i="1"/>
  <c r="EQ54" i="1"/>
  <c r="ER54" i="1"/>
  <c r="ES54" i="1"/>
  <c r="ET54" i="1"/>
  <c r="EU54" i="1"/>
  <c r="EV54" i="1"/>
  <c r="EW54" i="1"/>
  <c r="EX54" i="1"/>
  <c r="EY54" i="1"/>
  <c r="EZ54" i="1"/>
  <c r="FA54" i="1"/>
  <c r="FB54" i="1"/>
  <c r="FC54" i="1"/>
  <c r="FD54" i="1"/>
  <c r="FE54" i="1"/>
  <c r="FF54" i="1"/>
  <c r="FG54" i="1"/>
  <c r="FH54" i="1"/>
  <c r="FI54" i="1"/>
  <c r="FJ54" i="1"/>
  <c r="FK54" i="1"/>
  <c r="FL54" i="1"/>
  <c r="FM54" i="1"/>
  <c r="FN54" i="1"/>
  <c r="FO54" i="1"/>
  <c r="FP54" i="1"/>
  <c r="FQ54" i="1"/>
  <c r="FR54" i="1"/>
  <c r="FS54" i="1"/>
  <c r="FT54" i="1"/>
  <c r="FU54" i="1"/>
  <c r="FV54" i="1"/>
  <c r="FW54" i="1"/>
  <c r="FX54" i="1"/>
  <c r="FY54" i="1"/>
  <c r="FZ54" i="1"/>
  <c r="GA54" i="1"/>
  <c r="GB54" i="1"/>
  <c r="GC54" i="1"/>
  <c r="GD54" i="1"/>
  <c r="GE54" i="1"/>
  <c r="GF54" i="1"/>
  <c r="GG54" i="1"/>
  <c r="GH54" i="1"/>
  <c r="GI54" i="1"/>
  <c r="GJ54" i="1"/>
  <c r="GK54" i="1"/>
  <c r="GL54" i="1"/>
  <c r="GM54" i="1"/>
  <c r="GN54" i="1"/>
  <c r="GO54" i="1"/>
  <c r="GP54" i="1"/>
  <c r="GQ54" i="1"/>
  <c r="GR54" i="1"/>
  <c r="GS54" i="1"/>
  <c r="GT54" i="1"/>
  <c r="GU54" i="1"/>
  <c r="GV54" i="1"/>
  <c r="GW54" i="1"/>
  <c r="GX54" i="1"/>
  <c r="GY54" i="1"/>
  <c r="GZ54" i="1"/>
  <c r="HA54" i="1"/>
  <c r="HB54" i="1"/>
  <c r="HC54" i="1"/>
  <c r="HD54" i="1"/>
  <c r="HE54" i="1"/>
  <c r="HF54" i="1"/>
  <c r="HG54" i="1"/>
  <c r="HH54" i="1"/>
  <c r="HI54" i="1"/>
  <c r="HJ54" i="1"/>
  <c r="HK54" i="1"/>
  <c r="HL54" i="1"/>
  <c r="HM54" i="1"/>
  <c r="HN54" i="1"/>
  <c r="HO54" i="1"/>
  <c r="HP54" i="1"/>
  <c r="HQ54" i="1"/>
  <c r="HR54" i="1"/>
  <c r="HS54" i="1"/>
  <c r="HT54" i="1"/>
  <c r="HU54" i="1"/>
  <c r="HV54" i="1"/>
  <c r="HW54" i="1"/>
  <c r="HX54" i="1"/>
  <c r="HY54" i="1"/>
  <c r="HZ54" i="1"/>
  <c r="IA54" i="1"/>
  <c r="IB54" i="1"/>
  <c r="IC54" i="1"/>
  <c r="ID54" i="1"/>
  <c r="IE54" i="1"/>
  <c r="IF54" i="1"/>
  <c r="IG54" i="1"/>
  <c r="IH54" i="1"/>
  <c r="II54" i="1"/>
  <c r="IJ54" i="1"/>
  <c r="IK54" i="1"/>
  <c r="IL54" i="1"/>
  <c r="IM54" i="1"/>
  <c r="IN54" i="1"/>
  <c r="IO54" i="1"/>
  <c r="IP54" i="1"/>
  <c r="IQ54" i="1"/>
  <c r="IR54" i="1"/>
  <c r="IS54" i="1"/>
  <c r="IT54" i="1"/>
  <c r="IU54" i="1"/>
  <c r="IV54" i="1"/>
  <c r="IW54" i="1"/>
  <c r="IX54" i="1"/>
  <c r="IY54" i="1"/>
  <c r="IZ54" i="1"/>
  <c r="JA54" i="1"/>
  <c r="JB54" i="1"/>
  <c r="JC54" i="1"/>
  <c r="JD54" i="1"/>
  <c r="JE54" i="1"/>
  <c r="JF54" i="1"/>
  <c r="JG54" i="1"/>
  <c r="JH54" i="1"/>
  <c r="JI54" i="1"/>
  <c r="JJ54" i="1"/>
  <c r="JK54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DW38" i="1"/>
  <c r="DX38" i="1"/>
  <c r="DY38" i="1"/>
  <c r="DZ38" i="1"/>
  <c r="EA38" i="1"/>
  <c r="EB38" i="1"/>
  <c r="EC38" i="1"/>
  <c r="EE38" i="1"/>
  <c r="EF38" i="1"/>
  <c r="EG38" i="1"/>
  <c r="EH38" i="1"/>
  <c r="EI38" i="1"/>
  <c r="EJ38" i="1"/>
  <c r="EL38" i="1"/>
  <c r="EM38" i="1"/>
  <c r="EN38" i="1"/>
  <c r="EO38" i="1"/>
  <c r="EP38" i="1"/>
  <c r="EQ38" i="1"/>
  <c r="ER38" i="1"/>
  <c r="ES38" i="1"/>
  <c r="ET38" i="1"/>
  <c r="EU38" i="1"/>
  <c r="EV38" i="1"/>
  <c r="EW38" i="1"/>
  <c r="EX38" i="1"/>
  <c r="EY38" i="1"/>
  <c r="EZ38" i="1"/>
  <c r="FA38" i="1"/>
  <c r="FB38" i="1"/>
  <c r="FC38" i="1"/>
  <c r="FD38" i="1"/>
  <c r="FE38" i="1"/>
  <c r="FF38" i="1"/>
  <c r="FG38" i="1"/>
  <c r="FH38" i="1"/>
  <c r="FI38" i="1"/>
  <c r="FJ38" i="1"/>
  <c r="FK38" i="1"/>
  <c r="FL38" i="1"/>
  <c r="FM38" i="1"/>
  <c r="FN38" i="1"/>
  <c r="FO38" i="1"/>
  <c r="FP38" i="1"/>
  <c r="FQ38" i="1"/>
  <c r="FR38" i="1"/>
  <c r="FS38" i="1"/>
  <c r="FT38" i="1"/>
  <c r="FU38" i="1"/>
  <c r="FV38" i="1"/>
  <c r="FW38" i="1"/>
  <c r="FX38" i="1"/>
  <c r="FY38" i="1"/>
  <c r="FZ38" i="1"/>
  <c r="GA38" i="1"/>
  <c r="GB38" i="1"/>
  <c r="GC38" i="1"/>
  <c r="GD38" i="1"/>
  <c r="GE38" i="1"/>
  <c r="GF38" i="1"/>
  <c r="GG38" i="1"/>
  <c r="GH38" i="1"/>
  <c r="GI38" i="1"/>
  <c r="GJ38" i="1"/>
  <c r="GK38" i="1"/>
  <c r="GL38" i="1"/>
  <c r="GM38" i="1"/>
  <c r="GN38" i="1"/>
  <c r="GO38" i="1"/>
  <c r="GP38" i="1"/>
  <c r="GQ38" i="1"/>
  <c r="GR38" i="1"/>
  <c r="GS38" i="1"/>
  <c r="GT38" i="1"/>
  <c r="GU38" i="1"/>
  <c r="GV38" i="1"/>
  <c r="GW38" i="1"/>
  <c r="GX38" i="1"/>
  <c r="GY38" i="1"/>
  <c r="GZ38" i="1"/>
  <c r="HA38" i="1"/>
  <c r="HB38" i="1"/>
  <c r="HC38" i="1"/>
  <c r="HD38" i="1"/>
  <c r="HE38" i="1"/>
  <c r="HF38" i="1"/>
  <c r="HG38" i="1"/>
  <c r="HH38" i="1"/>
  <c r="HI38" i="1"/>
  <c r="HJ38" i="1"/>
  <c r="HK38" i="1"/>
  <c r="HL38" i="1"/>
  <c r="HM38" i="1"/>
  <c r="HN38" i="1"/>
  <c r="HO38" i="1"/>
  <c r="HP38" i="1"/>
  <c r="HQ38" i="1"/>
  <c r="HR38" i="1"/>
  <c r="HS38" i="1"/>
  <c r="HT38" i="1"/>
  <c r="HU38" i="1"/>
  <c r="HV38" i="1"/>
  <c r="HW38" i="1"/>
  <c r="HX38" i="1"/>
  <c r="HY38" i="1"/>
  <c r="HZ38" i="1"/>
  <c r="IA38" i="1"/>
  <c r="IB38" i="1"/>
  <c r="IC38" i="1"/>
  <c r="ID38" i="1"/>
  <c r="IE38" i="1"/>
  <c r="IF38" i="1"/>
  <c r="IG38" i="1"/>
  <c r="IH38" i="1"/>
  <c r="II38" i="1"/>
  <c r="IJ38" i="1"/>
  <c r="IK38" i="1"/>
  <c r="IL38" i="1"/>
  <c r="IM38" i="1"/>
  <c r="IN38" i="1"/>
  <c r="IO38" i="1"/>
  <c r="IP38" i="1"/>
  <c r="IQ38" i="1"/>
  <c r="IR38" i="1"/>
  <c r="IS38" i="1"/>
  <c r="IT38" i="1"/>
  <c r="IU38" i="1"/>
  <c r="IV38" i="1"/>
  <c r="IW38" i="1"/>
  <c r="IX38" i="1"/>
  <c r="IY38" i="1"/>
  <c r="IZ38" i="1"/>
  <c r="JA38" i="1"/>
  <c r="JB38" i="1"/>
  <c r="JC38" i="1"/>
  <c r="JD38" i="1"/>
  <c r="JE38" i="1"/>
  <c r="JF38" i="1"/>
  <c r="JG38" i="1"/>
  <c r="JH38" i="1"/>
  <c r="JI38" i="1"/>
  <c r="JJ38" i="1"/>
  <c r="JK38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E31" i="1"/>
  <c r="EF31" i="1"/>
  <c r="EG31" i="1"/>
  <c r="EH31" i="1"/>
  <c r="EI31" i="1"/>
  <c r="EJ31" i="1"/>
  <c r="EL31" i="1"/>
  <c r="EM31" i="1"/>
  <c r="EN31" i="1"/>
  <c r="EO31" i="1"/>
  <c r="EP31" i="1"/>
  <c r="EQ31" i="1"/>
  <c r="ER31" i="1"/>
  <c r="ES31" i="1"/>
  <c r="ET31" i="1"/>
  <c r="EU31" i="1"/>
  <c r="EV31" i="1"/>
  <c r="EW31" i="1"/>
  <c r="EX31" i="1"/>
  <c r="EY31" i="1"/>
  <c r="EZ31" i="1"/>
  <c r="FA31" i="1"/>
  <c r="FB31" i="1"/>
  <c r="FC31" i="1"/>
  <c r="FD31" i="1"/>
  <c r="FE31" i="1"/>
  <c r="FF31" i="1"/>
  <c r="FG31" i="1"/>
  <c r="FH31" i="1"/>
  <c r="FJ31" i="1"/>
  <c r="FL31" i="1"/>
  <c r="FM31" i="1"/>
  <c r="FN31" i="1"/>
  <c r="FO31" i="1"/>
  <c r="FP31" i="1"/>
  <c r="FQ31" i="1"/>
  <c r="FR31" i="1"/>
  <c r="FS31" i="1"/>
  <c r="FT31" i="1"/>
  <c r="FU31" i="1"/>
  <c r="FV31" i="1"/>
  <c r="FW31" i="1"/>
  <c r="FX31" i="1"/>
  <c r="FY31" i="1"/>
  <c r="FZ31" i="1"/>
  <c r="GA31" i="1"/>
  <c r="GB31" i="1"/>
  <c r="GC31" i="1"/>
  <c r="GD31" i="1"/>
  <c r="GE31" i="1"/>
  <c r="GF31" i="1"/>
  <c r="GG31" i="1"/>
  <c r="GH31" i="1"/>
  <c r="GI31" i="1"/>
  <c r="GJ31" i="1"/>
  <c r="GK31" i="1"/>
  <c r="GL31" i="1"/>
  <c r="GM31" i="1"/>
  <c r="GN31" i="1"/>
  <c r="GO31" i="1"/>
  <c r="GP31" i="1"/>
  <c r="GQ31" i="1"/>
  <c r="GR31" i="1"/>
  <c r="GS31" i="1"/>
  <c r="GT31" i="1"/>
  <c r="GU31" i="1"/>
  <c r="GV31" i="1"/>
  <c r="GW31" i="1"/>
  <c r="GX31" i="1"/>
  <c r="GY31" i="1"/>
  <c r="GZ31" i="1"/>
  <c r="HA31" i="1"/>
  <c r="HB31" i="1"/>
  <c r="HC31" i="1"/>
  <c r="HD31" i="1"/>
  <c r="HE31" i="1"/>
  <c r="HF31" i="1"/>
  <c r="HG31" i="1"/>
  <c r="HH31" i="1"/>
  <c r="HI31" i="1"/>
  <c r="HJ31" i="1"/>
  <c r="HK31" i="1"/>
  <c r="HL31" i="1"/>
  <c r="HM31" i="1"/>
  <c r="HN31" i="1"/>
  <c r="HO31" i="1"/>
  <c r="HP31" i="1"/>
  <c r="HQ31" i="1"/>
  <c r="HR31" i="1"/>
  <c r="HS31" i="1"/>
  <c r="HT31" i="1"/>
  <c r="HU31" i="1"/>
  <c r="HV31" i="1"/>
  <c r="HW31" i="1"/>
  <c r="HX31" i="1"/>
  <c r="HY31" i="1"/>
  <c r="HZ31" i="1"/>
  <c r="IA31" i="1"/>
  <c r="IB31" i="1"/>
  <c r="IC31" i="1"/>
  <c r="ID31" i="1"/>
  <c r="IE31" i="1"/>
  <c r="IF31" i="1"/>
  <c r="IG31" i="1"/>
  <c r="IH31" i="1"/>
  <c r="II31" i="1"/>
  <c r="IJ31" i="1"/>
  <c r="IK31" i="1"/>
  <c r="IL31" i="1"/>
  <c r="IM31" i="1"/>
  <c r="IN31" i="1"/>
  <c r="IO31" i="1"/>
  <c r="IP31" i="1"/>
  <c r="IQ31" i="1"/>
  <c r="IR31" i="1"/>
  <c r="IS31" i="1"/>
  <c r="IT31" i="1"/>
  <c r="IU31" i="1"/>
  <c r="IV31" i="1"/>
  <c r="IW31" i="1"/>
  <c r="IX31" i="1"/>
  <c r="IY31" i="1"/>
  <c r="IZ31" i="1"/>
  <c r="JA31" i="1"/>
  <c r="JB31" i="1"/>
  <c r="JC31" i="1"/>
  <c r="JD31" i="1"/>
  <c r="JE31" i="1"/>
  <c r="JF31" i="1"/>
  <c r="JG31" i="1"/>
  <c r="JH31" i="1"/>
  <c r="JI31" i="1"/>
  <c r="JJ31" i="1"/>
  <c r="JK31" i="1"/>
  <c r="JK14" i="1"/>
  <c r="JK12" i="1"/>
  <c r="JI12" i="1" l="1"/>
  <c r="JI14" i="1"/>
  <c r="JJ14" i="1"/>
  <c r="JJ12" i="1"/>
  <c r="JI82" i="1" l="1"/>
  <c r="JJ82" i="1"/>
  <c r="JE14" i="1" l="1"/>
  <c r="JF14" i="1"/>
  <c r="JG14" i="1"/>
  <c r="JH14" i="1"/>
  <c r="JO14" i="1"/>
  <c r="JP14" i="1"/>
  <c r="JQ14" i="1"/>
  <c r="JR14" i="1"/>
  <c r="JS14" i="1"/>
  <c r="JS12" i="1" s="1"/>
  <c r="JS82" i="1" s="1"/>
  <c r="JE12" i="1"/>
  <c r="JG12" i="1"/>
  <c r="JG82" i="1" s="1"/>
  <c r="JK82" i="1"/>
  <c r="JO12" i="1"/>
  <c r="JO82" i="1" s="1"/>
  <c r="JQ12" i="1"/>
  <c r="JQ82" i="1" s="1"/>
  <c r="JR12" i="1" l="1"/>
  <c r="JR82" i="1" s="1"/>
  <c r="JP12" i="1"/>
  <c r="JP82" i="1" s="1"/>
  <c r="JH12" i="1"/>
  <c r="JH82" i="1" s="1"/>
  <c r="JF12" i="1"/>
  <c r="JF82" i="1" s="1"/>
  <c r="U74" i="1"/>
  <c r="U68" i="1"/>
  <c r="U54" i="1"/>
  <c r="U38" i="1"/>
  <c r="U31" i="1"/>
  <c r="U14" i="1"/>
  <c r="U12" i="1" s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33" i="1"/>
  <c r="U34" i="1"/>
  <c r="U35" i="1"/>
  <c r="U36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6" i="1"/>
  <c r="U57" i="1"/>
  <c r="U58" i="1"/>
  <c r="U59" i="1"/>
  <c r="U60" i="1"/>
  <c r="U61" i="1"/>
  <c r="U62" i="1"/>
  <c r="U63" i="1"/>
  <c r="U64" i="1"/>
  <c r="U65" i="1"/>
  <c r="U66" i="1"/>
  <c r="U70" i="1"/>
  <c r="U71" i="1"/>
  <c r="U72" i="1"/>
  <c r="U76" i="1"/>
  <c r="U77" i="1"/>
  <c r="U79" i="1"/>
  <c r="JE82" i="1" l="1"/>
  <c r="U82" i="1"/>
  <c r="IU14" i="1" l="1"/>
  <c r="IU12" i="1" l="1"/>
  <c r="IU82" i="1" s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Y14" i="1"/>
  <c r="DZ14" i="1"/>
  <c r="EC14" i="1"/>
  <c r="EG14" i="1"/>
  <c r="EH14" i="1"/>
  <c r="EI14" i="1"/>
  <c r="EJ14" i="1"/>
  <c r="EL14" i="1"/>
  <c r="EM14" i="1"/>
  <c r="EN14" i="1"/>
  <c r="EO14" i="1"/>
  <c r="EP14" i="1"/>
  <c r="EQ14" i="1"/>
  <c r="ER14" i="1"/>
  <c r="ES14" i="1"/>
  <c r="ET14" i="1"/>
  <c r="EU14" i="1"/>
  <c r="EY14" i="1"/>
  <c r="EZ14" i="1"/>
  <c r="FA14" i="1"/>
  <c r="FD14" i="1"/>
  <c r="FE14" i="1"/>
  <c r="FF14" i="1"/>
  <c r="FG14" i="1"/>
  <c r="FH14" i="1"/>
  <c r="FJ14" i="1"/>
  <c r="FL14" i="1"/>
  <c r="FM14" i="1"/>
  <c r="FN14" i="1"/>
  <c r="FO14" i="1"/>
  <c r="FP14" i="1"/>
  <c r="FQ14" i="1"/>
  <c r="FR14" i="1"/>
  <c r="FS14" i="1"/>
  <c r="FT14" i="1"/>
  <c r="FW14" i="1"/>
  <c r="FY14" i="1"/>
  <c r="FZ14" i="1"/>
  <c r="GA14" i="1"/>
  <c r="GB14" i="1"/>
  <c r="GC14" i="1"/>
  <c r="GD14" i="1"/>
  <c r="GE14" i="1"/>
  <c r="GF14" i="1"/>
  <c r="GG14" i="1"/>
  <c r="GH14" i="1"/>
  <c r="GI14" i="1"/>
  <c r="GJ14" i="1"/>
  <c r="GL14" i="1"/>
  <c r="GM14" i="1"/>
  <c r="GN14" i="1"/>
  <c r="GO14" i="1"/>
  <c r="GP14" i="1"/>
  <c r="GQ14" i="1"/>
  <c r="GR14" i="1"/>
  <c r="GS14" i="1"/>
  <c r="GT14" i="1"/>
  <c r="GU14" i="1"/>
  <c r="GV14" i="1"/>
  <c r="GW14" i="1"/>
  <c r="GX14" i="1"/>
  <c r="GY14" i="1"/>
  <c r="GZ14" i="1"/>
  <c r="HA14" i="1"/>
  <c r="HB14" i="1"/>
  <c r="HC14" i="1"/>
  <c r="HD14" i="1"/>
  <c r="HE14" i="1"/>
  <c r="HF14" i="1"/>
  <c r="HG14" i="1"/>
  <c r="HH14" i="1"/>
  <c r="HI14" i="1"/>
  <c r="HJ14" i="1"/>
  <c r="HK14" i="1"/>
  <c r="HL14" i="1"/>
  <c r="HM14" i="1"/>
  <c r="HN14" i="1"/>
  <c r="HO14" i="1"/>
  <c r="HP14" i="1"/>
  <c r="HQ14" i="1"/>
  <c r="HR14" i="1"/>
  <c r="HS14" i="1"/>
  <c r="HT14" i="1"/>
  <c r="HU14" i="1"/>
  <c r="HV14" i="1"/>
  <c r="HW14" i="1"/>
  <c r="HX14" i="1"/>
  <c r="HY14" i="1"/>
  <c r="HZ14" i="1"/>
  <c r="IA14" i="1"/>
  <c r="IB14" i="1"/>
  <c r="IC14" i="1"/>
  <c r="ID14" i="1"/>
  <c r="IE14" i="1"/>
  <c r="IF14" i="1"/>
  <c r="IG14" i="1"/>
  <c r="IH14" i="1"/>
  <c r="II14" i="1"/>
  <c r="IJ14" i="1"/>
  <c r="IK14" i="1"/>
  <c r="IL14" i="1"/>
  <c r="IM14" i="1"/>
  <c r="IN14" i="1"/>
  <c r="IN12" i="1" s="1"/>
  <c r="IO14" i="1"/>
  <c r="IP14" i="1"/>
  <c r="IQ14" i="1"/>
  <c r="IR14" i="1"/>
  <c r="IS14" i="1"/>
  <c r="IT14" i="1"/>
  <c r="IV14" i="1"/>
  <c r="IW14" i="1"/>
  <c r="IX14" i="1"/>
  <c r="IY14" i="1"/>
  <c r="IZ14" i="1"/>
  <c r="JA14" i="1"/>
  <c r="JB14" i="1"/>
  <c r="JD14" i="1"/>
  <c r="DX16" i="1"/>
  <c r="ED16" i="1"/>
  <c r="EX16" i="1"/>
  <c r="FI16" i="1"/>
  <c r="FX16" i="1"/>
  <c r="GK16" i="1"/>
  <c r="DX17" i="1"/>
  <c r="ED17" i="1"/>
  <c r="EF17" i="1"/>
  <c r="EV17" i="1"/>
  <c r="EV14" i="1" s="1"/>
  <c r="FB17" i="1"/>
  <c r="FI17" i="1"/>
  <c r="FV17" i="1"/>
  <c r="GK17" i="1"/>
  <c r="DX18" i="1"/>
  <c r="ED18" i="1"/>
  <c r="EK18" i="1" s="1"/>
  <c r="EX18" i="1"/>
  <c r="FI18" i="1"/>
  <c r="FK18" i="1" s="1"/>
  <c r="FX18" i="1"/>
  <c r="GK18" i="1"/>
  <c r="DX19" i="1"/>
  <c r="EK19" i="1"/>
  <c r="EX19" i="1"/>
  <c r="FI19" i="1"/>
  <c r="FK19" i="1" s="1"/>
  <c r="FX19" i="1"/>
  <c r="GK19" i="1"/>
  <c r="DX20" i="1"/>
  <c r="ED20" i="1"/>
  <c r="EK20" i="1" s="1"/>
  <c r="EW20" i="1"/>
  <c r="EX20" i="1"/>
  <c r="FI20" i="1"/>
  <c r="FK20" i="1" s="1"/>
  <c r="FX20" i="1"/>
  <c r="GK20" i="1"/>
  <c r="DX21" i="1"/>
  <c r="EK21" i="1"/>
  <c r="EX21" i="1"/>
  <c r="FK21" i="1"/>
  <c r="FX21" i="1"/>
  <c r="GK21" i="1"/>
  <c r="EK22" i="1"/>
  <c r="EX22" i="1"/>
  <c r="FK22" i="1"/>
  <c r="FX22" i="1"/>
  <c r="GK22" i="1"/>
  <c r="DX23" i="1"/>
  <c r="ED23" i="1"/>
  <c r="EK23" i="1" s="1"/>
  <c r="EX23" i="1"/>
  <c r="FI23" i="1"/>
  <c r="FK23" i="1" s="1"/>
  <c r="FX23" i="1"/>
  <c r="GK23" i="1"/>
  <c r="DX24" i="1"/>
  <c r="ED24" i="1"/>
  <c r="EK24" i="1" s="1"/>
  <c r="EX24" i="1"/>
  <c r="FI24" i="1"/>
  <c r="FK24" i="1" s="1"/>
  <c r="FX24" i="1"/>
  <c r="GK24" i="1"/>
  <c r="DX25" i="1"/>
  <c r="EX25" i="1"/>
  <c r="FI25" i="1"/>
  <c r="FK25" i="1" s="1"/>
  <c r="FX25" i="1"/>
  <c r="GK25" i="1"/>
  <c r="DX26" i="1"/>
  <c r="ED26" i="1"/>
  <c r="EK26" i="1" s="1"/>
  <c r="EX26" i="1"/>
  <c r="FI26" i="1"/>
  <c r="FK26" i="1" s="1"/>
  <c r="FX26" i="1"/>
  <c r="GK26" i="1"/>
  <c r="DX28" i="1"/>
  <c r="EA28" i="1"/>
  <c r="EA14" i="1" s="1"/>
  <c r="EB28" i="1"/>
  <c r="EE28" i="1"/>
  <c r="EE14" i="1" s="1"/>
  <c r="EF28" i="1"/>
  <c r="EW28" i="1"/>
  <c r="EX28" i="1" s="1"/>
  <c r="FB28" i="1"/>
  <c r="FC28" i="1"/>
  <c r="FC14" i="1" s="1"/>
  <c r="FI28" i="1"/>
  <c r="FU28" i="1"/>
  <c r="FU14" i="1" s="1"/>
  <c r="FV28" i="1"/>
  <c r="GK28" i="1"/>
  <c r="B31" i="1"/>
  <c r="C31" i="1"/>
  <c r="D31" i="1"/>
  <c r="E31" i="1"/>
  <c r="E12" i="1" s="1"/>
  <c r="F31" i="1"/>
  <c r="G31" i="1"/>
  <c r="H31" i="1"/>
  <c r="I31" i="1"/>
  <c r="J31" i="1"/>
  <c r="J12" i="1" s="1"/>
  <c r="K31" i="1"/>
  <c r="L31" i="1"/>
  <c r="M31" i="1"/>
  <c r="N31" i="1"/>
  <c r="O31" i="1"/>
  <c r="P31" i="1"/>
  <c r="Q31" i="1"/>
  <c r="Q12" i="1" s="1"/>
  <c r="R31" i="1"/>
  <c r="S31" i="1"/>
  <c r="T31" i="1"/>
  <c r="AD12" i="1"/>
  <c r="AP12" i="1"/>
  <c r="BB12" i="1"/>
  <c r="BN12" i="1"/>
  <c r="BZ12" i="1"/>
  <c r="CL12" i="1"/>
  <c r="CX12" i="1"/>
  <c r="DJ12" i="1"/>
  <c r="DV12" i="1"/>
  <c r="EH12" i="1"/>
  <c r="DX33" i="1"/>
  <c r="ED33" i="1"/>
  <c r="EX33" i="1"/>
  <c r="FI33" i="1"/>
  <c r="FX33" i="1"/>
  <c r="GK33" i="1"/>
  <c r="EK34" i="1"/>
  <c r="EX34" i="1"/>
  <c r="FI34" i="1"/>
  <c r="FK34" i="1" s="1"/>
  <c r="FX34" i="1"/>
  <c r="GK34" i="1"/>
  <c r="DX35" i="1"/>
  <c r="EK35" i="1"/>
  <c r="EX35" i="1"/>
  <c r="FI35" i="1"/>
  <c r="FK35" i="1" s="1"/>
  <c r="FX35" i="1"/>
  <c r="GK35" i="1"/>
  <c r="DX36" i="1"/>
  <c r="EB36" i="1"/>
  <c r="EC36" i="1"/>
  <c r="ED36" i="1"/>
  <c r="EW36" i="1"/>
  <c r="EX36" i="1" s="1"/>
  <c r="FB36" i="1"/>
  <c r="FC36" i="1"/>
  <c r="FD36" i="1"/>
  <c r="FI36" i="1"/>
  <c r="FV36" i="1"/>
  <c r="FX36" i="1" s="1"/>
  <c r="GK36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DX40" i="1"/>
  <c r="EK40" i="1"/>
  <c r="EX40" i="1"/>
  <c r="FK40" i="1"/>
  <c r="FX40" i="1"/>
  <c r="GK40" i="1"/>
  <c r="DX41" i="1"/>
  <c r="EK41" i="1"/>
  <c r="EX41" i="1"/>
  <c r="FK41" i="1"/>
  <c r="FX41" i="1"/>
  <c r="GK41" i="1"/>
  <c r="DX42" i="1"/>
  <c r="ED42" i="1"/>
  <c r="EX42" i="1"/>
  <c r="FK42" i="1"/>
  <c r="FX42" i="1"/>
  <c r="GK42" i="1"/>
  <c r="DX43" i="1"/>
  <c r="ED43" i="1"/>
  <c r="EK43" i="1" s="1"/>
  <c r="EX43" i="1"/>
  <c r="FK43" i="1"/>
  <c r="FX43" i="1"/>
  <c r="GK43" i="1"/>
  <c r="DX45" i="1"/>
  <c r="ED45" i="1"/>
  <c r="EK45" i="1" s="1"/>
  <c r="EX45" i="1"/>
  <c r="FK45" i="1"/>
  <c r="FX45" i="1"/>
  <c r="GK45" i="1"/>
  <c r="DX46" i="1"/>
  <c r="EK46" i="1"/>
  <c r="EX46" i="1"/>
  <c r="FK46" i="1"/>
  <c r="FX46" i="1"/>
  <c r="GK46" i="1"/>
  <c r="DX47" i="1"/>
  <c r="ED47" i="1"/>
  <c r="EK47" i="1" s="1"/>
  <c r="EX47" i="1"/>
  <c r="FK47" i="1"/>
  <c r="FX47" i="1"/>
  <c r="GK47" i="1"/>
  <c r="DX48" i="1"/>
  <c r="EK48" i="1"/>
  <c r="EX48" i="1"/>
  <c r="FK48" i="1"/>
  <c r="FX48" i="1"/>
  <c r="GK48" i="1"/>
  <c r="DX49" i="1"/>
  <c r="ED49" i="1"/>
  <c r="EK49" i="1" s="1"/>
  <c r="EX49" i="1"/>
  <c r="FK49" i="1"/>
  <c r="FX49" i="1"/>
  <c r="GK49" i="1"/>
  <c r="DX50" i="1"/>
  <c r="EK50" i="1"/>
  <c r="EX50" i="1"/>
  <c r="FK50" i="1"/>
  <c r="FX50" i="1"/>
  <c r="GK50" i="1"/>
  <c r="DX51" i="1"/>
  <c r="ED51" i="1"/>
  <c r="EK51" i="1" s="1"/>
  <c r="EX51" i="1"/>
  <c r="FK51" i="1"/>
  <c r="FX51" i="1"/>
  <c r="GK51" i="1"/>
  <c r="DX52" i="1"/>
  <c r="EW52" i="1"/>
  <c r="FK52" i="1"/>
  <c r="FX52" i="1"/>
  <c r="GK52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DX56" i="1"/>
  <c r="ED56" i="1"/>
  <c r="EX56" i="1"/>
  <c r="FK56" i="1"/>
  <c r="FX56" i="1"/>
  <c r="GK56" i="1"/>
  <c r="EK57" i="1"/>
  <c r="EX57" i="1"/>
  <c r="FK57" i="1"/>
  <c r="FX57" i="1"/>
  <c r="GK57" i="1"/>
  <c r="DX59" i="1"/>
  <c r="EB59" i="1"/>
  <c r="ED59" i="1"/>
  <c r="EX59" i="1"/>
  <c r="FK59" i="1"/>
  <c r="FX59" i="1"/>
  <c r="GK59" i="1"/>
  <c r="DX60" i="1"/>
  <c r="ED60" i="1"/>
  <c r="EK60" i="1" s="1"/>
  <c r="EX60" i="1"/>
  <c r="FK60" i="1"/>
  <c r="FX60" i="1"/>
  <c r="GK60" i="1"/>
  <c r="DX61" i="1"/>
  <c r="ED61" i="1"/>
  <c r="EK61" i="1" s="1"/>
  <c r="EX61" i="1"/>
  <c r="FK61" i="1"/>
  <c r="FX61" i="1"/>
  <c r="GK61" i="1"/>
  <c r="DX62" i="1"/>
  <c r="ED62" i="1"/>
  <c r="EK62" i="1" s="1"/>
  <c r="EX62" i="1"/>
  <c r="FK62" i="1"/>
  <c r="FX62" i="1"/>
  <c r="GK62" i="1"/>
  <c r="DX63" i="1"/>
  <c r="EB63" i="1"/>
  <c r="ED63" i="1"/>
  <c r="EX63" i="1"/>
  <c r="FK63" i="1"/>
  <c r="FX63" i="1"/>
  <c r="GK63" i="1"/>
  <c r="DX64" i="1"/>
  <c r="ED64" i="1"/>
  <c r="EK64" i="1" s="1"/>
  <c r="EX64" i="1"/>
  <c r="FK64" i="1"/>
  <c r="FX64" i="1"/>
  <c r="GK64" i="1"/>
  <c r="DX65" i="1"/>
  <c r="EK65" i="1"/>
  <c r="EX65" i="1"/>
  <c r="FK65" i="1"/>
  <c r="FX65" i="1"/>
  <c r="GK65" i="1"/>
  <c r="DX66" i="1"/>
  <c r="EA66" i="1"/>
  <c r="EB66" i="1"/>
  <c r="EC66" i="1"/>
  <c r="ED66" i="1"/>
  <c r="EE66" i="1"/>
  <c r="EF66" i="1"/>
  <c r="EW66" i="1"/>
  <c r="EX66" i="1" s="1"/>
  <c r="FB66" i="1"/>
  <c r="FC66" i="1"/>
  <c r="FD66" i="1"/>
  <c r="FX66" i="1"/>
  <c r="GK66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DX70" i="1"/>
  <c r="ED70" i="1"/>
  <c r="EX70" i="1"/>
  <c r="FK70" i="1"/>
  <c r="FX70" i="1"/>
  <c r="GK70" i="1"/>
  <c r="DX71" i="1"/>
  <c r="ED71" i="1"/>
  <c r="EK71" i="1" s="1"/>
  <c r="EX71" i="1"/>
  <c r="FK71" i="1"/>
  <c r="FX71" i="1"/>
  <c r="GK71" i="1"/>
  <c r="DX72" i="1"/>
  <c r="EA72" i="1"/>
  <c r="EB72" i="1"/>
  <c r="ED72" i="1"/>
  <c r="EE72" i="1"/>
  <c r="EW72" i="1"/>
  <c r="FB72" i="1"/>
  <c r="FC72" i="1"/>
  <c r="FD72" i="1"/>
  <c r="FG72" i="1"/>
  <c r="FX72" i="1"/>
  <c r="GK72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DX76" i="1"/>
  <c r="EK76" i="1"/>
  <c r="EX76" i="1"/>
  <c r="FK76" i="1"/>
  <c r="FX76" i="1"/>
  <c r="GK76" i="1"/>
  <c r="DW77" i="1"/>
  <c r="EA77" i="1"/>
  <c r="EB77" i="1"/>
  <c r="ED77" i="1"/>
  <c r="ED74" i="1" s="1"/>
  <c r="EE77" i="1"/>
  <c r="EF77" i="1"/>
  <c r="EW77" i="1"/>
  <c r="EX77" i="1" s="1"/>
  <c r="FK77" i="1"/>
  <c r="FX77" i="1"/>
  <c r="GK77" i="1"/>
  <c r="EK79" i="1"/>
  <c r="EX79" i="1"/>
  <c r="FX79" i="1"/>
  <c r="GK79" i="1"/>
  <c r="ED54" i="1" l="1"/>
  <c r="ED38" i="1"/>
  <c r="ED68" i="1"/>
  <c r="ED31" i="1"/>
  <c r="FK33" i="1"/>
  <c r="FI31" i="1"/>
  <c r="T12" i="1"/>
  <c r="T82" i="1" s="1"/>
  <c r="DO12" i="1"/>
  <c r="DC12" i="1"/>
  <c r="CQ12" i="1"/>
  <c r="CE12" i="1"/>
  <c r="BS12" i="1"/>
  <c r="BG12" i="1"/>
  <c r="AU12" i="1"/>
  <c r="AI12" i="1"/>
  <c r="W12" i="1"/>
  <c r="IT12" i="1"/>
  <c r="IL12" i="1"/>
  <c r="HZ12" i="1"/>
  <c r="HN12" i="1"/>
  <c r="HB12" i="1"/>
  <c r="GP12" i="1"/>
  <c r="EK17" i="1"/>
  <c r="GD12" i="1"/>
  <c r="EY12" i="1"/>
  <c r="GI12" i="1"/>
  <c r="FF12" i="1"/>
  <c r="DX77" i="1"/>
  <c r="EK63" i="1"/>
  <c r="FW12" i="1"/>
  <c r="DF12" i="1"/>
  <c r="CH12" i="1"/>
  <c r="BJ12" i="1"/>
  <c r="AL12" i="1"/>
  <c r="M12" i="1"/>
  <c r="FU12" i="1"/>
  <c r="IE12" i="1"/>
  <c r="HS12" i="1"/>
  <c r="HG12" i="1"/>
  <c r="GU12" i="1"/>
  <c r="JC82" i="1"/>
  <c r="FR12" i="1"/>
  <c r="EM12" i="1"/>
  <c r="FV14" i="1"/>
  <c r="DR12" i="1"/>
  <c r="CT12" i="1"/>
  <c r="BV12" i="1"/>
  <c r="AX12" i="1"/>
  <c r="Z12" i="1"/>
  <c r="ET12" i="1"/>
  <c r="FX28" i="1"/>
  <c r="EV12" i="1"/>
  <c r="IX12" i="1"/>
  <c r="IX82" i="1" s="1"/>
  <c r="EK72" i="1"/>
  <c r="GK14" i="1"/>
  <c r="ED14" i="1"/>
  <c r="JD12" i="1"/>
  <c r="JD82" i="1" s="1"/>
  <c r="JB12" i="1"/>
  <c r="JB82" i="1" s="1"/>
  <c r="IZ12" i="1"/>
  <c r="IZ82" i="1" s="1"/>
  <c r="IF12" i="1"/>
  <c r="ID12" i="1"/>
  <c r="IB12" i="1"/>
  <c r="HX12" i="1"/>
  <c r="HV12" i="1"/>
  <c r="FK36" i="1"/>
  <c r="FC12" i="1"/>
  <c r="EK28" i="1"/>
  <c r="HT12" i="1"/>
  <c r="HR12" i="1"/>
  <c r="HP12" i="1"/>
  <c r="HL12" i="1"/>
  <c r="HJ12" i="1"/>
  <c r="HH12" i="1"/>
  <c r="HF12" i="1"/>
  <c r="HD12" i="1"/>
  <c r="GZ12" i="1"/>
  <c r="GX12" i="1"/>
  <c r="GV12" i="1"/>
  <c r="GT12" i="1"/>
  <c r="GR12" i="1"/>
  <c r="GN12" i="1"/>
  <c r="GL12" i="1"/>
  <c r="FN12" i="1"/>
  <c r="EK77" i="1"/>
  <c r="EK74" i="1" s="1"/>
  <c r="EK59" i="1"/>
  <c r="FB14" i="1"/>
  <c r="EE12" i="1"/>
  <c r="EA12" i="1"/>
  <c r="EW14" i="1"/>
  <c r="FX17" i="1"/>
  <c r="FX14" i="1" s="1"/>
  <c r="FX12" i="1" s="1"/>
  <c r="FK17" i="1"/>
  <c r="EX17" i="1"/>
  <c r="EX14" i="1" s="1"/>
  <c r="EF14" i="1"/>
  <c r="EF12" i="1" s="1"/>
  <c r="DX14" i="1"/>
  <c r="JA12" i="1"/>
  <c r="JA82" i="1" s="1"/>
  <c r="IY12" i="1"/>
  <c r="IY82" i="1" s="1"/>
  <c r="IW12" i="1"/>
  <c r="IW82" i="1" s="1"/>
  <c r="IG12" i="1"/>
  <c r="IC12" i="1"/>
  <c r="IA12" i="1"/>
  <c r="HY12" i="1"/>
  <c r="HW12" i="1"/>
  <c r="HU12" i="1"/>
  <c r="HQ12" i="1"/>
  <c r="HO12" i="1"/>
  <c r="HM12" i="1"/>
  <c r="HK12" i="1"/>
  <c r="HI12" i="1"/>
  <c r="HE12" i="1"/>
  <c r="HC12" i="1"/>
  <c r="HA12" i="1"/>
  <c r="GY12" i="1"/>
  <c r="GJ12" i="1"/>
  <c r="GH12" i="1"/>
  <c r="GF12" i="1"/>
  <c r="FZ12" i="1"/>
  <c r="EP12" i="1"/>
  <c r="GW12" i="1"/>
  <c r="GS12" i="1"/>
  <c r="GQ12" i="1"/>
  <c r="GO12" i="1"/>
  <c r="GM12" i="1"/>
  <c r="GG12" i="1"/>
  <c r="GE12" i="1"/>
  <c r="GC12" i="1"/>
  <c r="GA12" i="1"/>
  <c r="FY12" i="1"/>
  <c r="FT12" i="1"/>
  <c r="FP12" i="1"/>
  <c r="FL12" i="1"/>
  <c r="FH12" i="1"/>
  <c r="FD12" i="1"/>
  <c r="EZ12" i="1"/>
  <c r="ER12" i="1"/>
  <c r="EN12" i="1"/>
  <c r="EL12" i="1"/>
  <c r="EI12" i="1"/>
  <c r="EG12" i="1"/>
  <c r="DZ12" i="1"/>
  <c r="DW12" i="1"/>
  <c r="DU12" i="1"/>
  <c r="DS12" i="1"/>
  <c r="DQ12" i="1"/>
  <c r="DM12" i="1"/>
  <c r="DK12" i="1"/>
  <c r="DI12" i="1"/>
  <c r="DG12" i="1"/>
  <c r="DE12" i="1"/>
  <c r="DA12" i="1"/>
  <c r="CY12" i="1"/>
  <c r="CW12" i="1"/>
  <c r="CU12" i="1"/>
  <c r="CS12" i="1"/>
  <c r="CO12" i="1"/>
  <c r="CM12" i="1"/>
  <c r="CK12" i="1"/>
  <c r="CI12" i="1"/>
  <c r="CG12" i="1"/>
  <c r="CC12" i="1"/>
  <c r="CA12" i="1"/>
  <c r="BY12" i="1"/>
  <c r="BW12" i="1"/>
  <c r="BU12" i="1"/>
  <c r="BQ12" i="1"/>
  <c r="BO12" i="1"/>
  <c r="BM12" i="1"/>
  <c r="BK12" i="1"/>
  <c r="BI12" i="1"/>
  <c r="BE12" i="1"/>
  <c r="BC12" i="1"/>
  <c r="BA12" i="1"/>
  <c r="AY12" i="1"/>
  <c r="AW12" i="1"/>
  <c r="AS12" i="1"/>
  <c r="AQ12" i="1"/>
  <c r="AO12" i="1"/>
  <c r="AM12" i="1"/>
  <c r="AK12" i="1"/>
  <c r="AG12" i="1"/>
  <c r="AE12" i="1"/>
  <c r="AC12" i="1"/>
  <c r="AA12" i="1"/>
  <c r="Y12" i="1"/>
  <c r="R12" i="1"/>
  <c r="P12" i="1"/>
  <c r="N12" i="1"/>
  <c r="L12" i="1"/>
  <c r="H12" i="1"/>
  <c r="F12" i="1"/>
  <c r="D12" i="1"/>
  <c r="B12" i="1"/>
  <c r="GB12" i="1"/>
  <c r="FS12" i="1"/>
  <c r="FQ12" i="1"/>
  <c r="FO12" i="1"/>
  <c r="FM12" i="1"/>
  <c r="FJ12" i="1"/>
  <c r="FG12" i="1"/>
  <c r="FE12" i="1"/>
  <c r="FA12" i="1"/>
  <c r="EU12" i="1"/>
  <c r="ES12" i="1"/>
  <c r="EQ12" i="1"/>
  <c r="EO12" i="1"/>
  <c r="EJ12" i="1"/>
  <c r="EC12" i="1"/>
  <c r="DY12" i="1"/>
  <c r="DT12" i="1"/>
  <c r="DP12" i="1"/>
  <c r="DN12" i="1"/>
  <c r="DL12" i="1"/>
  <c r="DH12" i="1"/>
  <c r="DD12" i="1"/>
  <c r="DB12" i="1"/>
  <c r="CZ12" i="1"/>
  <c r="CV12" i="1"/>
  <c r="CR12" i="1"/>
  <c r="CP12" i="1"/>
  <c r="CN12" i="1"/>
  <c r="CJ12" i="1"/>
  <c r="CF12" i="1"/>
  <c r="CD12" i="1"/>
  <c r="CB12" i="1"/>
  <c r="BX12" i="1"/>
  <c r="BT12" i="1"/>
  <c r="BR12" i="1"/>
  <c r="BP12" i="1"/>
  <c r="BL12" i="1"/>
  <c r="BH12" i="1"/>
  <c r="BF12" i="1"/>
  <c r="BD12" i="1"/>
  <c r="AZ12" i="1"/>
  <c r="AV12" i="1"/>
  <c r="AT12" i="1"/>
  <c r="AR12" i="1"/>
  <c r="AN12" i="1"/>
  <c r="AJ12" i="1"/>
  <c r="AH12" i="1"/>
  <c r="AF12" i="1"/>
  <c r="AB12" i="1"/>
  <c r="X12" i="1"/>
  <c r="V12" i="1"/>
  <c r="S12" i="1"/>
  <c r="O12" i="1"/>
  <c r="K12" i="1"/>
  <c r="I12" i="1"/>
  <c r="G12" i="1"/>
  <c r="C12" i="1"/>
  <c r="IS12" i="1"/>
  <c r="IO12" i="1"/>
  <c r="IM12" i="1"/>
  <c r="IK12" i="1"/>
  <c r="II12" i="1"/>
  <c r="IV12" i="1"/>
  <c r="IV82" i="1" s="1"/>
  <c r="IR12" i="1"/>
  <c r="IP12" i="1"/>
  <c r="IJ12" i="1"/>
  <c r="IH12" i="1"/>
  <c r="IQ12" i="1"/>
  <c r="FI14" i="1"/>
  <c r="EK66" i="1"/>
  <c r="EB14" i="1"/>
  <c r="EB12" i="1" s="1"/>
  <c r="FK72" i="1"/>
  <c r="EK70" i="1"/>
  <c r="EK68" i="1" s="1"/>
  <c r="EX52" i="1"/>
  <c r="EK42" i="1"/>
  <c r="EK38" i="1" s="1"/>
  <c r="EK33" i="1"/>
  <c r="EK36" i="1"/>
  <c r="FK16" i="1"/>
  <c r="EX72" i="1"/>
  <c r="FK66" i="1"/>
  <c r="EK16" i="1"/>
  <c r="EK56" i="1"/>
  <c r="EK54" i="1" s="1"/>
  <c r="FK28" i="1"/>
  <c r="EK31" i="1" l="1"/>
  <c r="FK31" i="1"/>
  <c r="EK14" i="1"/>
  <c r="ED12" i="1"/>
  <c r="EX12" i="1"/>
  <c r="DX12" i="1"/>
  <c r="FB12" i="1"/>
  <c r="EW12" i="1"/>
  <c r="FV12" i="1"/>
  <c r="GK12" i="1"/>
  <c r="FI12" i="1"/>
  <c r="FK14" i="1"/>
  <c r="FK12" i="1" s="1"/>
  <c r="EK12" i="1" l="1"/>
  <c r="IS82" i="1"/>
  <c r="IR82" i="1"/>
  <c r="IQ82" i="1" l="1"/>
  <c r="IN82" i="1" l="1"/>
  <c r="IM82" i="1" l="1"/>
  <c r="IL82" i="1" l="1"/>
  <c r="IE82" i="1" l="1"/>
  <c r="IA82" i="1"/>
  <c r="HW82" i="1"/>
  <c r="IP82" i="1"/>
  <c r="IH82" i="1"/>
  <c r="IJ82" i="1"/>
  <c r="IF82" i="1"/>
  <c r="ID82" i="1"/>
  <c r="IB82" i="1"/>
  <c r="HZ82" i="1"/>
  <c r="HX82" i="1"/>
  <c r="HV82" i="1"/>
  <c r="AP82" i="1" l="1"/>
  <c r="BN82" i="1"/>
  <c r="CL82" i="1"/>
  <c r="DJ82" i="1"/>
  <c r="DB82" i="1"/>
  <c r="Q82" i="1"/>
  <c r="AF82" i="1"/>
  <c r="AR82" i="1"/>
  <c r="BD82" i="1"/>
  <c r="BP82" i="1"/>
  <c r="CB82" i="1"/>
  <c r="CN82" i="1"/>
  <c r="CZ82" i="1"/>
  <c r="DL82" i="1"/>
  <c r="DY82" i="1"/>
  <c r="I82" i="1"/>
  <c r="BH82" i="1"/>
  <c r="BT82" i="1"/>
  <c r="CF82" i="1"/>
  <c r="CR82" i="1"/>
  <c r="DD82" i="1"/>
  <c r="DP82" i="1"/>
  <c r="AV82" i="1"/>
  <c r="EN82" i="1"/>
  <c r="GI82" i="1"/>
  <c r="EQ82" i="1"/>
  <c r="AT82" i="1"/>
  <c r="BF82" i="1"/>
  <c r="CP82" i="1"/>
  <c r="DN82" i="1"/>
  <c r="G82" i="1"/>
  <c r="AH82" i="1"/>
  <c r="GA82" i="1"/>
  <c r="X82" i="1"/>
  <c r="GS82" i="1"/>
  <c r="HE82" i="1"/>
  <c r="V82" i="1"/>
  <c r="BR82" i="1"/>
  <c r="CD82" i="1"/>
  <c r="EF82" i="1"/>
  <c r="EE82" i="1"/>
  <c r="ER82" i="1"/>
  <c r="H82" i="1"/>
  <c r="W82" i="1"/>
  <c r="AI82" i="1"/>
  <c r="AU82" i="1"/>
  <c r="BG82" i="1"/>
  <c r="BS82" i="1"/>
  <c r="CE82" i="1"/>
  <c r="CQ82" i="1"/>
  <c r="DO82" i="1"/>
  <c r="EL82" i="1"/>
  <c r="EA82" i="1"/>
  <c r="FW82" i="1"/>
  <c r="GW82" i="1"/>
  <c r="HI82" i="1"/>
  <c r="GO82" i="1"/>
  <c r="HM82" i="1"/>
  <c r="EY82" i="1"/>
  <c r="GC82" i="1"/>
  <c r="GP82" i="1"/>
  <c r="HN82" i="1"/>
  <c r="HB82" i="1"/>
  <c r="FO82" i="1"/>
  <c r="EC82" i="1"/>
  <c r="AJ82" i="1"/>
  <c r="Y82" i="1"/>
  <c r="AK82" i="1"/>
  <c r="AW82" i="1"/>
  <c r="BI82" i="1"/>
  <c r="BU82" i="1"/>
  <c r="CG82" i="1"/>
  <c r="M82" i="1"/>
  <c r="AB82" i="1"/>
  <c r="AN82" i="1"/>
  <c r="AZ82" i="1"/>
  <c r="BL82" i="1"/>
  <c r="BX82" i="1"/>
  <c r="CJ82" i="1"/>
  <c r="DH82" i="1"/>
  <c r="DT82" i="1"/>
  <c r="EI82" i="1"/>
  <c r="FN82" i="1"/>
  <c r="K82" i="1"/>
  <c r="AL82" i="1"/>
  <c r="BJ82" i="1"/>
  <c r="CH82" i="1"/>
  <c r="DF82" i="1"/>
  <c r="EG82" i="1"/>
  <c r="F82" i="1"/>
  <c r="R82" i="1"/>
  <c r="AG82" i="1"/>
  <c r="AS82" i="1"/>
  <c r="BE82" i="1"/>
  <c r="BQ82" i="1"/>
  <c r="CC82" i="1"/>
  <c r="CO82" i="1"/>
  <c r="DA82" i="1"/>
  <c r="DM82" i="1"/>
  <c r="DZ82" i="1"/>
  <c r="EO82" i="1"/>
  <c r="FE82" i="1"/>
  <c r="FS82" i="1"/>
  <c r="GU82" i="1"/>
  <c r="HG82" i="1"/>
  <c r="HS82" i="1"/>
  <c r="FA82" i="1"/>
  <c r="GE82" i="1"/>
  <c r="GR82" i="1"/>
  <c r="HD82" i="1"/>
  <c r="HP82" i="1"/>
  <c r="EP82" i="1"/>
  <c r="FF82" i="1"/>
  <c r="FT82" i="1"/>
  <c r="L82" i="1"/>
  <c r="AA82" i="1"/>
  <c r="AM82" i="1"/>
  <c r="AY82" i="1"/>
  <c r="BK82" i="1"/>
  <c r="BW82" i="1"/>
  <c r="CI82" i="1"/>
  <c r="CU82" i="1"/>
  <c r="DG82" i="1"/>
  <c r="DS82" i="1"/>
  <c r="EH82" i="1"/>
  <c r="EU82" i="1"/>
  <c r="HA82" i="1"/>
  <c r="C82" i="1"/>
  <c r="AD82" i="1"/>
  <c r="BB82" i="1"/>
  <c r="BZ82" i="1"/>
  <c r="CX82" i="1"/>
  <c r="DV82" i="1"/>
  <c r="FQ82" i="1"/>
  <c r="CS82" i="1"/>
  <c r="DE82" i="1"/>
  <c r="DQ82" i="1"/>
  <c r="ES82" i="1"/>
  <c r="FJ82" i="1"/>
  <c r="GM82" i="1"/>
  <c r="GY82" i="1"/>
  <c r="HK82" i="1"/>
  <c r="Z82" i="1"/>
  <c r="AX82" i="1"/>
  <c r="BV82" i="1"/>
  <c r="CT82" i="1"/>
  <c r="DR82" i="1"/>
  <c r="ET82" i="1"/>
  <c r="FL82" i="1"/>
  <c r="FG82" i="1"/>
  <c r="GV82" i="1"/>
  <c r="HH82" i="1"/>
  <c r="FC82" i="1"/>
  <c r="GL82" i="1"/>
  <c r="FY82" i="1"/>
  <c r="GX82" i="1"/>
  <c r="B82" i="1"/>
  <c r="N82" i="1"/>
  <c r="AC82" i="1"/>
  <c r="AO82" i="1"/>
  <c r="BA82" i="1"/>
  <c r="BM82" i="1"/>
  <c r="BY82" i="1"/>
  <c r="CK82" i="1"/>
  <c r="CW82" i="1"/>
  <c r="DI82" i="1"/>
  <c r="DU82" i="1"/>
  <c r="EJ82" i="1"/>
  <c r="EZ82" i="1"/>
  <c r="GQ82" i="1"/>
  <c r="HC82" i="1"/>
  <c r="HO82" i="1"/>
  <c r="FM82" i="1"/>
  <c r="GN82" i="1"/>
  <c r="GZ82" i="1"/>
  <c r="HL82" i="1"/>
  <c r="HJ82" i="1"/>
  <c r="CV82" i="1"/>
  <c r="FP82" i="1"/>
  <c r="P82" i="1"/>
  <c r="AQ82" i="1"/>
  <c r="BO82" i="1"/>
  <c r="CA82" i="1"/>
  <c r="CM82" i="1"/>
  <c r="DK82" i="1"/>
  <c r="EM82" i="1"/>
  <c r="FB82" i="1"/>
  <c r="D82" i="1"/>
  <c r="AE82" i="1"/>
  <c r="BC82" i="1"/>
  <c r="CY82" i="1"/>
  <c r="GG82" i="1"/>
  <c r="GT82" i="1"/>
  <c r="HF82" i="1"/>
  <c r="HR82" i="1"/>
  <c r="FX82" i="1"/>
  <c r="J82" i="1"/>
  <c r="FD82" i="1"/>
  <c r="FH82" i="1"/>
  <c r="FR82" i="1"/>
  <c r="FU82" i="1"/>
  <c r="FZ82" i="1"/>
  <c r="GB82" i="1"/>
  <c r="GD82" i="1"/>
  <c r="GF82" i="1"/>
  <c r="GH82" i="1"/>
  <c r="GJ82" i="1"/>
  <c r="DC82" i="1"/>
  <c r="HT82" i="1"/>
  <c r="II82" i="1"/>
  <c r="E82" i="1"/>
  <c r="O82" i="1"/>
  <c r="S82" i="1"/>
  <c r="HQ82" i="1"/>
  <c r="HU82" i="1"/>
  <c r="HY82" i="1"/>
  <c r="IC82" i="1"/>
  <c r="IG82" i="1"/>
  <c r="IK82" i="1"/>
  <c r="IO82" i="1"/>
  <c r="EV82" i="1"/>
  <c r="GK82" i="1" l="1"/>
  <c r="EB82" i="1"/>
  <c r="FV82" i="1"/>
  <c r="DW82" i="1"/>
  <c r="DX82" i="1"/>
  <c r="EX82" i="1"/>
  <c r="ED82" i="1"/>
  <c r="EW82" i="1"/>
  <c r="FI82" i="1"/>
  <c r="EK82" i="1" l="1"/>
  <c r="FK82" i="1"/>
  <c r="IT82" i="1" l="1"/>
</calcChain>
</file>

<file path=xl/sharedStrings.xml><?xml version="1.0" encoding="utf-8"?>
<sst xmlns="http://schemas.openxmlformats.org/spreadsheetml/2006/main" count="945" uniqueCount="90">
  <si>
    <t>IV.5</t>
  </si>
  <si>
    <t>IMPORTS BY COUNTRY OF ORIGIN</t>
  </si>
  <si>
    <t xml:space="preserve">                                          Period</t>
  </si>
  <si>
    <t>Countries</t>
  </si>
  <si>
    <t>Janvier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</si>
  <si>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</si>
  <si>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</si>
  <si>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</si>
  <si>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</si>
  <si>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</si>
  <si>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</si>
  <si>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</si>
  <si>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</si>
  <si>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</si>
  <si>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</si>
  <si>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</si>
  <si>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</si>
  <si>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I. EUROPE</t>
  </si>
  <si>
    <t>1. European Union</t>
  </si>
  <si>
    <t>Germany</t>
  </si>
  <si>
    <t>Belgium</t>
  </si>
  <si>
    <t>Denmark</t>
  </si>
  <si>
    <t>-</t>
  </si>
  <si>
    <t>Spain</t>
  </si>
  <si>
    <t>…</t>
  </si>
  <si>
    <t>France</t>
  </si>
  <si>
    <t>Greece</t>
  </si>
  <si>
    <t>Ireland</t>
  </si>
  <si>
    <t>Italy</t>
  </si>
  <si>
    <t>Netherlands</t>
  </si>
  <si>
    <t>Portugal</t>
  </si>
  <si>
    <t>United Kingdom</t>
  </si>
  <si>
    <t>Other EU countries</t>
  </si>
  <si>
    <t>2. Other european countries</t>
  </si>
  <si>
    <t>Switzerland</t>
  </si>
  <si>
    <t>Chek Republic</t>
  </si>
  <si>
    <t>Russia</t>
  </si>
  <si>
    <t>Romania</t>
  </si>
  <si>
    <t>Other European Countries</t>
  </si>
  <si>
    <t>II. ASIA</t>
  </si>
  <si>
    <t>Saudi Arabia</t>
  </si>
  <si>
    <t>;;;</t>
  </si>
  <si>
    <t>Bangladesh</t>
  </si>
  <si>
    <t>North Korea</t>
  </si>
  <si>
    <t>South Korea</t>
  </si>
  <si>
    <t>United Arab Emirates</t>
  </si>
  <si>
    <t>Hong Kong</t>
  </si>
  <si>
    <t>Iran</t>
  </si>
  <si>
    <t>Japan</t>
  </si>
  <si>
    <t>Pakistan</t>
  </si>
  <si>
    <t>People's Republic of China</t>
  </si>
  <si>
    <t>Taiwan</t>
  </si>
  <si>
    <t>India</t>
  </si>
  <si>
    <t>Other Asian Countries</t>
  </si>
  <si>
    <t>III. AFRICA</t>
  </si>
  <si>
    <t>South Africa</t>
  </si>
  <si>
    <t>Djibouti</t>
  </si>
  <si>
    <t>Kenya</t>
  </si>
  <si>
    <t>Uganda</t>
  </si>
  <si>
    <t>D.R.C. (1)</t>
  </si>
  <si>
    <t>Rwanda</t>
  </si>
  <si>
    <t>Tanzania</t>
  </si>
  <si>
    <t>Zambia</t>
  </si>
  <si>
    <t>Zimbabwe</t>
  </si>
  <si>
    <t>Other African Countries</t>
  </si>
  <si>
    <t>IV. AMERICA</t>
  </si>
  <si>
    <t>United States</t>
  </si>
  <si>
    <t>Canada</t>
  </si>
  <si>
    <t>Other American Countries</t>
  </si>
  <si>
    <t>V. OCEANIA</t>
  </si>
  <si>
    <t>Australia</t>
  </si>
  <si>
    <t>Other countries of Oceania</t>
  </si>
  <si>
    <t>VI. UNSPECIFIED COUNTRIES</t>
  </si>
  <si>
    <t>TOTAL</t>
  </si>
  <si>
    <t>(1) : Democratic Republic of Congo</t>
  </si>
  <si>
    <t>Source : OBR</t>
  </si>
  <si>
    <t>Jan-February</t>
  </si>
  <si>
    <t>Jan-March</t>
  </si>
  <si>
    <t>Jan-May</t>
  </si>
  <si>
    <t>Jan-June</t>
  </si>
  <si>
    <t>Jan-July</t>
  </si>
  <si>
    <t>Jan-August</t>
  </si>
  <si>
    <t>Jan-September</t>
  </si>
  <si>
    <t>Jan-October</t>
  </si>
  <si>
    <t>Jan-November</t>
  </si>
  <si>
    <t>Jan-December</t>
  </si>
  <si>
    <t>Jan-April</t>
  </si>
  <si>
    <t>Egypt</t>
  </si>
  <si>
    <t>V5</t>
  </si>
  <si>
    <t>(in MBIF)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</si>
</sst>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#,##0.0"/>
    <numFmt numFmtId="165" formatCode="_-* #,##0.0\ _F_-;\-* #,##0.0\ _F_-;_-* &quot;-&quot;??\ _F_-;_-@_-"/>
    <numFmt numFmtId="166" formatCode="#,##0.000"/>
    <numFmt numFmtId="167" formatCode="0.0"/>
    <numFmt numFmtId="168" formatCode="0.00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1"/>
      <color theme="1"/>
      <name val="Arial Nova Light"/>
      <family val="2"/>
    </font>
    <font>
      <sz val="11"/>
      <name val="Arial Nova Light"/>
      <family val="2"/>
    </font>
    <font>
      <b/>
      <sz val="11"/>
      <name val="Arial Nova Light"/>
      <family val="2"/>
    </font>
    <font>
      <sz val="11"/>
      <name val="Arial Nova Light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Arial Nova Light"/>
      <family val="2"/>
    </font>
    <font>
      <b/>
      <sz val="11"/>
      <name val="Arial Nova Light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2" fillId="0" borderId="0"/>
  </cellStyleXfs>
  <cellXfs count="124">
    <xf numFmtId="0" fontId="0" fillId="0" borderId="0" xfId="0"/>
    <xf numFmtId="165" fontId="4" fillId="0" borderId="9" xfId="1" applyNumberFormat="1" applyFont="1" applyBorder="1"/>
    <xf numFmtId="167" fontId="4" fillId="0" borderId="0" xfId="0" applyNumberFormat="1" applyFont="1"/>
    <xf numFmtId="164" fontId="5" fillId="0" borderId="0" xfId="0" applyNumberFormat="1" applyFont="1" applyFill="1"/>
    <xf numFmtId="164" fontId="5" fillId="0" borderId="0" xfId="0" applyNumberFormat="1" applyFont="1" applyFill="1" applyAlignment="1">
      <alignment horizontal="center"/>
    </xf>
    <xf numFmtId="164" fontId="5" fillId="0" borderId="1" xfId="0" applyNumberFormat="1" applyFont="1" applyFill="1" applyBorder="1"/>
    <xf numFmtId="16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" xfId="0" applyFont="1" applyBorder="1"/>
    <xf numFmtId="164" fontId="5" fillId="0" borderId="2" xfId="0" applyNumberFormat="1" applyFont="1" applyFill="1" applyBorder="1"/>
    <xf numFmtId="164" fontId="5" fillId="0" borderId="3" xfId="0" applyNumberFormat="1" applyFont="1" applyFill="1" applyBorder="1" applyAlignment="1">
      <alignment horizontal="center"/>
    </xf>
    <xf numFmtId="164" fontId="5" fillId="0" borderId="3" xfId="0" applyNumberFormat="1" applyFont="1" applyFill="1" applyBorder="1"/>
    <xf numFmtId="164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3" xfId="0" applyFont="1" applyBorder="1"/>
    <xf numFmtId="164" fontId="5" fillId="0" borderId="0" xfId="0" applyNumberFormat="1" applyFont="1" applyFill="1" applyBorder="1"/>
    <xf numFmtId="164" fontId="6" fillId="0" borderId="4" xfId="0" applyNumberFormat="1" applyFont="1" applyFill="1" applyBorder="1" applyAlignment="1">
      <alignment horizontal="center"/>
    </xf>
    <xf numFmtId="164" fontId="5" fillId="0" borderId="5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/>
    <xf numFmtId="164" fontId="5" fillId="0" borderId="6" xfId="0" applyNumberFormat="1" applyFont="1" applyFill="1" applyBorder="1"/>
    <xf numFmtId="164" fontId="5" fillId="0" borderId="7" xfId="0" applyNumberFormat="1" applyFont="1" applyFill="1" applyBorder="1"/>
    <xf numFmtId="164" fontId="5" fillId="0" borderId="1" xfId="0" applyNumberFormat="1" applyFont="1" applyFill="1" applyBorder="1" applyAlignment="1">
      <alignment horizontal="center"/>
    </xf>
    <xf numFmtId="164" fontId="5" fillId="0" borderId="8" xfId="0" applyNumberFormat="1" applyFont="1" applyFill="1" applyBorder="1"/>
    <xf numFmtId="164" fontId="5" fillId="0" borderId="9" xfId="0" applyNumberFormat="1" applyFont="1" applyFill="1" applyBorder="1"/>
    <xf numFmtId="164" fontId="5" fillId="0" borderId="9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164" fontId="5" fillId="0" borderId="6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 applyProtection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0" xfId="0" applyFont="1" applyBorder="1"/>
    <xf numFmtId="164" fontId="5" fillId="0" borderId="10" xfId="0" applyNumberFormat="1" applyFont="1" applyFill="1" applyBorder="1"/>
    <xf numFmtId="1" fontId="5" fillId="0" borderId="9" xfId="1" applyNumberFormat="1" applyFont="1" applyFill="1" applyBorder="1" applyAlignment="1">
      <alignment horizontal="right"/>
    </xf>
    <xf numFmtId="1" fontId="5" fillId="0" borderId="9" xfId="0" applyNumberFormat="1" applyFont="1" applyFill="1" applyBorder="1" applyAlignment="1">
      <alignment horizontal="right"/>
    </xf>
    <xf numFmtId="1" fontId="5" fillId="0" borderId="5" xfId="0" applyNumberFormat="1" applyFont="1" applyFill="1" applyBorder="1" applyAlignment="1">
      <alignment horizontal="right"/>
    </xf>
    <xf numFmtId="1" fontId="5" fillId="0" borderId="9" xfId="0" applyNumberFormat="1" applyFont="1" applyFill="1" applyBorder="1" applyAlignment="1" applyProtection="1">
      <alignment horizontal="right"/>
    </xf>
    <xf numFmtId="164" fontId="5" fillId="0" borderId="9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left"/>
    </xf>
    <xf numFmtId="164" fontId="5" fillId="0" borderId="11" xfId="0" applyNumberFormat="1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0" fontId="5" fillId="0" borderId="11" xfId="0" applyFont="1" applyBorder="1"/>
    <xf numFmtId="164" fontId="5" fillId="0" borderId="11" xfId="0" applyNumberFormat="1" applyFont="1" applyFill="1" applyBorder="1"/>
    <xf numFmtId="164" fontId="5" fillId="0" borderId="9" xfId="0" applyNumberFormat="1" applyFont="1" applyFill="1" applyBorder="1" applyAlignment="1" applyProtection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9" xfId="0" applyFont="1" applyBorder="1"/>
    <xf numFmtId="0" fontId="6" fillId="0" borderId="9" xfId="2" applyFont="1" applyBorder="1"/>
    <xf numFmtId="164" fontId="6" fillId="0" borderId="0" xfId="0" applyNumberFormat="1" applyFont="1" applyFill="1" applyBorder="1" applyProtection="1"/>
    <xf numFmtId="164" fontId="6" fillId="0" borderId="9" xfId="0" applyNumberFormat="1" applyFont="1" applyFill="1" applyBorder="1" applyProtection="1"/>
    <xf numFmtId="165" fontId="6" fillId="0" borderId="9" xfId="1" applyNumberFormat="1" applyFont="1" applyFill="1" applyBorder="1" applyProtection="1"/>
    <xf numFmtId="165" fontId="6" fillId="0" borderId="9" xfId="1" applyNumberFormat="1" applyFont="1" applyFill="1" applyBorder="1"/>
    <xf numFmtId="165" fontId="6" fillId="0" borderId="9" xfId="1" applyNumberFormat="1" applyFont="1" applyFill="1" applyBorder="1" applyAlignment="1" applyProtection="1">
      <alignment horizontal="right"/>
    </xf>
    <xf numFmtId="164" fontId="6" fillId="0" borderId="9" xfId="0" applyNumberFormat="1" applyFont="1" applyFill="1" applyBorder="1" applyAlignment="1" applyProtection="1">
      <alignment horizontal="right"/>
    </xf>
    <xf numFmtId="164" fontId="6" fillId="0" borderId="9" xfId="0" applyNumberFormat="1" applyFont="1" applyFill="1" applyBorder="1" applyAlignment="1">
      <alignment horizontal="right"/>
    </xf>
    <xf numFmtId="164" fontId="6" fillId="0" borderId="5" xfId="0" applyNumberFormat="1" applyFont="1" applyFill="1" applyBorder="1" applyAlignment="1">
      <alignment horizontal="right"/>
    </xf>
    <xf numFmtId="164" fontId="6" fillId="0" borderId="5" xfId="0" applyNumberFormat="1" applyFont="1" applyFill="1" applyBorder="1"/>
    <xf numFmtId="164" fontId="6" fillId="0" borderId="9" xfId="0" applyNumberFormat="1" applyFont="1" applyFill="1" applyBorder="1"/>
    <xf numFmtId="165" fontId="6" fillId="0" borderId="9" xfId="1" applyNumberFormat="1" applyFont="1" applyFill="1" applyBorder="1" applyAlignment="1">
      <alignment horizontal="right"/>
    </xf>
    <xf numFmtId="164" fontId="6" fillId="0" borderId="0" xfId="0" applyNumberFormat="1" applyFont="1" applyFill="1"/>
    <xf numFmtId="0" fontId="6" fillId="0" borderId="9" xfId="2" quotePrefix="1" applyFont="1" applyBorder="1"/>
    <xf numFmtId="0" fontId="5" fillId="0" borderId="9" xfId="2" applyFont="1" applyBorder="1"/>
    <xf numFmtId="165" fontId="5" fillId="0" borderId="9" xfId="1" applyNumberFormat="1" applyFont="1" applyFill="1" applyBorder="1" applyAlignment="1">
      <alignment horizontal="right"/>
    </xf>
    <xf numFmtId="165" fontId="5" fillId="0" borderId="9" xfId="1" applyNumberFormat="1" applyFont="1" applyFill="1" applyBorder="1" applyAlignment="1" applyProtection="1">
      <alignment horizontal="right"/>
    </xf>
    <xf numFmtId="165" fontId="5" fillId="0" borderId="9" xfId="1" applyNumberFormat="1" applyFont="1" applyBorder="1"/>
    <xf numFmtId="165" fontId="5" fillId="0" borderId="9" xfId="1" applyNumberFormat="1" applyFont="1" applyFill="1" applyBorder="1"/>
    <xf numFmtId="164" fontId="5" fillId="0" borderId="5" xfId="3" applyNumberFormat="1" applyFont="1" applyFill="1" applyBorder="1" applyAlignment="1">
      <alignment horizontal="right"/>
    </xf>
    <xf numFmtId="164" fontId="5" fillId="0" borderId="9" xfId="3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 applyProtection="1">
      <alignment horizontal="right"/>
    </xf>
    <xf numFmtId="165" fontId="5" fillId="0" borderId="9" xfId="1" applyNumberFormat="1" applyFont="1" applyFill="1" applyBorder="1" applyProtection="1"/>
    <xf numFmtId="165" fontId="5" fillId="0" borderId="9" xfId="1" quotePrefix="1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fill"/>
    </xf>
    <xf numFmtId="165" fontId="5" fillId="0" borderId="5" xfId="1" applyNumberFormat="1" applyFont="1" applyFill="1" applyBorder="1"/>
    <xf numFmtId="165" fontId="5" fillId="0" borderId="6" xfId="1" applyNumberFormat="1" applyFont="1" applyFill="1" applyBorder="1"/>
    <xf numFmtId="164" fontId="5" fillId="0" borderId="2" xfId="0" applyNumberFormat="1" applyFont="1" applyFill="1" applyBorder="1" applyAlignment="1" applyProtection="1">
      <alignment horizontal="right"/>
    </xf>
    <xf numFmtId="164" fontId="5" fillId="0" borderId="2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 applyProtection="1">
      <alignment horizontal="right"/>
    </xf>
    <xf numFmtId="165" fontId="6" fillId="0" borderId="10" xfId="1" applyNumberFormat="1" applyFont="1" applyFill="1" applyBorder="1" applyAlignment="1" applyProtection="1">
      <alignment horizontal="right"/>
    </xf>
    <xf numFmtId="165" fontId="5" fillId="0" borderId="10" xfId="1" applyNumberFormat="1" applyFont="1" applyFill="1" applyBorder="1" applyAlignment="1">
      <alignment horizontal="right"/>
    </xf>
    <xf numFmtId="165" fontId="5" fillId="0" borderId="10" xfId="1" applyNumberFormat="1" applyFont="1" applyFill="1" applyBorder="1" applyAlignment="1" applyProtection="1">
      <alignment horizontal="right"/>
    </xf>
    <xf numFmtId="165" fontId="5" fillId="0" borderId="10" xfId="1" applyNumberFormat="1" applyFont="1" applyBorder="1"/>
    <xf numFmtId="165" fontId="5" fillId="0" borderId="10" xfId="1" applyNumberFormat="1" applyFont="1" applyFill="1" applyBorder="1"/>
    <xf numFmtId="164" fontId="6" fillId="0" borderId="9" xfId="0" applyNumberFormat="1" applyFont="1" applyFill="1" applyBorder="1" applyAlignment="1">
      <alignment horizontal="left"/>
    </xf>
    <xf numFmtId="164" fontId="5" fillId="0" borderId="11" xfId="0" applyNumberFormat="1" applyFont="1" applyFill="1" applyBorder="1" applyAlignment="1">
      <alignment horizontal="fill"/>
    </xf>
    <xf numFmtId="164" fontId="5" fillId="0" borderId="11" xfId="0" applyNumberFormat="1" applyFont="1" applyFill="1" applyBorder="1" applyAlignment="1" applyProtection="1">
      <alignment horizontal="right"/>
    </xf>
    <xf numFmtId="164" fontId="5" fillId="0" borderId="2" xfId="0" quotePrefix="1" applyNumberFormat="1" applyFont="1" applyFill="1" applyBorder="1" applyAlignment="1">
      <alignment horizontal="left"/>
    </xf>
    <xf numFmtId="164" fontId="5" fillId="0" borderId="4" xfId="0" applyNumberFormat="1" applyFont="1" applyFill="1" applyBorder="1"/>
    <xf numFmtId="164" fontId="6" fillId="0" borderId="5" xfId="0" applyNumberFormat="1" applyFont="1" applyFill="1" applyBorder="1" applyAlignment="1">
      <alignment horizontal="left"/>
    </xf>
    <xf numFmtId="166" fontId="5" fillId="0" borderId="0" xfId="0" applyNumberFormat="1" applyFont="1" applyFill="1"/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/>
    <xf numFmtId="166" fontId="5" fillId="0" borderId="0" xfId="0" applyNumberFormat="1" applyFont="1" applyFill="1" applyBorder="1"/>
    <xf numFmtId="165" fontId="5" fillId="0" borderId="0" xfId="1" applyNumberFormat="1" applyFont="1" applyFill="1" applyBorder="1" applyAlignment="1" applyProtection="1">
      <alignment horizontal="right"/>
    </xf>
    <xf numFmtId="168" fontId="5" fillId="0" borderId="0" xfId="0" applyNumberFormat="1" applyFont="1"/>
    <xf numFmtId="168" fontId="5" fillId="0" borderId="0" xfId="0" applyNumberFormat="1" applyFont="1" applyFill="1" applyAlignment="1">
      <alignment horizontal="right"/>
    </xf>
    <xf numFmtId="4" fontId="5" fillId="0" borderId="0" xfId="0" applyNumberFormat="1" applyFont="1" applyFill="1"/>
    <xf numFmtId="165" fontId="7" fillId="0" borderId="9" xfId="1" applyNumberFormat="1" applyFont="1" applyFill="1" applyBorder="1" applyProtection="1"/>
    <xf numFmtId="165" fontId="6" fillId="0" borderId="10" xfId="1" applyNumberFormat="1" applyFont="1" applyFill="1" applyBorder="1" applyProtection="1"/>
    <xf numFmtId="164" fontId="8" fillId="0" borderId="9" xfId="0" applyNumberFormat="1" applyFont="1" applyFill="1" applyBorder="1" applyAlignment="1" applyProtection="1">
      <alignment horizontal="right"/>
    </xf>
    <xf numFmtId="164" fontId="8" fillId="0" borderId="9" xfId="0" applyNumberFormat="1" applyFont="1" applyFill="1" applyBorder="1"/>
    <xf numFmtId="164" fontId="9" fillId="0" borderId="9" xfId="0" applyNumberFormat="1" applyFont="1" applyFill="1" applyBorder="1"/>
    <xf numFmtId="164" fontId="9" fillId="0" borderId="9" xfId="0" applyNumberFormat="1" applyFont="1" applyFill="1" applyBorder="1" applyAlignment="1" applyProtection="1">
      <alignment horizontal="right"/>
    </xf>
    <xf numFmtId="165" fontId="10" fillId="0" borderId="9" xfId="1" applyNumberFormat="1" applyFont="1" applyFill="1" applyBorder="1" applyProtection="1"/>
    <xf numFmtId="165" fontId="6" fillId="0" borderId="9" xfId="1" applyNumberFormat="1" applyFont="1" applyBorder="1"/>
    <xf numFmtId="164" fontId="9" fillId="0" borderId="10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165" fontId="6" fillId="0" borderId="0" xfId="1" applyNumberFormat="1" applyFont="1" applyFill="1" applyBorder="1" applyProtection="1"/>
    <xf numFmtId="165" fontId="6" fillId="0" borderId="0" xfId="1" applyNumberFormat="1" applyFont="1" applyFill="1" applyBorder="1" applyAlignment="1" applyProtection="1">
      <alignment horizontal="right"/>
    </xf>
    <xf numFmtId="165" fontId="5" fillId="0" borderId="0" xfId="1" applyNumberFormat="1" applyFont="1" applyFill="1" applyBorder="1"/>
    <xf numFmtId="165" fontId="5" fillId="0" borderId="0" xfId="1" applyNumberFormat="1" applyFont="1" applyFill="1" applyBorder="1" applyAlignment="1">
      <alignment horizontal="right"/>
    </xf>
    <xf numFmtId="165" fontId="6" fillId="0" borderId="0" xfId="1" applyNumberFormat="1" applyFont="1" applyFill="1" applyBorder="1"/>
    <xf numFmtId="164" fontId="5" fillId="0" borderId="12" xfId="0" applyNumberFormat="1" applyFont="1" applyFill="1" applyBorder="1"/>
    <xf numFmtId="164" fontId="9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164" fontId="11" fillId="0" borderId="4" xfId="0" applyNumberFormat="1" applyFont="1" applyFill="1" applyBorder="1"/>
    <xf numFmtId="164" fontId="11" fillId="0" borderId="5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</cellXfs>
  <cellStyles count="4">
    <cellStyle name="Milliers" xfId="1" builtinId="3"/>
    <cellStyle name="Normal" xfId="0" builtinId="0"/>
    <cellStyle name="Normal 4" xfId="2"/>
    <cellStyle name="Normal_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28575</xdr:rowOff>
    </xdr:from>
    <xdr:to>
      <xdr:col>1</xdr:col>
      <xdr:colOff>0</xdr:colOff>
      <xdr:row>10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9050" y="1028700"/>
          <a:ext cx="2314575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B/Desktop/Fulgence%202014/commerce%20exterieur/JANVIER%202014%20TABLEAU/Version_anglaise/Francais/Imports%20pays%20juin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VERS/Stat-novembre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 refreshError="1"/>
      <sheetData sheetId="1" refreshError="1"/>
      <sheetData sheetId="2" refreshError="1">
        <row r="4">
          <cell r="E4">
            <v>295.88900000000001</v>
          </cell>
          <cell r="F4">
            <v>300.61043000000001</v>
          </cell>
        </row>
        <row r="5">
          <cell r="F5">
            <v>174.55642800000001</v>
          </cell>
        </row>
        <row r="7">
          <cell r="F7">
            <v>4846.8506649999999</v>
          </cell>
        </row>
        <row r="8">
          <cell r="F8">
            <v>58.256453999999998</v>
          </cell>
        </row>
        <row r="9">
          <cell r="F9">
            <v>2978.82683</v>
          </cell>
        </row>
        <row r="10">
          <cell r="F10">
            <v>60.880564</v>
          </cell>
        </row>
        <row r="11">
          <cell r="F11">
            <v>61.414132000000002</v>
          </cell>
        </row>
        <row r="12">
          <cell r="F12">
            <v>163.64907299999999</v>
          </cell>
        </row>
        <row r="13">
          <cell r="F13">
            <v>193.640118</v>
          </cell>
        </row>
        <row r="14">
          <cell r="F14">
            <v>2012.4461899999999</v>
          </cell>
        </row>
        <row r="16">
          <cell r="F16">
            <v>141.648539</v>
          </cell>
        </row>
        <row r="17">
          <cell r="F17">
            <v>995.12403800000004</v>
          </cell>
        </row>
        <row r="18">
          <cell r="F18">
            <v>866.45733800000005</v>
          </cell>
        </row>
        <row r="19">
          <cell r="F19">
            <v>2.8923239999999999</v>
          </cell>
        </row>
        <row r="20">
          <cell r="F20">
            <v>3142.9017260000001</v>
          </cell>
        </row>
        <row r="23">
          <cell r="F23">
            <v>408.37071200000003</v>
          </cell>
        </row>
        <row r="24">
          <cell r="F24">
            <v>2059.0915009999999</v>
          </cell>
        </row>
        <row r="26">
          <cell r="F26">
            <v>2362.1238499999999</v>
          </cell>
        </row>
        <row r="28">
          <cell r="F28">
            <v>2.3578049999999999</v>
          </cell>
        </row>
        <row r="30">
          <cell r="F30">
            <v>0.61120200000000002</v>
          </cell>
        </row>
        <row r="31">
          <cell r="F31">
            <v>81.304698000000002</v>
          </cell>
        </row>
        <row r="33">
          <cell r="F33">
            <v>1970.727742</v>
          </cell>
        </row>
        <row r="34">
          <cell r="F34">
            <v>108.52664</v>
          </cell>
        </row>
        <row r="35">
          <cell r="F35">
            <v>15.457437000000001</v>
          </cell>
        </row>
        <row r="37">
          <cell r="F37">
            <v>62.560805000000002</v>
          </cell>
        </row>
        <row r="39">
          <cell r="F39">
            <v>16.236281000000002</v>
          </cell>
        </row>
        <row r="40">
          <cell r="F40">
            <v>34.711955000000003</v>
          </cell>
        </row>
        <row r="41">
          <cell r="F41">
            <v>10.844279999999999</v>
          </cell>
        </row>
        <row r="42">
          <cell r="F42">
            <v>2874.799724</v>
          </cell>
        </row>
        <row r="43">
          <cell r="F43">
            <v>181.924115</v>
          </cell>
        </row>
        <row r="44">
          <cell r="F44">
            <v>204.612966</v>
          </cell>
        </row>
        <row r="45">
          <cell r="F45">
            <v>4.5772E-2</v>
          </cell>
        </row>
        <row r="46">
          <cell r="F46">
            <v>3844.8309760000002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4"/>
      <sheetName val="Exports"/>
      <sheetName val="Feuil6"/>
      <sheetName val="Feuil2"/>
      <sheetName val="Imports"/>
      <sheetName val="EX1"/>
      <sheetName val="IM4"/>
      <sheetName val="Feuil5"/>
      <sheetName val="Count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C7">
            <v>2287.6399310000002</v>
          </cell>
        </row>
        <row r="10">
          <cell r="C10">
            <v>8922.2731139999996</v>
          </cell>
        </row>
        <row r="17">
          <cell r="C17">
            <v>628.51846899999998</v>
          </cell>
        </row>
        <row r="21">
          <cell r="C21">
            <v>1020.824158</v>
          </cell>
        </row>
        <row r="24">
          <cell r="C24">
            <v>3254.0164359999999</v>
          </cell>
        </row>
        <row r="28">
          <cell r="C28">
            <v>541.06858199999999</v>
          </cell>
        </row>
        <row r="31">
          <cell r="C31">
            <v>1055.2199499999999</v>
          </cell>
        </row>
        <row r="42">
          <cell r="C42">
            <v>382.34414099999998</v>
          </cell>
        </row>
        <row r="46">
          <cell r="C46">
            <v>4655.2454189999999</v>
          </cell>
        </row>
        <row r="47">
          <cell r="C47">
            <v>222.771524</v>
          </cell>
        </row>
        <row r="48">
          <cell r="C48">
            <v>139.086793</v>
          </cell>
        </row>
        <row r="49">
          <cell r="C49">
            <v>72.203963999999999</v>
          </cell>
        </row>
        <row r="53">
          <cell r="C53">
            <v>1363.5831439999999</v>
          </cell>
        </row>
        <row r="56">
          <cell r="C56">
            <v>40.637599000000002</v>
          </cell>
        </row>
        <row r="59">
          <cell r="C59">
            <v>2854.9041820000002</v>
          </cell>
        </row>
        <row r="60">
          <cell r="C60">
            <v>891.884052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99"/>
  <sheetViews>
    <sheetView tabSelected="1" topLeftCell="Q64" zoomScale="112" zoomScaleNormal="112" workbookViewId="0">
      <selection activeCell="JT13" sqref="JT13"/>
    </sheetView>
  </sheetViews>
  <sheetFormatPr baseColWidth="10" defaultColWidth="12.5703125" defaultRowHeight="14.25"/>
  <cols>
    <col min="1" max="1" width="35" style="3" customWidth="1"/>
    <col min="2" max="2" width="10.140625" style="4" hidden="1" customWidth="1"/>
    <col min="3" max="9" width="10.140625" style="3" hidden="1" customWidth="1"/>
    <col min="10" max="10" width="11.5703125" style="3" hidden="1" customWidth="1"/>
    <col min="11" max="11" width="11.7109375" style="3" hidden="1" customWidth="1"/>
    <col min="12" max="12" width="12.28515625" style="3" hidden="1" customWidth="1"/>
    <col min="13" max="14" width="14.85546875" style="3" hidden="1" customWidth="1"/>
    <col min="15" max="15" width="18.28515625" style="3" hidden="1" customWidth="1"/>
    <col min="16" max="16" width="15.28515625" style="3" hidden="1" customWidth="1"/>
    <col min="17" max="18" width="15.28515625" style="3" bestFit="1" customWidth="1"/>
    <col min="19" max="20" width="17.5703125" style="3" bestFit="1" customWidth="1"/>
    <col min="21" max="21" width="17.5703125" style="3" customWidth="1"/>
    <col min="22" max="22" width="12" style="15" hidden="1" customWidth="1"/>
    <col min="23" max="69" width="12" style="3" hidden="1" customWidth="1"/>
    <col min="70" max="70" width="14" style="3" hidden="1" customWidth="1"/>
    <col min="71" max="74" width="13.140625" style="3" hidden="1" customWidth="1"/>
    <col min="75" max="75" width="14.140625" style="3" hidden="1" customWidth="1"/>
    <col min="76" max="76" width="13.140625" style="3" hidden="1" customWidth="1"/>
    <col min="77" max="77" width="18.140625" style="3" hidden="1" customWidth="1"/>
    <col min="78" max="78" width="13.140625" style="3" hidden="1" customWidth="1"/>
    <col min="79" max="79" width="13.85546875" style="3" hidden="1" customWidth="1"/>
    <col min="80" max="80" width="14.85546875" style="3" hidden="1" customWidth="1"/>
    <col min="81" max="95" width="12" style="3" hidden="1" customWidth="1"/>
    <col min="96" max="99" width="13.140625" style="94" hidden="1" customWidth="1"/>
    <col min="100" max="100" width="15.5703125" style="94" hidden="1" customWidth="1"/>
    <col min="101" max="101" width="13.140625" style="94" hidden="1" customWidth="1"/>
    <col min="102" max="102" width="13.85546875" style="94" hidden="1" customWidth="1"/>
    <col min="103" max="103" width="13.85546875" style="95" hidden="1" customWidth="1"/>
    <col min="104" max="105" width="12" style="95" hidden="1" customWidth="1"/>
    <col min="106" max="106" width="12.7109375" style="95" hidden="1" customWidth="1"/>
    <col min="107" max="111" width="13.140625" style="95" hidden="1" customWidth="1"/>
    <col min="112" max="112" width="14.5703125" style="95" hidden="1" customWidth="1"/>
    <col min="113" max="113" width="13.140625" style="95" hidden="1" customWidth="1"/>
    <col min="114" max="115" width="13.85546875" style="95" hidden="1" customWidth="1"/>
    <col min="116" max="116" width="12" style="95" hidden="1" customWidth="1"/>
    <col min="117" max="123" width="13.140625" style="95" hidden="1" customWidth="1"/>
    <col min="124" max="124" width="15.5703125" style="95" hidden="1" customWidth="1"/>
    <col min="125" max="125" width="13.140625" style="95" hidden="1" customWidth="1"/>
    <col min="126" max="126" width="13.85546875" style="95" hidden="1" customWidth="1"/>
    <col min="127" max="127" width="12" style="95" hidden="1" customWidth="1"/>
    <col min="128" max="128" width="13.85546875" style="95" hidden="1" customWidth="1"/>
    <col min="129" max="140" width="12" style="95" hidden="1" customWidth="1"/>
    <col min="141" max="141" width="13.85546875" style="95" hidden="1" customWidth="1"/>
    <col min="142" max="150" width="12" style="95" hidden="1" customWidth="1"/>
    <col min="151" max="151" width="13.140625" style="95" hidden="1" customWidth="1"/>
    <col min="152" max="152" width="12" style="95" hidden="1" customWidth="1"/>
    <col min="153" max="153" width="13.140625" style="95" hidden="1" customWidth="1"/>
    <col min="154" max="154" width="13.7109375" style="94" hidden="1" customWidth="1"/>
    <col min="155" max="157" width="12" style="96" hidden="1" customWidth="1"/>
    <col min="158" max="158" width="13.140625" style="96" hidden="1" customWidth="1"/>
    <col min="159" max="160" width="12" style="96" hidden="1" customWidth="1"/>
    <col min="161" max="161" width="13.140625" style="96" hidden="1" customWidth="1"/>
    <col min="162" max="165" width="12" style="96" hidden="1" customWidth="1"/>
    <col min="166" max="166" width="13.140625" style="96" hidden="1" customWidth="1"/>
    <col min="167" max="167" width="14.85546875" style="3" hidden="1" customWidth="1"/>
    <col min="168" max="168" width="13.140625" style="3" hidden="1" customWidth="1"/>
    <col min="169" max="169" width="12.28515625" style="3" hidden="1" customWidth="1"/>
    <col min="170" max="170" width="13.5703125" style="3" hidden="1" customWidth="1"/>
    <col min="171" max="173" width="13.140625" style="3" hidden="1" customWidth="1"/>
    <col min="174" max="174" width="12" style="3" hidden="1" customWidth="1"/>
    <col min="175" max="175" width="13.140625" style="3" hidden="1" customWidth="1"/>
    <col min="176" max="176" width="12" style="3" hidden="1" customWidth="1"/>
    <col min="177" max="177" width="13.140625" style="3" hidden="1" customWidth="1"/>
    <col min="178" max="178" width="12" style="3" hidden="1" customWidth="1"/>
    <col min="179" max="179" width="13.140625" style="3" hidden="1" customWidth="1"/>
    <col min="180" max="180" width="14.85546875" style="3" hidden="1" customWidth="1"/>
    <col min="181" max="181" width="13.140625" style="3" hidden="1" customWidth="1"/>
    <col min="182" max="185" width="12" style="3" hidden="1" customWidth="1"/>
    <col min="186" max="186" width="13.140625" style="3" hidden="1" customWidth="1"/>
    <col min="187" max="187" width="12" style="3" hidden="1" customWidth="1"/>
    <col min="188" max="189" width="13.140625" style="3" hidden="1" customWidth="1"/>
    <col min="190" max="191" width="12" style="3" hidden="1" customWidth="1"/>
    <col min="192" max="192" width="13.140625" style="3" hidden="1" customWidth="1"/>
    <col min="193" max="193" width="14.85546875" style="3" hidden="1" customWidth="1"/>
    <col min="194" max="196" width="13.140625" style="3" hidden="1" customWidth="1"/>
    <col min="197" max="198" width="12" style="3" hidden="1" customWidth="1"/>
    <col min="199" max="203" width="13.140625" style="3" hidden="1" customWidth="1"/>
    <col min="204" max="212" width="12" style="3" hidden="1" customWidth="1"/>
    <col min="213" max="214" width="13.140625" style="3" hidden="1" customWidth="1"/>
    <col min="215" max="219" width="12" style="3" hidden="1" customWidth="1"/>
    <col min="220" max="220" width="13.140625" style="3" hidden="1" customWidth="1"/>
    <col min="221" max="222" width="12" style="3" hidden="1" customWidth="1"/>
    <col min="223" max="223" width="13.140625" style="3" hidden="1" customWidth="1"/>
    <col min="224" max="224" width="12" style="3" hidden="1" customWidth="1"/>
    <col min="225" max="234" width="13.140625" style="3" hidden="1" customWidth="1"/>
    <col min="235" max="239" width="16.140625" style="3" hidden="1" customWidth="1"/>
    <col min="240" max="243" width="15.85546875" style="3" hidden="1" customWidth="1"/>
    <col min="244" max="248" width="15.140625" style="3" hidden="1" customWidth="1"/>
    <col min="249" max="249" width="15.5703125" style="3" hidden="1" customWidth="1"/>
    <col min="250" max="250" width="13.140625" style="3" hidden="1" customWidth="1"/>
    <col min="251" max="251" width="15.42578125" style="3" hidden="1" customWidth="1"/>
    <col min="252" max="264" width="13.140625" style="3" hidden="1" customWidth="1"/>
    <col min="265" max="269" width="15.42578125" style="3" hidden="1" customWidth="1"/>
    <col min="270" max="270" width="14.42578125" style="3" hidden="1" customWidth="1"/>
    <col min="271" max="271" width="14.140625" style="3" hidden="1" customWidth="1"/>
    <col min="272" max="272" width="14.28515625" style="3" hidden="1" customWidth="1"/>
    <col min="273" max="273" width="13.5703125" style="3" hidden="1" customWidth="1"/>
    <col min="274" max="274" width="14.42578125" style="3" hidden="1" customWidth="1"/>
    <col min="275" max="275" width="14.7109375" style="3" hidden="1" customWidth="1"/>
    <col min="276" max="276" width="13.28515625" style="3" hidden="1" customWidth="1"/>
    <col min="277" max="277" width="13.85546875" style="3" hidden="1" customWidth="1"/>
    <col min="278" max="279" width="17.7109375" style="3" bestFit="1" customWidth="1"/>
    <col min="280" max="280" width="17.5703125" style="3" bestFit="1" customWidth="1"/>
    <col min="281" max="282" width="12.5703125" style="3"/>
    <col min="283" max="283" width="35" style="3" customWidth="1"/>
    <col min="284" max="296" width="0" style="3" hidden="1" customWidth="1"/>
    <col min="297" max="299" width="14.85546875" style="3" bestFit="1" customWidth="1"/>
    <col min="300" max="301" width="14.85546875" style="3" customWidth="1"/>
    <col min="302" max="533" width="0" style="3" hidden="1" customWidth="1"/>
    <col min="534" max="535" width="14.5703125" style="3" bestFit="1" customWidth="1"/>
    <col min="536" max="538" width="12.5703125" style="3"/>
    <col min="539" max="539" width="35" style="3" customWidth="1"/>
    <col min="540" max="552" width="0" style="3" hidden="1" customWidth="1"/>
    <col min="553" max="555" width="14.85546875" style="3" bestFit="1" customWidth="1"/>
    <col min="556" max="557" width="14.85546875" style="3" customWidth="1"/>
    <col min="558" max="789" width="0" style="3" hidden="1" customWidth="1"/>
    <col min="790" max="791" width="14.5703125" style="3" bestFit="1" customWidth="1"/>
    <col min="792" max="794" width="12.5703125" style="3"/>
    <col min="795" max="795" width="35" style="3" customWidth="1"/>
    <col min="796" max="808" width="0" style="3" hidden="1" customWidth="1"/>
    <col min="809" max="811" width="14.85546875" style="3" bestFit="1" customWidth="1"/>
    <col min="812" max="813" width="14.85546875" style="3" customWidth="1"/>
    <col min="814" max="1045" width="0" style="3" hidden="1" customWidth="1"/>
    <col min="1046" max="1047" width="14.5703125" style="3" bestFit="1" customWidth="1"/>
    <col min="1048" max="1050" width="12.5703125" style="3"/>
    <col min="1051" max="1051" width="35" style="3" customWidth="1"/>
    <col min="1052" max="1064" width="0" style="3" hidden="1" customWidth="1"/>
    <col min="1065" max="1067" width="14.85546875" style="3" bestFit="1" customWidth="1"/>
    <col min="1068" max="1069" width="14.85546875" style="3" customWidth="1"/>
    <col min="1070" max="1301" width="0" style="3" hidden="1" customWidth="1"/>
    <col min="1302" max="1303" width="14.5703125" style="3" bestFit="1" customWidth="1"/>
    <col min="1304" max="1306" width="12.5703125" style="3"/>
    <col min="1307" max="1307" width="35" style="3" customWidth="1"/>
    <col min="1308" max="1320" width="0" style="3" hidden="1" customWidth="1"/>
    <col min="1321" max="1323" width="14.85546875" style="3" bestFit="1" customWidth="1"/>
    <col min="1324" max="1325" width="14.85546875" style="3" customWidth="1"/>
    <col min="1326" max="1557" width="0" style="3" hidden="1" customWidth="1"/>
    <col min="1558" max="1559" width="14.5703125" style="3" bestFit="1" customWidth="1"/>
    <col min="1560" max="1562" width="12.5703125" style="3"/>
    <col min="1563" max="1563" width="35" style="3" customWidth="1"/>
    <col min="1564" max="1576" width="0" style="3" hidden="1" customWidth="1"/>
    <col min="1577" max="1579" width="14.85546875" style="3" bestFit="1" customWidth="1"/>
    <col min="1580" max="1581" width="14.85546875" style="3" customWidth="1"/>
    <col min="1582" max="1813" width="0" style="3" hidden="1" customWidth="1"/>
    <col min="1814" max="1815" width="14.5703125" style="3" bestFit="1" customWidth="1"/>
    <col min="1816" max="1818" width="12.5703125" style="3"/>
    <col min="1819" max="1819" width="35" style="3" customWidth="1"/>
    <col min="1820" max="1832" width="0" style="3" hidden="1" customWidth="1"/>
    <col min="1833" max="1835" width="14.85546875" style="3" bestFit="1" customWidth="1"/>
    <col min="1836" max="1837" width="14.85546875" style="3" customWidth="1"/>
    <col min="1838" max="2069" width="0" style="3" hidden="1" customWidth="1"/>
    <col min="2070" max="2071" width="14.5703125" style="3" bestFit="1" customWidth="1"/>
    <col min="2072" max="2074" width="12.5703125" style="3"/>
    <col min="2075" max="2075" width="35" style="3" customWidth="1"/>
    <col min="2076" max="2088" width="0" style="3" hidden="1" customWidth="1"/>
    <col min="2089" max="2091" width="14.85546875" style="3" bestFit="1" customWidth="1"/>
    <col min="2092" max="2093" width="14.85546875" style="3" customWidth="1"/>
    <col min="2094" max="2325" width="0" style="3" hidden="1" customWidth="1"/>
    <col min="2326" max="2327" width="14.5703125" style="3" bestFit="1" customWidth="1"/>
    <col min="2328" max="2330" width="12.5703125" style="3"/>
    <col min="2331" max="2331" width="35" style="3" customWidth="1"/>
    <col min="2332" max="2344" width="0" style="3" hidden="1" customWidth="1"/>
    <col min="2345" max="2347" width="14.85546875" style="3" bestFit="1" customWidth="1"/>
    <col min="2348" max="2349" width="14.85546875" style="3" customWidth="1"/>
    <col min="2350" max="2581" width="0" style="3" hidden="1" customWidth="1"/>
    <col min="2582" max="2583" width="14.5703125" style="3" bestFit="1" customWidth="1"/>
    <col min="2584" max="2586" width="12.5703125" style="3"/>
    <col min="2587" max="2587" width="35" style="3" customWidth="1"/>
    <col min="2588" max="2600" width="0" style="3" hidden="1" customWidth="1"/>
    <col min="2601" max="2603" width="14.85546875" style="3" bestFit="1" customWidth="1"/>
    <col min="2604" max="2605" width="14.85546875" style="3" customWidth="1"/>
    <col min="2606" max="2837" width="0" style="3" hidden="1" customWidth="1"/>
    <col min="2838" max="2839" width="14.5703125" style="3" bestFit="1" customWidth="1"/>
    <col min="2840" max="2842" width="12.5703125" style="3"/>
    <col min="2843" max="2843" width="35" style="3" customWidth="1"/>
    <col min="2844" max="2856" width="0" style="3" hidden="1" customWidth="1"/>
    <col min="2857" max="2859" width="14.85546875" style="3" bestFit="1" customWidth="1"/>
    <col min="2860" max="2861" width="14.85546875" style="3" customWidth="1"/>
    <col min="2862" max="3093" width="0" style="3" hidden="1" customWidth="1"/>
    <col min="3094" max="3095" width="14.5703125" style="3" bestFit="1" customWidth="1"/>
    <col min="3096" max="3098" width="12.5703125" style="3"/>
    <col min="3099" max="3099" width="35" style="3" customWidth="1"/>
    <col min="3100" max="3112" width="0" style="3" hidden="1" customWidth="1"/>
    <col min="3113" max="3115" width="14.85546875" style="3" bestFit="1" customWidth="1"/>
    <col min="3116" max="3117" width="14.85546875" style="3" customWidth="1"/>
    <col min="3118" max="3349" width="0" style="3" hidden="1" customWidth="1"/>
    <col min="3350" max="3351" width="14.5703125" style="3" bestFit="1" customWidth="1"/>
    <col min="3352" max="3354" width="12.5703125" style="3"/>
    <col min="3355" max="3355" width="35" style="3" customWidth="1"/>
    <col min="3356" max="3368" width="0" style="3" hidden="1" customWidth="1"/>
    <col min="3369" max="3371" width="14.85546875" style="3" bestFit="1" customWidth="1"/>
    <col min="3372" max="3373" width="14.85546875" style="3" customWidth="1"/>
    <col min="3374" max="3605" width="0" style="3" hidden="1" customWidth="1"/>
    <col min="3606" max="3607" width="14.5703125" style="3" bestFit="1" customWidth="1"/>
    <col min="3608" max="3610" width="12.5703125" style="3"/>
    <col min="3611" max="3611" width="35" style="3" customWidth="1"/>
    <col min="3612" max="3624" width="0" style="3" hidden="1" customWidth="1"/>
    <col min="3625" max="3627" width="14.85546875" style="3" bestFit="1" customWidth="1"/>
    <col min="3628" max="3629" width="14.85546875" style="3" customWidth="1"/>
    <col min="3630" max="3861" width="0" style="3" hidden="1" customWidth="1"/>
    <col min="3862" max="3863" width="14.5703125" style="3" bestFit="1" customWidth="1"/>
    <col min="3864" max="3866" width="12.5703125" style="3"/>
    <col min="3867" max="3867" width="35" style="3" customWidth="1"/>
    <col min="3868" max="3880" width="0" style="3" hidden="1" customWidth="1"/>
    <col min="3881" max="3883" width="14.85546875" style="3" bestFit="1" customWidth="1"/>
    <col min="3884" max="3885" width="14.85546875" style="3" customWidth="1"/>
    <col min="3886" max="4117" width="0" style="3" hidden="1" customWidth="1"/>
    <col min="4118" max="4119" width="14.5703125" style="3" bestFit="1" customWidth="1"/>
    <col min="4120" max="4122" width="12.5703125" style="3"/>
    <col min="4123" max="4123" width="35" style="3" customWidth="1"/>
    <col min="4124" max="4136" width="0" style="3" hidden="1" customWidth="1"/>
    <col min="4137" max="4139" width="14.85546875" style="3" bestFit="1" customWidth="1"/>
    <col min="4140" max="4141" width="14.85546875" style="3" customWidth="1"/>
    <col min="4142" max="4373" width="0" style="3" hidden="1" customWidth="1"/>
    <col min="4374" max="4375" width="14.5703125" style="3" bestFit="1" customWidth="1"/>
    <col min="4376" max="4378" width="12.5703125" style="3"/>
    <col min="4379" max="4379" width="35" style="3" customWidth="1"/>
    <col min="4380" max="4392" width="0" style="3" hidden="1" customWidth="1"/>
    <col min="4393" max="4395" width="14.85546875" style="3" bestFit="1" customWidth="1"/>
    <col min="4396" max="4397" width="14.85546875" style="3" customWidth="1"/>
    <col min="4398" max="4629" width="0" style="3" hidden="1" customWidth="1"/>
    <col min="4630" max="4631" width="14.5703125" style="3" bestFit="1" customWidth="1"/>
    <col min="4632" max="4634" width="12.5703125" style="3"/>
    <col min="4635" max="4635" width="35" style="3" customWidth="1"/>
    <col min="4636" max="4648" width="0" style="3" hidden="1" customWidth="1"/>
    <col min="4649" max="4651" width="14.85546875" style="3" bestFit="1" customWidth="1"/>
    <col min="4652" max="4653" width="14.85546875" style="3" customWidth="1"/>
    <col min="4654" max="4885" width="0" style="3" hidden="1" customWidth="1"/>
    <col min="4886" max="4887" width="14.5703125" style="3" bestFit="1" customWidth="1"/>
    <col min="4888" max="4890" width="12.5703125" style="3"/>
    <col min="4891" max="4891" width="35" style="3" customWidth="1"/>
    <col min="4892" max="4904" width="0" style="3" hidden="1" customWidth="1"/>
    <col min="4905" max="4907" width="14.85546875" style="3" bestFit="1" customWidth="1"/>
    <col min="4908" max="4909" width="14.85546875" style="3" customWidth="1"/>
    <col min="4910" max="5141" width="0" style="3" hidden="1" customWidth="1"/>
    <col min="5142" max="5143" width="14.5703125" style="3" bestFit="1" customWidth="1"/>
    <col min="5144" max="5146" width="12.5703125" style="3"/>
    <col min="5147" max="5147" width="35" style="3" customWidth="1"/>
    <col min="5148" max="5160" width="0" style="3" hidden="1" customWidth="1"/>
    <col min="5161" max="5163" width="14.85546875" style="3" bestFit="1" customWidth="1"/>
    <col min="5164" max="5165" width="14.85546875" style="3" customWidth="1"/>
    <col min="5166" max="5397" width="0" style="3" hidden="1" customWidth="1"/>
    <col min="5398" max="5399" width="14.5703125" style="3" bestFit="1" customWidth="1"/>
    <col min="5400" max="5402" width="12.5703125" style="3"/>
    <col min="5403" max="5403" width="35" style="3" customWidth="1"/>
    <col min="5404" max="5416" width="0" style="3" hidden="1" customWidth="1"/>
    <col min="5417" max="5419" width="14.85546875" style="3" bestFit="1" customWidth="1"/>
    <col min="5420" max="5421" width="14.85546875" style="3" customWidth="1"/>
    <col min="5422" max="5653" width="0" style="3" hidden="1" customWidth="1"/>
    <col min="5654" max="5655" width="14.5703125" style="3" bestFit="1" customWidth="1"/>
    <col min="5656" max="5658" width="12.5703125" style="3"/>
    <col min="5659" max="5659" width="35" style="3" customWidth="1"/>
    <col min="5660" max="5672" width="0" style="3" hidden="1" customWidth="1"/>
    <col min="5673" max="5675" width="14.85546875" style="3" bestFit="1" customWidth="1"/>
    <col min="5676" max="5677" width="14.85546875" style="3" customWidth="1"/>
    <col min="5678" max="5909" width="0" style="3" hidden="1" customWidth="1"/>
    <col min="5910" max="5911" width="14.5703125" style="3" bestFit="1" customWidth="1"/>
    <col min="5912" max="5914" width="12.5703125" style="3"/>
    <col min="5915" max="5915" width="35" style="3" customWidth="1"/>
    <col min="5916" max="5928" width="0" style="3" hidden="1" customWidth="1"/>
    <col min="5929" max="5931" width="14.85546875" style="3" bestFit="1" customWidth="1"/>
    <col min="5932" max="5933" width="14.85546875" style="3" customWidth="1"/>
    <col min="5934" max="6165" width="0" style="3" hidden="1" customWidth="1"/>
    <col min="6166" max="6167" width="14.5703125" style="3" bestFit="1" customWidth="1"/>
    <col min="6168" max="6170" width="12.5703125" style="3"/>
    <col min="6171" max="6171" width="35" style="3" customWidth="1"/>
    <col min="6172" max="6184" width="0" style="3" hidden="1" customWidth="1"/>
    <col min="6185" max="6187" width="14.85546875" style="3" bestFit="1" customWidth="1"/>
    <col min="6188" max="6189" width="14.85546875" style="3" customWidth="1"/>
    <col min="6190" max="6421" width="0" style="3" hidden="1" customWidth="1"/>
    <col min="6422" max="6423" width="14.5703125" style="3" bestFit="1" customWidth="1"/>
    <col min="6424" max="6426" width="12.5703125" style="3"/>
    <col min="6427" max="6427" width="35" style="3" customWidth="1"/>
    <col min="6428" max="6440" width="0" style="3" hidden="1" customWidth="1"/>
    <col min="6441" max="6443" width="14.85546875" style="3" bestFit="1" customWidth="1"/>
    <col min="6444" max="6445" width="14.85546875" style="3" customWidth="1"/>
    <col min="6446" max="6677" width="0" style="3" hidden="1" customWidth="1"/>
    <col min="6678" max="6679" width="14.5703125" style="3" bestFit="1" customWidth="1"/>
    <col min="6680" max="6682" width="12.5703125" style="3"/>
    <col min="6683" max="6683" width="35" style="3" customWidth="1"/>
    <col min="6684" max="6696" width="0" style="3" hidden="1" customWidth="1"/>
    <col min="6697" max="6699" width="14.85546875" style="3" bestFit="1" customWidth="1"/>
    <col min="6700" max="6701" width="14.85546875" style="3" customWidth="1"/>
    <col min="6702" max="6933" width="0" style="3" hidden="1" customWidth="1"/>
    <col min="6934" max="6935" width="14.5703125" style="3" bestFit="1" customWidth="1"/>
    <col min="6936" max="6938" width="12.5703125" style="3"/>
    <col min="6939" max="6939" width="35" style="3" customWidth="1"/>
    <col min="6940" max="6952" width="0" style="3" hidden="1" customWidth="1"/>
    <col min="6953" max="6955" width="14.85546875" style="3" bestFit="1" customWidth="1"/>
    <col min="6956" max="6957" width="14.85546875" style="3" customWidth="1"/>
    <col min="6958" max="7189" width="0" style="3" hidden="1" customWidth="1"/>
    <col min="7190" max="7191" width="14.5703125" style="3" bestFit="1" customWidth="1"/>
    <col min="7192" max="7194" width="12.5703125" style="3"/>
    <col min="7195" max="7195" width="35" style="3" customWidth="1"/>
    <col min="7196" max="7208" width="0" style="3" hidden="1" customWidth="1"/>
    <col min="7209" max="7211" width="14.85546875" style="3" bestFit="1" customWidth="1"/>
    <col min="7212" max="7213" width="14.85546875" style="3" customWidth="1"/>
    <col min="7214" max="7445" width="0" style="3" hidden="1" customWidth="1"/>
    <col min="7446" max="7447" width="14.5703125" style="3" bestFit="1" customWidth="1"/>
    <col min="7448" max="7450" width="12.5703125" style="3"/>
    <col min="7451" max="7451" width="35" style="3" customWidth="1"/>
    <col min="7452" max="7464" width="0" style="3" hidden="1" customWidth="1"/>
    <col min="7465" max="7467" width="14.85546875" style="3" bestFit="1" customWidth="1"/>
    <col min="7468" max="7469" width="14.85546875" style="3" customWidth="1"/>
    <col min="7470" max="7701" width="0" style="3" hidden="1" customWidth="1"/>
    <col min="7702" max="7703" width="14.5703125" style="3" bestFit="1" customWidth="1"/>
    <col min="7704" max="7706" width="12.5703125" style="3"/>
    <col min="7707" max="7707" width="35" style="3" customWidth="1"/>
    <col min="7708" max="7720" width="0" style="3" hidden="1" customWidth="1"/>
    <col min="7721" max="7723" width="14.85546875" style="3" bestFit="1" customWidth="1"/>
    <col min="7724" max="7725" width="14.85546875" style="3" customWidth="1"/>
    <col min="7726" max="7957" width="0" style="3" hidden="1" customWidth="1"/>
    <col min="7958" max="7959" width="14.5703125" style="3" bestFit="1" customWidth="1"/>
    <col min="7960" max="7962" width="12.5703125" style="3"/>
    <col min="7963" max="7963" width="35" style="3" customWidth="1"/>
    <col min="7964" max="7976" width="0" style="3" hidden="1" customWidth="1"/>
    <col min="7977" max="7979" width="14.85546875" style="3" bestFit="1" customWidth="1"/>
    <col min="7980" max="7981" width="14.85546875" style="3" customWidth="1"/>
    <col min="7982" max="8213" width="0" style="3" hidden="1" customWidth="1"/>
    <col min="8214" max="8215" width="14.5703125" style="3" bestFit="1" customWidth="1"/>
    <col min="8216" max="8218" width="12.5703125" style="3"/>
    <col min="8219" max="8219" width="35" style="3" customWidth="1"/>
    <col min="8220" max="8232" width="0" style="3" hidden="1" customWidth="1"/>
    <col min="8233" max="8235" width="14.85546875" style="3" bestFit="1" customWidth="1"/>
    <col min="8236" max="8237" width="14.85546875" style="3" customWidth="1"/>
    <col min="8238" max="8469" width="0" style="3" hidden="1" customWidth="1"/>
    <col min="8470" max="8471" width="14.5703125" style="3" bestFit="1" customWidth="1"/>
    <col min="8472" max="8474" width="12.5703125" style="3"/>
    <col min="8475" max="8475" width="35" style="3" customWidth="1"/>
    <col min="8476" max="8488" width="0" style="3" hidden="1" customWidth="1"/>
    <col min="8489" max="8491" width="14.85546875" style="3" bestFit="1" customWidth="1"/>
    <col min="8492" max="8493" width="14.85546875" style="3" customWidth="1"/>
    <col min="8494" max="8725" width="0" style="3" hidden="1" customWidth="1"/>
    <col min="8726" max="8727" width="14.5703125" style="3" bestFit="1" customWidth="1"/>
    <col min="8728" max="8730" width="12.5703125" style="3"/>
    <col min="8731" max="8731" width="35" style="3" customWidth="1"/>
    <col min="8732" max="8744" width="0" style="3" hidden="1" customWidth="1"/>
    <col min="8745" max="8747" width="14.85546875" style="3" bestFit="1" customWidth="1"/>
    <col min="8748" max="8749" width="14.85546875" style="3" customWidth="1"/>
    <col min="8750" max="8981" width="0" style="3" hidden="1" customWidth="1"/>
    <col min="8982" max="8983" width="14.5703125" style="3" bestFit="1" customWidth="1"/>
    <col min="8984" max="8986" width="12.5703125" style="3"/>
    <col min="8987" max="8987" width="35" style="3" customWidth="1"/>
    <col min="8988" max="9000" width="0" style="3" hidden="1" customWidth="1"/>
    <col min="9001" max="9003" width="14.85546875" style="3" bestFit="1" customWidth="1"/>
    <col min="9004" max="9005" width="14.85546875" style="3" customWidth="1"/>
    <col min="9006" max="9237" width="0" style="3" hidden="1" customWidth="1"/>
    <col min="9238" max="9239" width="14.5703125" style="3" bestFit="1" customWidth="1"/>
    <col min="9240" max="9242" width="12.5703125" style="3"/>
    <col min="9243" max="9243" width="35" style="3" customWidth="1"/>
    <col min="9244" max="9256" width="0" style="3" hidden="1" customWidth="1"/>
    <col min="9257" max="9259" width="14.85546875" style="3" bestFit="1" customWidth="1"/>
    <col min="9260" max="9261" width="14.85546875" style="3" customWidth="1"/>
    <col min="9262" max="9493" width="0" style="3" hidden="1" customWidth="1"/>
    <col min="9494" max="9495" width="14.5703125" style="3" bestFit="1" customWidth="1"/>
    <col min="9496" max="9498" width="12.5703125" style="3"/>
    <col min="9499" max="9499" width="35" style="3" customWidth="1"/>
    <col min="9500" max="9512" width="0" style="3" hidden="1" customWidth="1"/>
    <col min="9513" max="9515" width="14.85546875" style="3" bestFit="1" customWidth="1"/>
    <col min="9516" max="9517" width="14.85546875" style="3" customWidth="1"/>
    <col min="9518" max="9749" width="0" style="3" hidden="1" customWidth="1"/>
    <col min="9750" max="9751" width="14.5703125" style="3" bestFit="1" customWidth="1"/>
    <col min="9752" max="9754" width="12.5703125" style="3"/>
    <col min="9755" max="9755" width="35" style="3" customWidth="1"/>
    <col min="9756" max="9768" width="0" style="3" hidden="1" customWidth="1"/>
    <col min="9769" max="9771" width="14.85546875" style="3" bestFit="1" customWidth="1"/>
    <col min="9772" max="9773" width="14.85546875" style="3" customWidth="1"/>
    <col min="9774" max="10005" width="0" style="3" hidden="1" customWidth="1"/>
    <col min="10006" max="10007" width="14.5703125" style="3" bestFit="1" customWidth="1"/>
    <col min="10008" max="10010" width="12.5703125" style="3"/>
    <col min="10011" max="10011" width="35" style="3" customWidth="1"/>
    <col min="10012" max="10024" width="0" style="3" hidden="1" customWidth="1"/>
    <col min="10025" max="10027" width="14.85546875" style="3" bestFit="1" customWidth="1"/>
    <col min="10028" max="10029" width="14.85546875" style="3" customWidth="1"/>
    <col min="10030" max="10261" width="0" style="3" hidden="1" customWidth="1"/>
    <col min="10262" max="10263" width="14.5703125" style="3" bestFit="1" customWidth="1"/>
    <col min="10264" max="10266" width="12.5703125" style="3"/>
    <col min="10267" max="10267" width="35" style="3" customWidth="1"/>
    <col min="10268" max="10280" width="0" style="3" hidden="1" customWidth="1"/>
    <col min="10281" max="10283" width="14.85546875" style="3" bestFit="1" customWidth="1"/>
    <col min="10284" max="10285" width="14.85546875" style="3" customWidth="1"/>
    <col min="10286" max="10517" width="0" style="3" hidden="1" customWidth="1"/>
    <col min="10518" max="10519" width="14.5703125" style="3" bestFit="1" customWidth="1"/>
    <col min="10520" max="10522" width="12.5703125" style="3"/>
    <col min="10523" max="10523" width="35" style="3" customWidth="1"/>
    <col min="10524" max="10536" width="0" style="3" hidden="1" customWidth="1"/>
    <col min="10537" max="10539" width="14.85546875" style="3" bestFit="1" customWidth="1"/>
    <col min="10540" max="10541" width="14.85546875" style="3" customWidth="1"/>
    <col min="10542" max="10773" width="0" style="3" hidden="1" customWidth="1"/>
    <col min="10774" max="10775" width="14.5703125" style="3" bestFit="1" customWidth="1"/>
    <col min="10776" max="10778" width="12.5703125" style="3"/>
    <col min="10779" max="10779" width="35" style="3" customWidth="1"/>
    <col min="10780" max="10792" width="0" style="3" hidden="1" customWidth="1"/>
    <col min="10793" max="10795" width="14.85546875" style="3" bestFit="1" customWidth="1"/>
    <col min="10796" max="10797" width="14.85546875" style="3" customWidth="1"/>
    <col min="10798" max="11029" width="0" style="3" hidden="1" customWidth="1"/>
    <col min="11030" max="11031" width="14.5703125" style="3" bestFit="1" customWidth="1"/>
    <col min="11032" max="11034" width="12.5703125" style="3"/>
    <col min="11035" max="11035" width="35" style="3" customWidth="1"/>
    <col min="11036" max="11048" width="0" style="3" hidden="1" customWidth="1"/>
    <col min="11049" max="11051" width="14.85546875" style="3" bestFit="1" customWidth="1"/>
    <col min="11052" max="11053" width="14.85546875" style="3" customWidth="1"/>
    <col min="11054" max="11285" width="0" style="3" hidden="1" customWidth="1"/>
    <col min="11286" max="11287" width="14.5703125" style="3" bestFit="1" customWidth="1"/>
    <col min="11288" max="11290" width="12.5703125" style="3"/>
    <col min="11291" max="11291" width="35" style="3" customWidth="1"/>
    <col min="11292" max="11304" width="0" style="3" hidden="1" customWidth="1"/>
    <col min="11305" max="11307" width="14.85546875" style="3" bestFit="1" customWidth="1"/>
    <col min="11308" max="11309" width="14.85546875" style="3" customWidth="1"/>
    <col min="11310" max="11541" width="0" style="3" hidden="1" customWidth="1"/>
    <col min="11542" max="11543" width="14.5703125" style="3" bestFit="1" customWidth="1"/>
    <col min="11544" max="11546" width="12.5703125" style="3"/>
    <col min="11547" max="11547" width="35" style="3" customWidth="1"/>
    <col min="11548" max="11560" width="0" style="3" hidden="1" customWidth="1"/>
    <col min="11561" max="11563" width="14.85546875" style="3" bestFit="1" customWidth="1"/>
    <col min="11564" max="11565" width="14.85546875" style="3" customWidth="1"/>
    <col min="11566" max="11797" width="0" style="3" hidden="1" customWidth="1"/>
    <col min="11798" max="11799" width="14.5703125" style="3" bestFit="1" customWidth="1"/>
    <col min="11800" max="11802" width="12.5703125" style="3"/>
    <col min="11803" max="11803" width="35" style="3" customWidth="1"/>
    <col min="11804" max="11816" width="0" style="3" hidden="1" customWidth="1"/>
    <col min="11817" max="11819" width="14.85546875" style="3" bestFit="1" customWidth="1"/>
    <col min="11820" max="11821" width="14.85546875" style="3" customWidth="1"/>
    <col min="11822" max="12053" width="0" style="3" hidden="1" customWidth="1"/>
    <col min="12054" max="12055" width="14.5703125" style="3" bestFit="1" customWidth="1"/>
    <col min="12056" max="12058" width="12.5703125" style="3"/>
    <col min="12059" max="12059" width="35" style="3" customWidth="1"/>
    <col min="12060" max="12072" width="0" style="3" hidden="1" customWidth="1"/>
    <col min="12073" max="12075" width="14.85546875" style="3" bestFit="1" customWidth="1"/>
    <col min="12076" max="12077" width="14.85546875" style="3" customWidth="1"/>
    <col min="12078" max="12309" width="0" style="3" hidden="1" customWidth="1"/>
    <col min="12310" max="12311" width="14.5703125" style="3" bestFit="1" customWidth="1"/>
    <col min="12312" max="12314" width="12.5703125" style="3"/>
    <col min="12315" max="12315" width="35" style="3" customWidth="1"/>
    <col min="12316" max="12328" width="0" style="3" hidden="1" customWidth="1"/>
    <col min="12329" max="12331" width="14.85546875" style="3" bestFit="1" customWidth="1"/>
    <col min="12332" max="12333" width="14.85546875" style="3" customWidth="1"/>
    <col min="12334" max="12565" width="0" style="3" hidden="1" customWidth="1"/>
    <col min="12566" max="12567" width="14.5703125" style="3" bestFit="1" customWidth="1"/>
    <col min="12568" max="12570" width="12.5703125" style="3"/>
    <col min="12571" max="12571" width="35" style="3" customWidth="1"/>
    <col min="12572" max="12584" width="0" style="3" hidden="1" customWidth="1"/>
    <col min="12585" max="12587" width="14.85546875" style="3" bestFit="1" customWidth="1"/>
    <col min="12588" max="12589" width="14.85546875" style="3" customWidth="1"/>
    <col min="12590" max="12821" width="0" style="3" hidden="1" customWidth="1"/>
    <col min="12822" max="12823" width="14.5703125" style="3" bestFit="1" customWidth="1"/>
    <col min="12824" max="12826" width="12.5703125" style="3"/>
    <col min="12827" max="12827" width="35" style="3" customWidth="1"/>
    <col min="12828" max="12840" width="0" style="3" hidden="1" customWidth="1"/>
    <col min="12841" max="12843" width="14.85546875" style="3" bestFit="1" customWidth="1"/>
    <col min="12844" max="12845" width="14.85546875" style="3" customWidth="1"/>
    <col min="12846" max="13077" width="0" style="3" hidden="1" customWidth="1"/>
    <col min="13078" max="13079" width="14.5703125" style="3" bestFit="1" customWidth="1"/>
    <col min="13080" max="13082" width="12.5703125" style="3"/>
    <col min="13083" max="13083" width="35" style="3" customWidth="1"/>
    <col min="13084" max="13096" width="0" style="3" hidden="1" customWidth="1"/>
    <col min="13097" max="13099" width="14.85546875" style="3" bestFit="1" customWidth="1"/>
    <col min="13100" max="13101" width="14.85546875" style="3" customWidth="1"/>
    <col min="13102" max="13333" width="0" style="3" hidden="1" customWidth="1"/>
    <col min="13334" max="13335" width="14.5703125" style="3" bestFit="1" customWidth="1"/>
    <col min="13336" max="13338" width="12.5703125" style="3"/>
    <col min="13339" max="13339" width="35" style="3" customWidth="1"/>
    <col min="13340" max="13352" width="0" style="3" hidden="1" customWidth="1"/>
    <col min="13353" max="13355" width="14.85546875" style="3" bestFit="1" customWidth="1"/>
    <col min="13356" max="13357" width="14.85546875" style="3" customWidth="1"/>
    <col min="13358" max="13589" width="0" style="3" hidden="1" customWidth="1"/>
    <col min="13590" max="13591" width="14.5703125" style="3" bestFit="1" customWidth="1"/>
    <col min="13592" max="13594" width="12.5703125" style="3"/>
    <col min="13595" max="13595" width="35" style="3" customWidth="1"/>
    <col min="13596" max="13608" width="0" style="3" hidden="1" customWidth="1"/>
    <col min="13609" max="13611" width="14.85546875" style="3" bestFit="1" customWidth="1"/>
    <col min="13612" max="13613" width="14.85546875" style="3" customWidth="1"/>
    <col min="13614" max="13845" width="0" style="3" hidden="1" customWidth="1"/>
    <col min="13846" max="13847" width="14.5703125" style="3" bestFit="1" customWidth="1"/>
    <col min="13848" max="13850" width="12.5703125" style="3"/>
    <col min="13851" max="13851" width="35" style="3" customWidth="1"/>
    <col min="13852" max="13864" width="0" style="3" hidden="1" customWidth="1"/>
    <col min="13865" max="13867" width="14.85546875" style="3" bestFit="1" customWidth="1"/>
    <col min="13868" max="13869" width="14.85546875" style="3" customWidth="1"/>
    <col min="13870" max="14101" width="0" style="3" hidden="1" customWidth="1"/>
    <col min="14102" max="14103" width="14.5703125" style="3" bestFit="1" customWidth="1"/>
    <col min="14104" max="14106" width="12.5703125" style="3"/>
    <col min="14107" max="14107" width="35" style="3" customWidth="1"/>
    <col min="14108" max="14120" width="0" style="3" hidden="1" customWidth="1"/>
    <col min="14121" max="14123" width="14.85546875" style="3" bestFit="1" customWidth="1"/>
    <col min="14124" max="14125" width="14.85546875" style="3" customWidth="1"/>
    <col min="14126" max="14357" width="0" style="3" hidden="1" customWidth="1"/>
    <col min="14358" max="14359" width="14.5703125" style="3" bestFit="1" customWidth="1"/>
    <col min="14360" max="14362" width="12.5703125" style="3"/>
    <col min="14363" max="14363" width="35" style="3" customWidth="1"/>
    <col min="14364" max="14376" width="0" style="3" hidden="1" customWidth="1"/>
    <col min="14377" max="14379" width="14.85546875" style="3" bestFit="1" customWidth="1"/>
    <col min="14380" max="14381" width="14.85546875" style="3" customWidth="1"/>
    <col min="14382" max="14613" width="0" style="3" hidden="1" customWidth="1"/>
    <col min="14614" max="14615" width="14.5703125" style="3" bestFit="1" customWidth="1"/>
    <col min="14616" max="14618" width="12.5703125" style="3"/>
    <col min="14619" max="14619" width="35" style="3" customWidth="1"/>
    <col min="14620" max="14632" width="0" style="3" hidden="1" customWidth="1"/>
    <col min="14633" max="14635" width="14.85546875" style="3" bestFit="1" customWidth="1"/>
    <col min="14636" max="14637" width="14.85546875" style="3" customWidth="1"/>
    <col min="14638" max="14869" width="0" style="3" hidden="1" customWidth="1"/>
    <col min="14870" max="14871" width="14.5703125" style="3" bestFit="1" customWidth="1"/>
    <col min="14872" max="14874" width="12.5703125" style="3"/>
    <col min="14875" max="14875" width="35" style="3" customWidth="1"/>
    <col min="14876" max="14888" width="0" style="3" hidden="1" customWidth="1"/>
    <col min="14889" max="14891" width="14.85546875" style="3" bestFit="1" customWidth="1"/>
    <col min="14892" max="14893" width="14.85546875" style="3" customWidth="1"/>
    <col min="14894" max="15125" width="0" style="3" hidden="1" customWidth="1"/>
    <col min="15126" max="15127" width="14.5703125" style="3" bestFit="1" customWidth="1"/>
    <col min="15128" max="15130" width="12.5703125" style="3"/>
    <col min="15131" max="15131" width="35" style="3" customWidth="1"/>
    <col min="15132" max="15144" width="0" style="3" hidden="1" customWidth="1"/>
    <col min="15145" max="15147" width="14.85546875" style="3" bestFit="1" customWidth="1"/>
    <col min="15148" max="15149" width="14.85546875" style="3" customWidth="1"/>
    <col min="15150" max="15381" width="0" style="3" hidden="1" customWidth="1"/>
    <col min="15382" max="15383" width="14.5703125" style="3" bestFit="1" customWidth="1"/>
    <col min="15384" max="15386" width="12.5703125" style="3"/>
    <col min="15387" max="15387" width="35" style="3" customWidth="1"/>
    <col min="15388" max="15400" width="0" style="3" hidden="1" customWidth="1"/>
    <col min="15401" max="15403" width="14.85546875" style="3" bestFit="1" customWidth="1"/>
    <col min="15404" max="15405" width="14.85546875" style="3" customWidth="1"/>
    <col min="15406" max="15637" width="0" style="3" hidden="1" customWidth="1"/>
    <col min="15638" max="15639" width="14.5703125" style="3" bestFit="1" customWidth="1"/>
    <col min="15640" max="15642" width="12.5703125" style="3"/>
    <col min="15643" max="15643" width="35" style="3" customWidth="1"/>
    <col min="15644" max="15656" width="0" style="3" hidden="1" customWidth="1"/>
    <col min="15657" max="15659" width="14.85546875" style="3" bestFit="1" customWidth="1"/>
    <col min="15660" max="15661" width="14.85546875" style="3" customWidth="1"/>
    <col min="15662" max="15893" width="0" style="3" hidden="1" customWidth="1"/>
    <col min="15894" max="15895" width="14.5703125" style="3" bestFit="1" customWidth="1"/>
    <col min="15896" max="15898" width="12.5703125" style="3"/>
    <col min="15899" max="15899" width="35" style="3" customWidth="1"/>
    <col min="15900" max="15912" width="0" style="3" hidden="1" customWidth="1"/>
    <col min="15913" max="15915" width="14.85546875" style="3" bestFit="1" customWidth="1"/>
    <col min="15916" max="15917" width="14.85546875" style="3" customWidth="1"/>
    <col min="15918" max="16149" width="0" style="3" hidden="1" customWidth="1"/>
    <col min="16150" max="16151" width="14.5703125" style="3" bestFit="1" customWidth="1"/>
    <col min="16152" max="16154" width="12.5703125" style="3"/>
    <col min="16155" max="16155" width="35" style="3" customWidth="1"/>
    <col min="16156" max="16168" width="0" style="3" hidden="1" customWidth="1"/>
    <col min="16169" max="16171" width="14.85546875" style="3" bestFit="1" customWidth="1"/>
    <col min="16172" max="16173" width="14.85546875" style="3" customWidth="1"/>
    <col min="16174" max="16384" width="0" style="3" hidden="1" customWidth="1"/>
  </cols>
  <sheetData>
    <row r="1" spans="1:283"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8"/>
      <c r="CS1" s="18"/>
      <c r="CT1" s="18"/>
      <c r="CU1" s="18"/>
      <c r="CV1" s="18"/>
      <c r="CW1" s="18"/>
      <c r="CX1" s="18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8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15"/>
      <c r="FL1" s="15"/>
      <c r="FM1" s="15"/>
      <c r="FN1" s="15"/>
      <c r="FO1" s="15"/>
      <c r="FX1" s="15"/>
    </row>
    <row r="2" spans="1:283" ht="15">
      <c r="A2" s="9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2"/>
      <c r="CS2" s="12"/>
      <c r="CT2" s="12"/>
      <c r="CU2" s="12"/>
      <c r="CV2" s="12"/>
      <c r="CW2" s="12"/>
      <c r="CX2" s="12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2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1"/>
      <c r="FL2" s="11"/>
      <c r="FM2" s="11"/>
      <c r="FN2" s="11"/>
      <c r="FO2" s="11"/>
      <c r="FP2" s="117"/>
      <c r="FQ2" s="11"/>
      <c r="FR2" s="11"/>
      <c r="FS2" s="11"/>
      <c r="FT2" s="11"/>
      <c r="FU2" s="11"/>
      <c r="FV2" s="11"/>
      <c r="FW2" s="11"/>
      <c r="FX2" s="16" t="s">
        <v>0</v>
      </c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20" t="s">
        <v>88</v>
      </c>
    </row>
    <row r="3" spans="1:283" ht="15">
      <c r="A3" s="121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  <c r="IR3" s="122"/>
      <c r="IS3" s="122"/>
      <c r="IT3" s="122"/>
      <c r="IU3" s="122"/>
      <c r="IV3" s="122"/>
      <c r="IW3" s="122"/>
      <c r="IX3" s="122"/>
      <c r="IY3" s="122"/>
      <c r="IZ3" s="122"/>
      <c r="JA3" s="122"/>
      <c r="JB3" s="122"/>
      <c r="JC3" s="122"/>
      <c r="JD3" s="122"/>
      <c r="JE3" s="122"/>
      <c r="JF3" s="122"/>
      <c r="JG3" s="122"/>
      <c r="JH3" s="122"/>
      <c r="JI3" s="122"/>
      <c r="JJ3" s="122"/>
      <c r="JK3" s="122"/>
      <c r="JL3" s="122"/>
      <c r="JM3" s="122"/>
      <c r="JN3" s="122"/>
      <c r="JO3" s="122"/>
      <c r="JP3" s="122"/>
      <c r="JQ3" s="122"/>
      <c r="JR3" s="122"/>
      <c r="JS3" s="123"/>
    </row>
    <row r="4" spans="1:283" ht="15">
      <c r="A4" s="121" t="s">
        <v>89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  <c r="IS4" s="122"/>
      <c r="IT4" s="122"/>
      <c r="IU4" s="122"/>
      <c r="IV4" s="122"/>
      <c r="IW4" s="122"/>
      <c r="IX4" s="122"/>
      <c r="IY4" s="122"/>
      <c r="IZ4" s="122"/>
      <c r="JA4" s="122"/>
      <c r="JB4" s="122"/>
      <c r="JC4" s="122"/>
      <c r="JD4" s="122"/>
      <c r="JE4" s="122"/>
      <c r="JF4" s="122"/>
      <c r="JG4" s="122"/>
      <c r="JH4" s="122"/>
      <c r="JI4" s="122"/>
      <c r="JJ4" s="122"/>
      <c r="JK4" s="122"/>
      <c r="JL4" s="122"/>
      <c r="JM4" s="122"/>
      <c r="JN4" s="122"/>
      <c r="JO4" s="122"/>
      <c r="JP4" s="122"/>
      <c r="JQ4" s="122"/>
      <c r="JR4" s="122"/>
      <c r="JS4" s="123"/>
    </row>
    <row r="5" spans="1:283">
      <c r="A5" s="17"/>
      <c r="B5" s="1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8"/>
      <c r="CS5" s="18"/>
      <c r="CT5" s="18"/>
      <c r="CU5" s="18"/>
      <c r="CV5" s="18"/>
      <c r="CW5" s="18"/>
      <c r="CX5" s="18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8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21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21"/>
    </row>
    <row r="6" spans="1:283" ht="15.75" customHeight="1">
      <c r="A6" s="22"/>
      <c r="B6" s="23"/>
      <c r="C6" s="2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6"/>
      <c r="CT6" s="6"/>
      <c r="CU6" s="6"/>
      <c r="CV6" s="6"/>
      <c r="CW6" s="6"/>
      <c r="CX6" s="6"/>
      <c r="CY6" s="6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6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24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24"/>
    </row>
    <row r="7" spans="1:283">
      <c r="A7" s="25"/>
      <c r="B7" s="26"/>
      <c r="C7" s="26"/>
      <c r="D7" s="26"/>
      <c r="E7" s="27"/>
      <c r="F7" s="27"/>
      <c r="G7" s="26"/>
      <c r="H7" s="26"/>
      <c r="I7" s="26"/>
      <c r="J7" s="28"/>
      <c r="K7" s="29"/>
      <c r="L7" s="30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31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  <c r="IW7" s="34"/>
      <c r="IX7" s="34"/>
      <c r="IY7" s="34"/>
      <c r="IZ7" s="34"/>
      <c r="JA7" s="34"/>
      <c r="JB7" s="34"/>
      <c r="JC7" s="34"/>
      <c r="JD7" s="34"/>
      <c r="JE7" s="34"/>
      <c r="JF7" s="34"/>
      <c r="JG7" s="34"/>
      <c r="JH7" s="34"/>
      <c r="JI7" s="34"/>
      <c r="JJ7" s="34"/>
      <c r="JK7" s="34"/>
      <c r="JL7" s="34"/>
      <c r="JM7" s="34"/>
      <c r="JN7" s="34"/>
      <c r="JO7" s="34"/>
      <c r="JP7" s="34"/>
      <c r="JQ7" s="34"/>
      <c r="JR7" s="34"/>
      <c r="JS7" s="34"/>
    </row>
    <row r="8" spans="1:283">
      <c r="A8" s="25" t="s">
        <v>2</v>
      </c>
      <c r="B8" s="35">
        <v>2001</v>
      </c>
      <c r="C8" s="36">
        <v>2002</v>
      </c>
      <c r="D8" s="36">
        <v>2003</v>
      </c>
      <c r="E8" s="37">
        <v>2004</v>
      </c>
      <c r="F8" s="37">
        <v>2005</v>
      </c>
      <c r="G8" s="36">
        <v>2006</v>
      </c>
      <c r="H8" s="36">
        <v>2007</v>
      </c>
      <c r="I8" s="36">
        <v>2008</v>
      </c>
      <c r="J8" s="36">
        <v>2009</v>
      </c>
      <c r="K8" s="36">
        <v>2010</v>
      </c>
      <c r="L8" s="36">
        <v>2011</v>
      </c>
      <c r="M8" s="36">
        <v>2012</v>
      </c>
      <c r="N8" s="36">
        <v>2013</v>
      </c>
      <c r="O8" s="36">
        <v>2014</v>
      </c>
      <c r="P8" s="36">
        <v>2015</v>
      </c>
      <c r="Q8" s="36">
        <v>2016</v>
      </c>
      <c r="R8" s="36">
        <v>2017</v>
      </c>
      <c r="S8" s="36">
        <v>2018</v>
      </c>
      <c r="T8" s="36">
        <v>2019</v>
      </c>
      <c r="U8" s="36">
        <v>2020</v>
      </c>
      <c r="V8" s="36">
        <v>2006</v>
      </c>
      <c r="W8" s="36">
        <v>2006</v>
      </c>
      <c r="X8" s="36">
        <v>2006</v>
      </c>
      <c r="Y8" s="36">
        <v>2006</v>
      </c>
      <c r="Z8" s="36">
        <v>2006</v>
      </c>
      <c r="AA8" s="36">
        <v>2006</v>
      </c>
      <c r="AB8" s="36">
        <v>2006</v>
      </c>
      <c r="AC8" s="36">
        <v>2006</v>
      </c>
      <c r="AD8" s="36">
        <v>2006</v>
      </c>
      <c r="AE8" s="36">
        <v>2006</v>
      </c>
      <c r="AF8" s="36">
        <v>2006</v>
      </c>
      <c r="AG8" s="36">
        <v>2006</v>
      </c>
      <c r="AH8" s="36">
        <v>2006</v>
      </c>
      <c r="AI8" s="36">
        <v>2006</v>
      </c>
      <c r="AJ8" s="36">
        <v>2006</v>
      </c>
      <c r="AK8" s="36">
        <v>2006</v>
      </c>
      <c r="AL8" s="36">
        <v>2006</v>
      </c>
      <c r="AM8" s="36">
        <v>2006</v>
      </c>
      <c r="AN8" s="36">
        <v>2006</v>
      </c>
      <c r="AO8" s="36">
        <v>2006</v>
      </c>
      <c r="AP8" s="36">
        <v>2006</v>
      </c>
      <c r="AQ8" s="36">
        <v>2006</v>
      </c>
      <c r="AR8" s="36">
        <v>2006</v>
      </c>
      <c r="AS8" s="36">
        <v>2006</v>
      </c>
      <c r="AT8" s="36">
        <v>2006</v>
      </c>
      <c r="AU8" s="36">
        <v>2006</v>
      </c>
      <c r="AV8" s="36">
        <v>2006</v>
      </c>
      <c r="AW8" s="36">
        <v>2006</v>
      </c>
      <c r="AX8" s="36">
        <v>2006</v>
      </c>
      <c r="AY8" s="36">
        <v>2006</v>
      </c>
      <c r="AZ8" s="36">
        <v>2006</v>
      </c>
      <c r="BA8" s="36">
        <v>2006</v>
      </c>
      <c r="BB8" s="36">
        <v>2006</v>
      </c>
      <c r="BC8" s="36">
        <v>2006</v>
      </c>
      <c r="BD8" s="36">
        <v>2006</v>
      </c>
      <c r="BE8" s="36">
        <v>2006</v>
      </c>
      <c r="BF8" s="36">
        <v>2006</v>
      </c>
      <c r="BG8" s="36">
        <v>2006</v>
      </c>
      <c r="BH8" s="36">
        <v>2006</v>
      </c>
      <c r="BI8" s="36">
        <v>2006</v>
      </c>
      <c r="BJ8" s="36">
        <v>2006</v>
      </c>
      <c r="BK8" s="36">
        <v>2006</v>
      </c>
      <c r="BL8" s="36">
        <v>2006</v>
      </c>
      <c r="BM8" s="36">
        <v>2006</v>
      </c>
      <c r="BN8" s="36">
        <v>2006</v>
      </c>
      <c r="BO8" s="36">
        <v>2006</v>
      </c>
      <c r="BP8" s="36">
        <v>2006</v>
      </c>
      <c r="BQ8" s="36">
        <v>2006</v>
      </c>
      <c r="BR8" s="36">
        <v>2006</v>
      </c>
      <c r="BS8" s="36">
        <v>2006</v>
      </c>
      <c r="BT8" s="36">
        <v>2006</v>
      </c>
      <c r="BU8" s="36">
        <v>2006</v>
      </c>
      <c r="BV8" s="36">
        <v>2006</v>
      </c>
      <c r="BW8" s="36">
        <v>2006</v>
      </c>
      <c r="BX8" s="36">
        <v>2006</v>
      </c>
      <c r="BY8" s="36">
        <v>2006</v>
      </c>
      <c r="BZ8" s="36">
        <v>2006</v>
      </c>
      <c r="CA8" s="36">
        <v>2006</v>
      </c>
      <c r="CB8" s="36">
        <v>2006</v>
      </c>
      <c r="CC8" s="38">
        <v>2007</v>
      </c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>
        <v>2007</v>
      </c>
      <c r="CP8" s="38">
        <v>2007</v>
      </c>
      <c r="CQ8" s="38">
        <v>2007</v>
      </c>
      <c r="CR8" s="38">
        <v>2007</v>
      </c>
      <c r="CS8" s="38">
        <v>2007</v>
      </c>
      <c r="CT8" s="38">
        <v>2007</v>
      </c>
      <c r="CU8" s="38">
        <v>2007</v>
      </c>
      <c r="CV8" s="38">
        <v>2007</v>
      </c>
      <c r="CW8" s="38">
        <v>2007</v>
      </c>
      <c r="CX8" s="38">
        <v>2007</v>
      </c>
      <c r="CY8" s="38">
        <v>2007</v>
      </c>
      <c r="CZ8" s="38">
        <v>2008</v>
      </c>
      <c r="DA8" s="38">
        <v>2008</v>
      </c>
      <c r="DB8" s="38">
        <v>2008</v>
      </c>
      <c r="DC8" s="38">
        <v>2008</v>
      </c>
      <c r="DD8" s="38">
        <v>2008</v>
      </c>
      <c r="DE8" s="38">
        <v>2008</v>
      </c>
      <c r="DF8" s="38">
        <v>2008</v>
      </c>
      <c r="DG8" s="38">
        <v>2008</v>
      </c>
      <c r="DH8" s="38">
        <v>2008</v>
      </c>
      <c r="DI8" s="38">
        <v>2008</v>
      </c>
      <c r="DJ8" s="38">
        <v>2008</v>
      </c>
      <c r="DK8" s="38">
        <v>2008</v>
      </c>
      <c r="DL8" s="38">
        <v>2009</v>
      </c>
      <c r="DM8" s="38">
        <v>2009</v>
      </c>
      <c r="DN8" s="38">
        <v>2009</v>
      </c>
      <c r="DO8" s="38">
        <v>2009</v>
      </c>
      <c r="DP8" s="38">
        <v>2009</v>
      </c>
      <c r="DQ8" s="38"/>
      <c r="DR8" s="38">
        <v>2009</v>
      </c>
      <c r="DS8" s="38">
        <v>2009</v>
      </c>
      <c r="DT8" s="38">
        <v>2009</v>
      </c>
      <c r="DU8" s="38">
        <v>2009</v>
      </c>
      <c r="DV8" s="38">
        <v>2009</v>
      </c>
      <c r="DW8" s="38"/>
      <c r="DX8" s="38">
        <v>2009</v>
      </c>
      <c r="DY8" s="38">
        <v>2010</v>
      </c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>
        <v>2010</v>
      </c>
      <c r="EL8" s="38">
        <v>2011</v>
      </c>
      <c r="EM8" s="38">
        <v>2011</v>
      </c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>
        <v>2011</v>
      </c>
      <c r="EY8" s="38">
        <v>2012</v>
      </c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>
        <v>2012</v>
      </c>
      <c r="FL8" s="38">
        <v>2013</v>
      </c>
      <c r="FM8" s="38">
        <v>2013</v>
      </c>
      <c r="FN8" s="38">
        <v>2013</v>
      </c>
      <c r="FO8" s="38">
        <v>2013</v>
      </c>
      <c r="FP8" s="38">
        <v>2013</v>
      </c>
      <c r="FQ8" s="38">
        <v>2013</v>
      </c>
      <c r="FR8" s="38">
        <v>2013</v>
      </c>
      <c r="FS8" s="38">
        <v>2013</v>
      </c>
      <c r="FT8" s="38">
        <v>2013</v>
      </c>
      <c r="FU8" s="38">
        <v>2013</v>
      </c>
      <c r="FV8" s="38">
        <v>2013</v>
      </c>
      <c r="FW8" s="38">
        <v>2013</v>
      </c>
      <c r="FX8" s="38">
        <v>2013</v>
      </c>
      <c r="FY8" s="38">
        <v>2014</v>
      </c>
      <c r="FZ8" s="38">
        <v>2014</v>
      </c>
      <c r="GA8" s="38">
        <v>2014</v>
      </c>
      <c r="GB8" s="38">
        <v>2014</v>
      </c>
      <c r="GC8" s="38">
        <v>2014</v>
      </c>
      <c r="GD8" s="38">
        <v>2014</v>
      </c>
      <c r="GE8" s="38">
        <v>2014</v>
      </c>
      <c r="GF8" s="38">
        <v>2014</v>
      </c>
      <c r="GG8" s="38">
        <v>2014</v>
      </c>
      <c r="GH8" s="38">
        <v>2014</v>
      </c>
      <c r="GI8" s="38">
        <v>2014</v>
      </c>
      <c r="GJ8" s="38">
        <v>2014</v>
      </c>
      <c r="GK8" s="38">
        <v>2014</v>
      </c>
      <c r="GL8" s="38">
        <v>2015</v>
      </c>
      <c r="GM8" s="38">
        <v>2015</v>
      </c>
      <c r="GN8" s="38">
        <v>2015</v>
      </c>
      <c r="GO8" s="38">
        <v>2015</v>
      </c>
      <c r="GP8" s="38">
        <v>2015</v>
      </c>
      <c r="GQ8" s="38">
        <v>2015</v>
      </c>
      <c r="GR8" s="38">
        <v>2015</v>
      </c>
      <c r="GS8" s="38">
        <v>2015</v>
      </c>
      <c r="GT8" s="38">
        <v>2015</v>
      </c>
      <c r="GU8" s="38">
        <v>2015</v>
      </c>
      <c r="GV8" s="38">
        <v>2015</v>
      </c>
      <c r="GW8" s="38">
        <v>2015</v>
      </c>
      <c r="GX8" s="38">
        <v>2016</v>
      </c>
      <c r="GY8" s="38">
        <v>2016</v>
      </c>
      <c r="GZ8" s="38">
        <v>2016</v>
      </c>
      <c r="HA8" s="38">
        <v>2016</v>
      </c>
      <c r="HB8" s="38">
        <v>2016</v>
      </c>
      <c r="HC8" s="38">
        <v>2016</v>
      </c>
      <c r="HD8" s="38">
        <v>2016</v>
      </c>
      <c r="HE8" s="38">
        <v>2016</v>
      </c>
      <c r="HF8" s="38">
        <v>2016</v>
      </c>
      <c r="HG8" s="38">
        <v>2016</v>
      </c>
      <c r="HH8" s="38">
        <v>2016</v>
      </c>
      <c r="HI8" s="38">
        <v>2016</v>
      </c>
      <c r="HJ8" s="38">
        <v>2017</v>
      </c>
      <c r="HK8" s="38">
        <v>2017</v>
      </c>
      <c r="HL8" s="38">
        <v>2017</v>
      </c>
      <c r="HM8" s="38">
        <v>2017</v>
      </c>
      <c r="HN8" s="38">
        <v>2017</v>
      </c>
      <c r="HO8" s="38">
        <v>2017</v>
      </c>
      <c r="HP8" s="38">
        <v>2017</v>
      </c>
      <c r="HQ8" s="38">
        <v>2017</v>
      </c>
      <c r="HR8" s="38">
        <v>2017</v>
      </c>
      <c r="HS8" s="38">
        <v>2017</v>
      </c>
      <c r="HT8" s="38">
        <v>2017</v>
      </c>
      <c r="HU8" s="38">
        <v>2017</v>
      </c>
      <c r="HV8" s="38">
        <v>2018</v>
      </c>
      <c r="HW8" s="38">
        <v>2018</v>
      </c>
      <c r="HX8" s="38">
        <v>2018</v>
      </c>
      <c r="HY8" s="38">
        <v>2018</v>
      </c>
      <c r="HZ8" s="38">
        <v>2018</v>
      </c>
      <c r="IA8" s="38">
        <v>2018</v>
      </c>
      <c r="IB8" s="38">
        <v>2018</v>
      </c>
      <c r="IC8" s="38">
        <v>2018</v>
      </c>
      <c r="ID8" s="38">
        <v>2018</v>
      </c>
      <c r="IE8" s="38">
        <v>2018</v>
      </c>
      <c r="IF8" s="38">
        <v>2018</v>
      </c>
      <c r="IG8" s="38">
        <v>2018</v>
      </c>
      <c r="IH8" s="38">
        <v>2019</v>
      </c>
      <c r="II8" s="38">
        <v>2019</v>
      </c>
      <c r="IJ8" s="38">
        <v>2019</v>
      </c>
      <c r="IK8" s="38">
        <v>2019</v>
      </c>
      <c r="IL8" s="38">
        <v>2019</v>
      </c>
      <c r="IM8" s="38">
        <v>2019</v>
      </c>
      <c r="IN8" s="38">
        <v>2019</v>
      </c>
      <c r="IO8" s="38">
        <v>2019</v>
      </c>
      <c r="IP8" s="38">
        <v>2019</v>
      </c>
      <c r="IQ8" s="38">
        <v>2019</v>
      </c>
      <c r="IR8" s="38">
        <v>2019</v>
      </c>
      <c r="IS8" s="38">
        <v>2019</v>
      </c>
      <c r="IT8" s="38">
        <v>2020</v>
      </c>
      <c r="IU8" s="38">
        <v>2020</v>
      </c>
      <c r="IV8" s="38">
        <v>2020</v>
      </c>
      <c r="IW8" s="38">
        <v>2020</v>
      </c>
      <c r="IX8" s="38">
        <v>2020</v>
      </c>
      <c r="IY8" s="38">
        <v>2020</v>
      </c>
      <c r="IZ8" s="38">
        <v>2020</v>
      </c>
      <c r="JA8" s="38">
        <v>2020</v>
      </c>
      <c r="JB8" s="38">
        <v>2020</v>
      </c>
      <c r="JC8" s="38">
        <v>2020</v>
      </c>
      <c r="JD8" s="38">
        <v>2020</v>
      </c>
      <c r="JE8" s="38">
        <v>2020</v>
      </c>
      <c r="JF8" s="38">
        <v>2021</v>
      </c>
      <c r="JG8" s="38">
        <v>2021</v>
      </c>
      <c r="JH8" s="38">
        <v>2021</v>
      </c>
      <c r="JI8" s="38">
        <v>2021</v>
      </c>
      <c r="JJ8" s="38">
        <v>2021</v>
      </c>
      <c r="JK8" s="38">
        <v>2021</v>
      </c>
      <c r="JL8" s="38">
        <v>2021</v>
      </c>
      <c r="JM8" s="38">
        <v>2021</v>
      </c>
      <c r="JN8" s="38">
        <v>2021</v>
      </c>
      <c r="JO8" s="38">
        <v>2021</v>
      </c>
      <c r="JP8" s="38">
        <v>2021</v>
      </c>
      <c r="JQ8" s="38">
        <v>2021</v>
      </c>
      <c r="JR8" s="36">
        <v>2020</v>
      </c>
      <c r="JS8" s="36">
        <v>2021</v>
      </c>
    </row>
    <row r="9" spans="1:283">
      <c r="A9" s="25" t="s">
        <v>3</v>
      </c>
      <c r="B9" s="26"/>
      <c r="C9" s="26"/>
      <c r="D9" s="26"/>
      <c r="E9" s="27"/>
      <c r="F9" s="27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39" t="s">
        <v>5</v>
      </c>
      <c r="W9" s="39" t="s">
        <v>6</v>
      </c>
      <c r="X9" s="39" t="s">
        <v>7</v>
      </c>
      <c r="Y9" s="39" t="s">
        <v>8</v>
      </c>
      <c r="Z9" s="39" t="s">
        <v>9</v>
      </c>
      <c r="AA9" s="39" t="s">
        <v>10</v>
      </c>
      <c r="AB9" s="39" t="s">
        <v>11</v>
      </c>
      <c r="AC9" s="39" t="s">
        <v>12</v>
      </c>
      <c r="AD9" s="39" t="s">
        <v>13</v>
      </c>
      <c r="AE9" s="39" t="s">
        <v>14</v>
      </c>
      <c r="AF9" s="39" t="s">
        <v>15</v>
      </c>
      <c r="AG9" s="39" t="s">
        <v>16</v>
      </c>
      <c r="AH9" s="39" t="s">
        <v>5</v>
      </c>
      <c r="AI9" s="39" t="s">
        <v>6</v>
      </c>
      <c r="AJ9" s="39" t="s">
        <v>7</v>
      </c>
      <c r="AK9" s="39" t="s">
        <v>8</v>
      </c>
      <c r="AL9" s="39" t="s">
        <v>9</v>
      </c>
      <c r="AM9" s="39" t="s">
        <v>10</v>
      </c>
      <c r="AN9" s="39" t="s">
        <v>11</v>
      </c>
      <c r="AO9" s="39" t="s">
        <v>12</v>
      </c>
      <c r="AP9" s="39" t="s">
        <v>13</v>
      </c>
      <c r="AQ9" s="39" t="s">
        <v>14</v>
      </c>
      <c r="AR9" s="39" t="s">
        <v>15</v>
      </c>
      <c r="AS9" s="39" t="s">
        <v>16</v>
      </c>
      <c r="AT9" s="39" t="s">
        <v>5</v>
      </c>
      <c r="AU9" s="39" t="s">
        <v>6</v>
      </c>
      <c r="AV9" s="39" t="s">
        <v>7</v>
      </c>
      <c r="AW9" s="39" t="s">
        <v>8</v>
      </c>
      <c r="AX9" s="39" t="s">
        <v>9</v>
      </c>
      <c r="AY9" s="39" t="s">
        <v>10</v>
      </c>
      <c r="AZ9" s="39" t="s">
        <v>11</v>
      </c>
      <c r="BA9" s="39" t="s">
        <v>12</v>
      </c>
      <c r="BB9" s="39" t="s">
        <v>13</v>
      </c>
      <c r="BC9" s="39" t="s">
        <v>14</v>
      </c>
      <c r="BD9" s="39" t="s">
        <v>15</v>
      </c>
      <c r="BE9" s="39" t="s">
        <v>16</v>
      </c>
      <c r="BF9" s="39" t="s">
        <v>5</v>
      </c>
      <c r="BG9" s="39" t="s">
        <v>6</v>
      </c>
      <c r="BH9" s="39" t="s">
        <v>7</v>
      </c>
      <c r="BI9" s="39" t="s">
        <v>8</v>
      </c>
      <c r="BJ9" s="39" t="s">
        <v>9</v>
      </c>
      <c r="BK9" s="39" t="s">
        <v>10</v>
      </c>
      <c r="BL9" s="39" t="s">
        <v>11</v>
      </c>
      <c r="BM9" s="39" t="s">
        <v>12</v>
      </c>
      <c r="BN9" s="39" t="s">
        <v>13</v>
      </c>
      <c r="BO9" s="39" t="s">
        <v>14</v>
      </c>
      <c r="BP9" s="39" t="s">
        <v>15</v>
      </c>
      <c r="BQ9" s="39" t="s">
        <v>16</v>
      </c>
      <c r="BR9" s="39" t="s">
        <v>76</v>
      </c>
      <c r="BS9" s="39" t="s">
        <v>77</v>
      </c>
      <c r="BT9" s="26" t="s">
        <v>86</v>
      </c>
      <c r="BU9" s="26" t="s">
        <v>78</v>
      </c>
      <c r="BV9" s="26" t="s">
        <v>79</v>
      </c>
      <c r="BW9" s="39" t="s">
        <v>80</v>
      </c>
      <c r="BX9" s="26" t="s">
        <v>81</v>
      </c>
      <c r="BY9" s="26" t="s">
        <v>82</v>
      </c>
      <c r="BZ9" s="26" t="s">
        <v>83</v>
      </c>
      <c r="CA9" s="26" t="s">
        <v>84</v>
      </c>
      <c r="CB9" s="26" t="s">
        <v>85</v>
      </c>
      <c r="CC9" s="39" t="s">
        <v>5</v>
      </c>
      <c r="CD9" s="39" t="s">
        <v>6</v>
      </c>
      <c r="CE9" s="39" t="s">
        <v>7</v>
      </c>
      <c r="CF9" s="39" t="s">
        <v>8</v>
      </c>
      <c r="CG9" s="39" t="s">
        <v>9</v>
      </c>
      <c r="CH9" s="39" t="s">
        <v>10</v>
      </c>
      <c r="CI9" s="39" t="s">
        <v>11</v>
      </c>
      <c r="CJ9" s="39" t="s">
        <v>12</v>
      </c>
      <c r="CK9" s="39" t="s">
        <v>13</v>
      </c>
      <c r="CL9" s="39" t="s">
        <v>14</v>
      </c>
      <c r="CM9" s="39" t="s">
        <v>15</v>
      </c>
      <c r="CN9" s="39" t="s">
        <v>16</v>
      </c>
      <c r="CO9" s="39" t="s">
        <v>76</v>
      </c>
      <c r="CP9" s="39" t="s">
        <v>77</v>
      </c>
      <c r="CQ9" s="26" t="s">
        <v>86</v>
      </c>
      <c r="CR9" s="26" t="s">
        <v>78</v>
      </c>
      <c r="CS9" s="26" t="s">
        <v>79</v>
      </c>
      <c r="CT9" s="39" t="s">
        <v>80</v>
      </c>
      <c r="CU9" s="26" t="s">
        <v>81</v>
      </c>
      <c r="CV9" s="26" t="s">
        <v>82</v>
      </c>
      <c r="CW9" s="26" t="s">
        <v>83</v>
      </c>
      <c r="CX9" s="26" t="s">
        <v>84</v>
      </c>
      <c r="CY9" s="26" t="s">
        <v>85</v>
      </c>
      <c r="CZ9" s="26" t="s">
        <v>4</v>
      </c>
      <c r="DA9" s="39" t="s">
        <v>76</v>
      </c>
      <c r="DB9" s="39" t="s">
        <v>77</v>
      </c>
      <c r="DC9" s="26" t="s">
        <v>86</v>
      </c>
      <c r="DD9" s="26" t="s">
        <v>78</v>
      </c>
      <c r="DE9" s="26" t="s">
        <v>79</v>
      </c>
      <c r="DF9" s="39" t="s">
        <v>80</v>
      </c>
      <c r="DG9" s="26" t="s">
        <v>81</v>
      </c>
      <c r="DH9" s="26" t="s">
        <v>82</v>
      </c>
      <c r="DI9" s="26" t="s">
        <v>83</v>
      </c>
      <c r="DJ9" s="26" t="s">
        <v>84</v>
      </c>
      <c r="DK9" s="26" t="s">
        <v>85</v>
      </c>
      <c r="DL9" s="26" t="s">
        <v>4</v>
      </c>
      <c r="DM9" s="39" t="s">
        <v>76</v>
      </c>
      <c r="DN9" s="39" t="s">
        <v>77</v>
      </c>
      <c r="DO9" s="26" t="s">
        <v>86</v>
      </c>
      <c r="DP9" s="26" t="s">
        <v>78</v>
      </c>
      <c r="DQ9" s="26" t="s">
        <v>79</v>
      </c>
      <c r="DR9" s="39" t="s">
        <v>80</v>
      </c>
      <c r="DS9" s="26" t="s">
        <v>81</v>
      </c>
      <c r="DT9" s="26" t="s">
        <v>82</v>
      </c>
      <c r="DU9" s="26" t="s">
        <v>83</v>
      </c>
      <c r="DV9" s="26" t="s">
        <v>84</v>
      </c>
      <c r="DW9" s="26" t="s">
        <v>16</v>
      </c>
      <c r="DX9" s="26" t="s">
        <v>85</v>
      </c>
      <c r="DY9" s="39" t="s">
        <v>5</v>
      </c>
      <c r="DZ9" s="39" t="s">
        <v>6</v>
      </c>
      <c r="EA9" s="39" t="s">
        <v>7</v>
      </c>
      <c r="EB9" s="39" t="s">
        <v>8</v>
      </c>
      <c r="EC9" s="39" t="s">
        <v>9</v>
      </c>
      <c r="ED9" s="39" t="s">
        <v>10</v>
      </c>
      <c r="EE9" s="39" t="s">
        <v>11</v>
      </c>
      <c r="EF9" s="39" t="s">
        <v>12</v>
      </c>
      <c r="EG9" s="39" t="s">
        <v>13</v>
      </c>
      <c r="EH9" s="39" t="s">
        <v>14</v>
      </c>
      <c r="EI9" s="39" t="s">
        <v>15</v>
      </c>
      <c r="EJ9" s="39" t="s">
        <v>16</v>
      </c>
      <c r="EK9" s="26" t="s">
        <v>85</v>
      </c>
      <c r="EL9" s="39" t="s">
        <v>5</v>
      </c>
      <c r="EM9" s="39" t="s">
        <v>6</v>
      </c>
      <c r="EN9" s="39" t="s">
        <v>7</v>
      </c>
      <c r="EO9" s="39" t="s">
        <v>8</v>
      </c>
      <c r="EP9" s="39" t="s">
        <v>9</v>
      </c>
      <c r="EQ9" s="39" t="s">
        <v>10</v>
      </c>
      <c r="ER9" s="39" t="s">
        <v>11</v>
      </c>
      <c r="ES9" s="39" t="s">
        <v>12</v>
      </c>
      <c r="ET9" s="39" t="s">
        <v>13</v>
      </c>
      <c r="EU9" s="39" t="s">
        <v>14</v>
      </c>
      <c r="EV9" s="39" t="s">
        <v>15</v>
      </c>
      <c r="EW9" s="39" t="s">
        <v>16</v>
      </c>
      <c r="EX9" s="39" t="s">
        <v>85</v>
      </c>
      <c r="EY9" s="39" t="s">
        <v>5</v>
      </c>
      <c r="EZ9" s="39" t="s">
        <v>6</v>
      </c>
      <c r="FA9" s="39" t="s">
        <v>7</v>
      </c>
      <c r="FB9" s="39" t="s">
        <v>8</v>
      </c>
      <c r="FC9" s="39" t="s">
        <v>9</v>
      </c>
      <c r="FD9" s="39" t="s">
        <v>10</v>
      </c>
      <c r="FE9" s="39" t="s">
        <v>11</v>
      </c>
      <c r="FF9" s="39" t="s">
        <v>12</v>
      </c>
      <c r="FG9" s="39" t="s">
        <v>13</v>
      </c>
      <c r="FH9" s="39" t="s">
        <v>14</v>
      </c>
      <c r="FI9" s="39" t="s">
        <v>15</v>
      </c>
      <c r="FJ9" s="39" t="s">
        <v>16</v>
      </c>
      <c r="FK9" s="39" t="s">
        <v>85</v>
      </c>
      <c r="FL9" s="39" t="s">
        <v>5</v>
      </c>
      <c r="FM9" s="39" t="s">
        <v>6</v>
      </c>
      <c r="FN9" s="39" t="s">
        <v>7</v>
      </c>
      <c r="FO9" s="39" t="s">
        <v>8</v>
      </c>
      <c r="FP9" s="39" t="s">
        <v>9</v>
      </c>
      <c r="FQ9" s="39" t="s">
        <v>10</v>
      </c>
      <c r="FR9" s="39" t="s">
        <v>11</v>
      </c>
      <c r="FS9" s="39" t="s">
        <v>12</v>
      </c>
      <c r="FT9" s="39" t="s">
        <v>13</v>
      </c>
      <c r="FU9" s="39" t="s">
        <v>14</v>
      </c>
      <c r="FV9" s="39" t="s">
        <v>15</v>
      </c>
      <c r="FW9" s="39" t="s">
        <v>16</v>
      </c>
      <c r="FX9" s="39" t="s">
        <v>85</v>
      </c>
      <c r="FY9" s="39" t="s">
        <v>5</v>
      </c>
      <c r="FZ9" s="39" t="s">
        <v>6</v>
      </c>
      <c r="GA9" s="39" t="s">
        <v>7</v>
      </c>
      <c r="GB9" s="39" t="s">
        <v>8</v>
      </c>
      <c r="GC9" s="39" t="s">
        <v>9</v>
      </c>
      <c r="GD9" s="39" t="s">
        <v>10</v>
      </c>
      <c r="GE9" s="39" t="s">
        <v>11</v>
      </c>
      <c r="GF9" s="39" t="s">
        <v>12</v>
      </c>
      <c r="GG9" s="39" t="s">
        <v>13</v>
      </c>
      <c r="GH9" s="39" t="s">
        <v>14</v>
      </c>
      <c r="GI9" s="39" t="s">
        <v>15</v>
      </c>
      <c r="GJ9" s="39" t="s">
        <v>16</v>
      </c>
      <c r="GK9" s="39" t="s">
        <v>85</v>
      </c>
      <c r="GL9" s="39" t="s">
        <v>5</v>
      </c>
      <c r="GM9" s="39" t="s">
        <v>6</v>
      </c>
      <c r="GN9" s="39" t="s">
        <v>7</v>
      </c>
      <c r="GO9" s="39" t="s">
        <v>8</v>
      </c>
      <c r="GP9" s="39" t="s">
        <v>9</v>
      </c>
      <c r="GQ9" s="39" t="s">
        <v>10</v>
      </c>
      <c r="GR9" s="39" t="s">
        <v>11</v>
      </c>
      <c r="GS9" s="39" t="s">
        <v>12</v>
      </c>
      <c r="GT9" s="39" t="s">
        <v>13</v>
      </c>
      <c r="GU9" s="39" t="s">
        <v>14</v>
      </c>
      <c r="GV9" s="39" t="s">
        <v>15</v>
      </c>
      <c r="GW9" s="39" t="s">
        <v>16</v>
      </c>
      <c r="GX9" s="39" t="s">
        <v>5</v>
      </c>
      <c r="GY9" s="39" t="s">
        <v>6</v>
      </c>
      <c r="GZ9" s="39" t="s">
        <v>7</v>
      </c>
      <c r="HA9" s="39" t="s">
        <v>8</v>
      </c>
      <c r="HB9" s="39" t="s">
        <v>9</v>
      </c>
      <c r="HC9" s="39" t="s">
        <v>10</v>
      </c>
      <c r="HD9" s="39" t="s">
        <v>11</v>
      </c>
      <c r="HE9" s="39" t="s">
        <v>12</v>
      </c>
      <c r="HF9" s="39" t="s">
        <v>13</v>
      </c>
      <c r="HG9" s="39" t="s">
        <v>14</v>
      </c>
      <c r="HH9" s="39" t="s">
        <v>15</v>
      </c>
      <c r="HI9" s="39" t="s">
        <v>16</v>
      </c>
      <c r="HJ9" s="39" t="s">
        <v>5</v>
      </c>
      <c r="HK9" s="39" t="s">
        <v>6</v>
      </c>
      <c r="HL9" s="39" t="s">
        <v>7</v>
      </c>
      <c r="HM9" s="39" t="s">
        <v>8</v>
      </c>
      <c r="HN9" s="39" t="s">
        <v>9</v>
      </c>
      <c r="HO9" s="39" t="s">
        <v>10</v>
      </c>
      <c r="HP9" s="39" t="s">
        <v>11</v>
      </c>
      <c r="HQ9" s="39" t="s">
        <v>12</v>
      </c>
      <c r="HR9" s="39" t="s">
        <v>13</v>
      </c>
      <c r="HS9" s="39" t="s">
        <v>14</v>
      </c>
      <c r="HT9" s="39" t="s">
        <v>15</v>
      </c>
      <c r="HU9" s="39" t="s">
        <v>16</v>
      </c>
      <c r="HV9" s="39" t="s">
        <v>5</v>
      </c>
      <c r="HW9" s="39" t="s">
        <v>6</v>
      </c>
      <c r="HX9" s="39" t="s">
        <v>7</v>
      </c>
      <c r="HY9" s="39" t="s">
        <v>8</v>
      </c>
      <c r="HZ9" s="39" t="s">
        <v>9</v>
      </c>
      <c r="IA9" s="39" t="s">
        <v>10</v>
      </c>
      <c r="IB9" s="39" t="s">
        <v>11</v>
      </c>
      <c r="IC9" s="39" t="s">
        <v>12</v>
      </c>
      <c r="ID9" s="39" t="s">
        <v>13</v>
      </c>
      <c r="IE9" s="39" t="s">
        <v>14</v>
      </c>
      <c r="IF9" s="39" t="s">
        <v>15</v>
      </c>
      <c r="IG9" s="39" t="s">
        <v>16</v>
      </c>
      <c r="IH9" s="39" t="s">
        <v>5</v>
      </c>
      <c r="II9" s="39" t="s">
        <v>6</v>
      </c>
      <c r="IJ9" s="39" t="s">
        <v>7</v>
      </c>
      <c r="IK9" s="39" t="s">
        <v>8</v>
      </c>
      <c r="IL9" s="39" t="s">
        <v>9</v>
      </c>
      <c r="IM9" s="39" t="s">
        <v>10</v>
      </c>
      <c r="IN9" s="39" t="s">
        <v>11</v>
      </c>
      <c r="IO9" s="39" t="s">
        <v>12</v>
      </c>
      <c r="IP9" s="39" t="s">
        <v>13</v>
      </c>
      <c r="IQ9" s="39" t="s">
        <v>14</v>
      </c>
      <c r="IR9" s="39" t="s">
        <v>15</v>
      </c>
      <c r="IS9" s="39" t="s">
        <v>16</v>
      </c>
      <c r="IT9" s="39" t="s">
        <v>5</v>
      </c>
      <c r="IU9" s="39" t="s">
        <v>6</v>
      </c>
      <c r="IV9" s="39" t="s">
        <v>7</v>
      </c>
      <c r="IW9" s="39" t="s">
        <v>8</v>
      </c>
      <c r="IX9" s="39" t="s">
        <v>9</v>
      </c>
      <c r="IY9" s="39" t="s">
        <v>10</v>
      </c>
      <c r="IZ9" s="39" t="s">
        <v>11</v>
      </c>
      <c r="JA9" s="39" t="s">
        <v>12</v>
      </c>
      <c r="JB9" s="39" t="s">
        <v>13</v>
      </c>
      <c r="JC9" s="39" t="s">
        <v>14</v>
      </c>
      <c r="JD9" s="39" t="s">
        <v>15</v>
      </c>
      <c r="JE9" s="39" t="s">
        <v>16</v>
      </c>
      <c r="JF9" s="39" t="s">
        <v>5</v>
      </c>
      <c r="JG9" s="39" t="s">
        <v>6</v>
      </c>
      <c r="JH9" s="39" t="s">
        <v>7</v>
      </c>
      <c r="JI9" s="39" t="s">
        <v>8</v>
      </c>
      <c r="JJ9" s="39" t="s">
        <v>9</v>
      </c>
      <c r="JK9" s="39" t="s">
        <v>10</v>
      </c>
      <c r="JL9" s="39" t="s">
        <v>11</v>
      </c>
      <c r="JM9" s="39" t="s">
        <v>12</v>
      </c>
      <c r="JN9" s="39" t="s">
        <v>13</v>
      </c>
      <c r="JO9" s="39" t="s">
        <v>14</v>
      </c>
      <c r="JP9" s="39" t="s">
        <v>15</v>
      </c>
      <c r="JQ9" s="39" t="s">
        <v>16</v>
      </c>
      <c r="JR9" s="26" t="s">
        <v>85</v>
      </c>
      <c r="JS9" s="26" t="s">
        <v>85</v>
      </c>
    </row>
    <row r="10" spans="1:283">
      <c r="A10" s="40"/>
      <c r="B10" s="41"/>
      <c r="C10" s="41"/>
      <c r="D10" s="41"/>
      <c r="E10" s="42"/>
      <c r="F10" s="42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</row>
    <row r="11" spans="1:283">
      <c r="A11" s="17"/>
      <c r="B11" s="26"/>
      <c r="C11" s="26"/>
      <c r="D11" s="26"/>
      <c r="E11" s="27"/>
      <c r="F11" s="27"/>
      <c r="G11" s="26"/>
      <c r="H11" s="26"/>
      <c r="I11" s="27"/>
      <c r="J11" s="29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47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48"/>
      <c r="CT11" s="48"/>
      <c r="CU11" s="48"/>
      <c r="CV11" s="48"/>
      <c r="CW11" s="48"/>
      <c r="CX11" s="48"/>
      <c r="CY11" s="48"/>
      <c r="CZ11" s="48"/>
      <c r="DA11" s="48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34"/>
      <c r="JS11" s="34"/>
    </row>
    <row r="12" spans="1:283" ht="15">
      <c r="A12" s="50" t="s">
        <v>17</v>
      </c>
      <c r="B12" s="51">
        <f t="shared" ref="B12:BO12" si="0">SUM(B14,B31)</f>
        <v>40925.899999999994</v>
      </c>
      <c r="C12" s="51">
        <f t="shared" si="0"/>
        <v>42309.599999999999</v>
      </c>
      <c r="D12" s="51">
        <f t="shared" si="0"/>
        <v>55146.999999999993</v>
      </c>
      <c r="E12" s="51">
        <f t="shared" si="0"/>
        <v>65026.2</v>
      </c>
      <c r="F12" s="51">
        <f t="shared" si="0"/>
        <v>98651.9</v>
      </c>
      <c r="G12" s="51">
        <f t="shared" si="0"/>
        <v>138035.5</v>
      </c>
      <c r="H12" s="51">
        <f t="shared" si="0"/>
        <v>87468.5</v>
      </c>
      <c r="I12" s="51">
        <f t="shared" si="0"/>
        <v>135094.70000000004</v>
      </c>
      <c r="J12" s="52">
        <f t="shared" si="0"/>
        <v>137451.59599999996</v>
      </c>
      <c r="K12" s="52">
        <f t="shared" si="0"/>
        <v>138093.58987600001</v>
      </c>
      <c r="L12" s="52">
        <f t="shared" si="0"/>
        <v>246384.02476600005</v>
      </c>
      <c r="M12" s="53">
        <f t="shared" si="0"/>
        <v>284135.36301399994</v>
      </c>
      <c r="N12" s="53">
        <f t="shared" si="0"/>
        <v>273843.64292220707</v>
      </c>
      <c r="O12" s="53">
        <f t="shared" si="0"/>
        <v>259093.293561078</v>
      </c>
      <c r="P12" s="53">
        <f t="shared" si="0"/>
        <v>286325.91362991725</v>
      </c>
      <c r="Q12" s="53">
        <f t="shared" si="0"/>
        <v>207412.05544553031</v>
      </c>
      <c r="R12" s="53">
        <f t="shared" si="0"/>
        <v>241807.04139500001</v>
      </c>
      <c r="S12" s="53">
        <f t="shared" si="0"/>
        <v>260568.59062500004</v>
      </c>
      <c r="T12" s="53">
        <f>SUM(T14,T31)</f>
        <v>282983.69589482527</v>
      </c>
      <c r="U12" s="53">
        <f>SUM(U14,U31)</f>
        <v>303211.66111599992</v>
      </c>
      <c r="V12" s="53">
        <f t="shared" si="0"/>
        <v>5083.1000000000004</v>
      </c>
      <c r="W12" s="53">
        <f t="shared" si="0"/>
        <v>4758.5</v>
      </c>
      <c r="X12" s="53">
        <f t="shared" si="0"/>
        <v>3856.8</v>
      </c>
      <c r="Y12" s="53">
        <f t="shared" si="0"/>
        <v>5458.2</v>
      </c>
      <c r="Z12" s="53">
        <f t="shared" si="0"/>
        <v>4056.7999999999997</v>
      </c>
      <c r="AA12" s="53">
        <f t="shared" si="0"/>
        <v>4694.1000000000004</v>
      </c>
      <c r="AB12" s="53">
        <f t="shared" si="0"/>
        <v>6500.7999999999993</v>
      </c>
      <c r="AC12" s="53">
        <f t="shared" si="0"/>
        <v>4350.5999999999985</v>
      </c>
      <c r="AD12" s="53">
        <f t="shared" si="0"/>
        <v>4653</v>
      </c>
      <c r="AE12" s="53">
        <f t="shared" si="0"/>
        <v>4355.1000000000004</v>
      </c>
      <c r="AF12" s="53">
        <f t="shared" si="0"/>
        <v>3922.3999999999996</v>
      </c>
      <c r="AG12" s="53">
        <f t="shared" si="0"/>
        <v>3910.3</v>
      </c>
      <c r="AH12" s="53">
        <f t="shared" si="0"/>
        <v>6071.9</v>
      </c>
      <c r="AI12" s="53">
        <f t="shared" si="0"/>
        <v>4297.2</v>
      </c>
      <c r="AJ12" s="53">
        <f t="shared" si="0"/>
        <v>6852.9</v>
      </c>
      <c r="AK12" s="53">
        <f t="shared" si="0"/>
        <v>4233</v>
      </c>
      <c r="AL12" s="53">
        <f t="shared" si="0"/>
        <v>3981</v>
      </c>
      <c r="AM12" s="53">
        <f t="shared" si="0"/>
        <v>4519.4000000000005</v>
      </c>
      <c r="AN12" s="53">
        <f t="shared" si="0"/>
        <v>5276.3</v>
      </c>
      <c r="AO12" s="53">
        <f t="shared" si="0"/>
        <v>4405.3999999999996</v>
      </c>
      <c r="AP12" s="53">
        <f t="shared" si="0"/>
        <v>6470.7000000000007</v>
      </c>
      <c r="AQ12" s="53">
        <f t="shared" si="0"/>
        <v>9115.8999999999978</v>
      </c>
      <c r="AR12" s="53">
        <f t="shared" si="0"/>
        <v>4430.1999999999989</v>
      </c>
      <c r="AS12" s="53">
        <f t="shared" si="0"/>
        <v>7315</v>
      </c>
      <c r="AT12" s="53">
        <f t="shared" si="0"/>
        <v>8092.8</v>
      </c>
      <c r="AU12" s="53">
        <f t="shared" si="0"/>
        <v>5911.0999999999995</v>
      </c>
      <c r="AV12" s="53">
        <f t="shared" si="0"/>
        <v>5432.4000000000005</v>
      </c>
      <c r="AW12" s="53">
        <f t="shared" si="0"/>
        <v>14366.7</v>
      </c>
      <c r="AX12" s="53">
        <f t="shared" si="0"/>
        <v>7127.1</v>
      </c>
      <c r="AY12" s="53">
        <f t="shared" si="0"/>
        <v>8790.4</v>
      </c>
      <c r="AZ12" s="53">
        <f t="shared" si="0"/>
        <v>5060.6000000000004</v>
      </c>
      <c r="BA12" s="53">
        <f t="shared" si="0"/>
        <v>9284.6000000000022</v>
      </c>
      <c r="BB12" s="53">
        <f t="shared" si="0"/>
        <v>13281.2</v>
      </c>
      <c r="BC12" s="53">
        <f t="shared" si="0"/>
        <v>10570.9</v>
      </c>
      <c r="BD12" s="53">
        <f t="shared" si="0"/>
        <v>15210.699999999999</v>
      </c>
      <c r="BE12" s="53">
        <f t="shared" si="0"/>
        <v>6305.1999999999989</v>
      </c>
      <c r="BF12" s="53">
        <f t="shared" si="0"/>
        <v>13754</v>
      </c>
      <c r="BG12" s="53">
        <f t="shared" si="0"/>
        <v>16849.8</v>
      </c>
      <c r="BH12" s="53">
        <f t="shared" si="0"/>
        <v>25892.250000000004</v>
      </c>
      <c r="BI12" s="53">
        <f t="shared" si="0"/>
        <v>8963.2000000000007</v>
      </c>
      <c r="BJ12" s="53">
        <f t="shared" si="0"/>
        <v>11935.600000000004</v>
      </c>
      <c r="BK12" s="53">
        <f t="shared" si="0"/>
        <v>8178.0999999999985</v>
      </c>
      <c r="BL12" s="53">
        <f t="shared" si="0"/>
        <v>8110.54</v>
      </c>
      <c r="BM12" s="53">
        <f t="shared" si="0"/>
        <v>8834.4</v>
      </c>
      <c r="BN12" s="53">
        <f t="shared" si="0"/>
        <v>8631.0000000000036</v>
      </c>
      <c r="BO12" s="53">
        <f t="shared" si="0"/>
        <v>8297.9</v>
      </c>
      <c r="BP12" s="53">
        <f t="shared" ref="BP12:EA12" si="1">SUM(BP14,BP31)</f>
        <v>16800.100000000002</v>
      </c>
      <c r="BQ12" s="53">
        <f t="shared" si="1"/>
        <v>26735.000000000004</v>
      </c>
      <c r="BR12" s="53">
        <f t="shared" si="1"/>
        <v>30259.400000000005</v>
      </c>
      <c r="BS12" s="53">
        <f t="shared" si="1"/>
        <v>56496.1</v>
      </c>
      <c r="BT12" s="53">
        <f t="shared" si="1"/>
        <v>65459.30000000001</v>
      </c>
      <c r="BU12" s="53">
        <f t="shared" si="1"/>
        <v>77394.400000000023</v>
      </c>
      <c r="BV12" s="53">
        <f t="shared" si="1"/>
        <v>85572.999999999985</v>
      </c>
      <c r="BW12" s="53">
        <f t="shared" si="1"/>
        <v>93683.500000000015</v>
      </c>
      <c r="BX12" s="53">
        <f t="shared" si="1"/>
        <v>102517.90000000001</v>
      </c>
      <c r="BY12" s="53">
        <f t="shared" si="1"/>
        <v>110812.6</v>
      </c>
      <c r="BZ12" s="53">
        <f t="shared" si="1"/>
        <v>119446.8</v>
      </c>
      <c r="CA12" s="53">
        <f t="shared" si="1"/>
        <v>136246.9</v>
      </c>
      <c r="CB12" s="53">
        <f t="shared" si="1"/>
        <v>162981.90000000002</v>
      </c>
      <c r="CC12" s="53">
        <f t="shared" si="1"/>
        <v>5846.55</v>
      </c>
      <c r="CD12" s="53">
        <f t="shared" si="1"/>
        <v>4914.8499999999995</v>
      </c>
      <c r="CE12" s="53">
        <f t="shared" si="1"/>
        <v>11060.9</v>
      </c>
      <c r="CF12" s="53">
        <f t="shared" si="1"/>
        <v>3652.4999999999991</v>
      </c>
      <c r="CG12" s="53">
        <f t="shared" si="1"/>
        <v>7191.5999999999995</v>
      </c>
      <c r="CH12" s="53">
        <f t="shared" si="1"/>
        <v>11440.9</v>
      </c>
      <c r="CI12" s="53">
        <f t="shared" si="1"/>
        <v>7362.3000000000011</v>
      </c>
      <c r="CJ12" s="53">
        <f t="shared" si="1"/>
        <v>6696.2999999999993</v>
      </c>
      <c r="CK12" s="53">
        <f t="shared" si="1"/>
        <v>8296.9</v>
      </c>
      <c r="CL12" s="53">
        <f t="shared" si="1"/>
        <v>7897.7999999999993</v>
      </c>
      <c r="CM12" s="53">
        <f t="shared" si="1"/>
        <v>10366.699999999999</v>
      </c>
      <c r="CN12" s="53">
        <f t="shared" si="1"/>
        <v>8210.1</v>
      </c>
      <c r="CO12" s="53">
        <f t="shared" si="1"/>
        <v>11065.9</v>
      </c>
      <c r="CP12" s="53">
        <f t="shared" si="1"/>
        <v>22126.799999999999</v>
      </c>
      <c r="CQ12" s="53">
        <f t="shared" si="1"/>
        <v>25779.299999999996</v>
      </c>
      <c r="CR12" s="53">
        <f t="shared" si="1"/>
        <v>32970.899999999994</v>
      </c>
      <c r="CS12" s="53">
        <f t="shared" si="1"/>
        <v>44411.8</v>
      </c>
      <c r="CT12" s="53">
        <f t="shared" si="1"/>
        <v>51774.100000000006</v>
      </c>
      <c r="CU12" s="53">
        <f t="shared" si="1"/>
        <v>58470.399999999994</v>
      </c>
      <c r="CV12" s="53">
        <f t="shared" si="1"/>
        <v>66767.3</v>
      </c>
      <c r="CW12" s="53">
        <f t="shared" si="1"/>
        <v>74665.099999999991</v>
      </c>
      <c r="CX12" s="53">
        <f t="shared" si="1"/>
        <v>85031.799999999974</v>
      </c>
      <c r="CY12" s="53">
        <f t="shared" si="1"/>
        <v>93241.9</v>
      </c>
      <c r="CZ12" s="53">
        <f t="shared" si="1"/>
        <v>14492.500000000002</v>
      </c>
      <c r="DA12" s="53">
        <f t="shared" si="1"/>
        <v>22641.05</v>
      </c>
      <c r="DB12" s="53">
        <f t="shared" si="1"/>
        <v>34541.430000000008</v>
      </c>
      <c r="DC12" s="53">
        <f t="shared" si="1"/>
        <v>62082.23000000001</v>
      </c>
      <c r="DD12" s="53">
        <f t="shared" si="1"/>
        <v>71523.13</v>
      </c>
      <c r="DE12" s="53">
        <f t="shared" si="1"/>
        <v>79392.429999999993</v>
      </c>
      <c r="DF12" s="53">
        <f t="shared" si="1"/>
        <v>85446.000000000015</v>
      </c>
      <c r="DG12" s="53">
        <f t="shared" si="1"/>
        <v>92035.300000000017</v>
      </c>
      <c r="DH12" s="53">
        <f t="shared" si="1"/>
        <v>109680.50000000001</v>
      </c>
      <c r="DI12" s="53">
        <f t="shared" si="1"/>
        <v>119767.59999999999</v>
      </c>
      <c r="DJ12" s="53">
        <f t="shared" si="1"/>
        <v>127341.19999999998</v>
      </c>
      <c r="DK12" s="53">
        <f t="shared" si="1"/>
        <v>141017.90000000002</v>
      </c>
      <c r="DL12" s="53">
        <f t="shared" si="1"/>
        <v>15750.2</v>
      </c>
      <c r="DM12" s="53">
        <f t="shared" si="1"/>
        <v>29598.600000000002</v>
      </c>
      <c r="DN12" s="53">
        <f t="shared" si="1"/>
        <v>43869.600000000006</v>
      </c>
      <c r="DO12" s="53">
        <f t="shared" si="1"/>
        <v>53780.100000000013</v>
      </c>
      <c r="DP12" s="53">
        <f t="shared" si="1"/>
        <v>62576.200000000012</v>
      </c>
      <c r="DQ12" s="53">
        <f t="shared" si="1"/>
        <v>76714.2</v>
      </c>
      <c r="DR12" s="53">
        <f t="shared" si="1"/>
        <v>89642.799999999988</v>
      </c>
      <c r="DS12" s="53">
        <f t="shared" si="1"/>
        <v>98371.39999999998</v>
      </c>
      <c r="DT12" s="53">
        <f t="shared" si="1"/>
        <v>111665.9</v>
      </c>
      <c r="DU12" s="53">
        <f t="shared" si="1"/>
        <v>119592.2</v>
      </c>
      <c r="DV12" s="53">
        <f t="shared" si="1"/>
        <v>130187.996</v>
      </c>
      <c r="DW12" s="53">
        <f t="shared" si="1"/>
        <v>7263.5999999999995</v>
      </c>
      <c r="DX12" s="53">
        <f t="shared" si="1"/>
        <v>137451.59599999996</v>
      </c>
      <c r="DY12" s="53">
        <f t="shared" si="1"/>
        <v>10045.200000000003</v>
      </c>
      <c r="DZ12" s="53">
        <f t="shared" si="1"/>
        <v>10213.6</v>
      </c>
      <c r="EA12" s="53">
        <f t="shared" si="1"/>
        <v>10841.3</v>
      </c>
      <c r="EB12" s="53">
        <f t="shared" ref="EB12:GM12" si="2">SUM(EB14,EB31)</f>
        <v>8141.8999999999987</v>
      </c>
      <c r="EC12" s="53">
        <f t="shared" si="2"/>
        <v>5298.2659079999994</v>
      </c>
      <c r="ED12" s="53">
        <f t="shared" si="2"/>
        <v>7163.0716759999996</v>
      </c>
      <c r="EE12" s="53">
        <f t="shared" si="2"/>
        <v>7219.9</v>
      </c>
      <c r="EF12" s="53">
        <f t="shared" si="2"/>
        <v>17422.230000000007</v>
      </c>
      <c r="EG12" s="53">
        <f t="shared" si="2"/>
        <v>18098.555832999999</v>
      </c>
      <c r="EH12" s="53">
        <f t="shared" si="2"/>
        <v>15449.586459</v>
      </c>
      <c r="EI12" s="53">
        <f t="shared" si="2"/>
        <v>12166.429999999998</v>
      </c>
      <c r="EJ12" s="53">
        <f t="shared" si="2"/>
        <v>16033.55</v>
      </c>
      <c r="EK12" s="53">
        <f t="shared" si="2"/>
        <v>138093.58987600001</v>
      </c>
      <c r="EL12" s="53">
        <f t="shared" si="2"/>
        <v>13354.1</v>
      </c>
      <c r="EM12" s="53">
        <f t="shared" si="2"/>
        <v>11802.500000000004</v>
      </c>
      <c r="EN12" s="53">
        <f t="shared" si="2"/>
        <v>10282.599999999999</v>
      </c>
      <c r="EO12" s="53">
        <f t="shared" si="2"/>
        <v>19506.844948999998</v>
      </c>
      <c r="EP12" s="53">
        <f t="shared" si="2"/>
        <v>33123.800000000003</v>
      </c>
      <c r="EQ12" s="53">
        <f t="shared" si="2"/>
        <v>29365.300000000003</v>
      </c>
      <c r="ER12" s="53">
        <f t="shared" si="2"/>
        <v>15400.999999999998</v>
      </c>
      <c r="ES12" s="53">
        <f t="shared" si="2"/>
        <v>27767.630546</v>
      </c>
      <c r="ET12" s="53">
        <f t="shared" si="2"/>
        <v>20400.321255999999</v>
      </c>
      <c r="EU12" s="53">
        <f t="shared" si="2"/>
        <v>18876.228014999997</v>
      </c>
      <c r="EV12" s="53">
        <f t="shared" si="2"/>
        <v>21245.899999999998</v>
      </c>
      <c r="EW12" s="53">
        <f t="shared" si="2"/>
        <v>25257.8</v>
      </c>
      <c r="EX12" s="53">
        <f t="shared" si="2"/>
        <v>246384.02476600005</v>
      </c>
      <c r="EY12" s="53">
        <f t="shared" si="2"/>
        <v>24749.829406000004</v>
      </c>
      <c r="EZ12" s="53">
        <f t="shared" si="2"/>
        <v>21439.632096999994</v>
      </c>
      <c r="FA12" s="53">
        <f t="shared" si="2"/>
        <v>10110.447527</v>
      </c>
      <c r="FB12" s="53">
        <f t="shared" si="2"/>
        <v>31220.460000000006</v>
      </c>
      <c r="FC12" s="53">
        <f t="shared" si="2"/>
        <v>22821.561999999998</v>
      </c>
      <c r="FD12" s="53">
        <f t="shared" si="2"/>
        <v>22115</v>
      </c>
      <c r="FE12" s="53">
        <f t="shared" si="2"/>
        <v>37181.544235000001</v>
      </c>
      <c r="FF12" s="53">
        <f t="shared" si="2"/>
        <v>18723.448396000011</v>
      </c>
      <c r="FG12" s="53">
        <f t="shared" si="2"/>
        <v>20604.5</v>
      </c>
      <c r="FH12" s="53">
        <f t="shared" si="2"/>
        <v>22557.131101999999</v>
      </c>
      <c r="FI12" s="53">
        <f t="shared" si="2"/>
        <v>28471.308250999995</v>
      </c>
      <c r="FJ12" s="53">
        <f t="shared" si="2"/>
        <v>24140.5</v>
      </c>
      <c r="FK12" s="53">
        <f t="shared" si="2"/>
        <v>284135.36301399994</v>
      </c>
      <c r="FL12" s="53">
        <f t="shared" si="2"/>
        <v>20792.129854999999</v>
      </c>
      <c r="FM12" s="53">
        <f t="shared" si="2"/>
        <v>23348.272718</v>
      </c>
      <c r="FN12" s="53">
        <f t="shared" si="2"/>
        <v>51825.498732</v>
      </c>
      <c r="FO12" s="53">
        <f t="shared" si="2"/>
        <v>13475.362105523149</v>
      </c>
      <c r="FP12" s="53">
        <f t="shared" si="2"/>
        <v>20413.604702900004</v>
      </c>
      <c r="FQ12" s="53">
        <f t="shared" si="2"/>
        <v>18535.3</v>
      </c>
      <c r="FR12" s="53">
        <f t="shared" si="2"/>
        <v>14824.598372739845</v>
      </c>
      <c r="FS12" s="53">
        <f t="shared" si="2"/>
        <v>13299.059975428921</v>
      </c>
      <c r="FT12" s="53">
        <f t="shared" si="2"/>
        <v>24235.048369090804</v>
      </c>
      <c r="FU12" s="53">
        <f t="shared" si="2"/>
        <v>25494.300000000003</v>
      </c>
      <c r="FV12" s="53">
        <f t="shared" si="2"/>
        <v>24171.818621291892</v>
      </c>
      <c r="FW12" s="53">
        <f t="shared" si="2"/>
        <v>23302.935678726732</v>
      </c>
      <c r="FX12" s="53" t="e">
        <f t="shared" si="2"/>
        <v>#VALUE!</v>
      </c>
      <c r="FY12" s="53">
        <f t="shared" si="2"/>
        <v>23214.062271214087</v>
      </c>
      <c r="FZ12" s="53">
        <f t="shared" si="2"/>
        <v>21839.845605356779</v>
      </c>
      <c r="GA12" s="53">
        <f t="shared" si="2"/>
        <v>22083.708405833127</v>
      </c>
      <c r="GB12" s="53">
        <f t="shared" si="2"/>
        <v>21672.142848329997</v>
      </c>
      <c r="GC12" s="53">
        <f t="shared" si="2"/>
        <v>21751.399496779999</v>
      </c>
      <c r="GD12" s="53">
        <f t="shared" si="2"/>
        <v>21625.985899810003</v>
      </c>
      <c r="GE12" s="53">
        <f t="shared" si="2"/>
        <v>22035.780783860006</v>
      </c>
      <c r="GF12" s="53">
        <f t="shared" si="2"/>
        <v>19081.52219639</v>
      </c>
      <c r="GG12" s="53">
        <f t="shared" si="2"/>
        <v>21334.180588769985</v>
      </c>
      <c r="GH12" s="53">
        <f t="shared" si="2"/>
        <v>23486.790379000002</v>
      </c>
      <c r="GI12" s="53">
        <f t="shared" si="2"/>
        <v>20755.326335999998</v>
      </c>
      <c r="GJ12" s="53">
        <f t="shared" si="2"/>
        <v>20192.807274000003</v>
      </c>
      <c r="GK12" s="53">
        <f t="shared" si="2"/>
        <v>259073.55208534398</v>
      </c>
      <c r="GL12" s="53">
        <f t="shared" si="2"/>
        <v>67339.18323499999</v>
      </c>
      <c r="GM12" s="53">
        <f t="shared" si="2"/>
        <v>22125.273578999997</v>
      </c>
      <c r="GN12" s="53">
        <f t="shared" ref="GN12:HS12" si="3">SUM(GN14,GN31)</f>
        <v>33707.514450000002</v>
      </c>
      <c r="GO12" s="53">
        <f t="shared" si="3"/>
        <v>17805.584243999998</v>
      </c>
      <c r="GP12" s="53">
        <f t="shared" si="3"/>
        <v>12427.861594999998</v>
      </c>
      <c r="GQ12" s="53">
        <f t="shared" si="3"/>
        <v>18330.464157000002</v>
      </c>
      <c r="GR12" s="53">
        <f t="shared" si="3"/>
        <v>28655.568204999996</v>
      </c>
      <c r="GS12" s="53">
        <f t="shared" si="3"/>
        <v>28860.859186000002</v>
      </c>
      <c r="GT12" s="53">
        <f t="shared" si="3"/>
        <v>11415.158471963327</v>
      </c>
      <c r="GU12" s="53">
        <f t="shared" si="3"/>
        <v>22806.005240000006</v>
      </c>
      <c r="GV12" s="53">
        <f t="shared" si="3"/>
        <v>18451.458291999999</v>
      </c>
      <c r="GW12" s="53">
        <f t="shared" si="3"/>
        <v>18887.623869999999</v>
      </c>
      <c r="GX12" s="53">
        <f t="shared" si="3"/>
        <v>12523.832580999999</v>
      </c>
      <c r="GY12" s="53">
        <f t="shared" si="3"/>
        <v>19428.506073</v>
      </c>
      <c r="GZ12" s="53">
        <f t="shared" si="3"/>
        <v>14477.319049000002</v>
      </c>
      <c r="HA12" s="53">
        <f t="shared" si="3"/>
        <v>14580.823387</v>
      </c>
      <c r="HB12" s="53">
        <f t="shared" si="3"/>
        <v>24854.508589999998</v>
      </c>
      <c r="HC12" s="53">
        <f t="shared" si="3"/>
        <v>26073.907875530298</v>
      </c>
      <c r="HD12" s="53">
        <f t="shared" si="3"/>
        <v>13318.265357000002</v>
      </c>
      <c r="HE12" s="53">
        <f t="shared" si="3"/>
        <v>15632.896752000001</v>
      </c>
      <c r="HF12" s="53">
        <f t="shared" si="3"/>
        <v>30157.201821999999</v>
      </c>
      <c r="HG12" s="53">
        <f t="shared" si="3"/>
        <v>10639.225373000001</v>
      </c>
      <c r="HH12" s="53">
        <f t="shared" si="3"/>
        <v>12084.736228999998</v>
      </c>
      <c r="HI12" s="53">
        <f t="shared" si="3"/>
        <v>13640.832357000001</v>
      </c>
      <c r="HJ12" s="53">
        <f t="shared" si="3"/>
        <v>16737.824206000001</v>
      </c>
      <c r="HK12" s="53">
        <f t="shared" si="3"/>
        <v>26636.818972000001</v>
      </c>
      <c r="HL12" s="53">
        <f t="shared" si="3"/>
        <v>18023.687779</v>
      </c>
      <c r="HM12" s="53">
        <f t="shared" si="3"/>
        <v>15832.799962999999</v>
      </c>
      <c r="HN12" s="53">
        <f t="shared" si="3"/>
        <v>19098.077472000001</v>
      </c>
      <c r="HO12" s="53">
        <f t="shared" si="3"/>
        <v>18150.311493000001</v>
      </c>
      <c r="HP12" s="53">
        <f t="shared" si="3"/>
        <v>14022.11449</v>
      </c>
      <c r="HQ12" s="53">
        <f t="shared" si="3"/>
        <v>17256.925996000002</v>
      </c>
      <c r="HR12" s="53">
        <f t="shared" si="3"/>
        <v>33950.018623999997</v>
      </c>
      <c r="HS12" s="53">
        <f t="shared" si="3"/>
        <v>20836.476869999999</v>
      </c>
      <c r="HT12" s="53">
        <f>SUM(HT14,HT31)</f>
        <v>16327.678006999999</v>
      </c>
      <c r="HU12" s="53">
        <f>SUM(HU14,HU31)</f>
        <v>24934.307523000003</v>
      </c>
      <c r="HV12" s="53">
        <f>SUM(HV14,HV31)</f>
        <v>24831.347572999999</v>
      </c>
      <c r="HW12" s="53">
        <f>SUM(HW14,HW31)</f>
        <v>16323.915658000002</v>
      </c>
      <c r="HX12" s="53">
        <f t="shared" ref="HX12:JS12" si="4">SUM(HX14,HX31)</f>
        <v>21083.925087999996</v>
      </c>
      <c r="HY12" s="53">
        <f t="shared" si="4"/>
        <v>18352.027808000003</v>
      </c>
      <c r="HZ12" s="53">
        <f t="shared" si="4"/>
        <v>21865.265700999997</v>
      </c>
      <c r="IA12" s="53">
        <f t="shared" si="4"/>
        <v>18292.125326000001</v>
      </c>
      <c r="IB12" s="53">
        <f t="shared" si="4"/>
        <v>20924.554012999997</v>
      </c>
      <c r="IC12" s="53">
        <f t="shared" si="4"/>
        <v>27085.017798000001</v>
      </c>
      <c r="ID12" s="53">
        <f t="shared" si="4"/>
        <v>26794.940288999998</v>
      </c>
      <c r="IE12" s="53">
        <f t="shared" si="4"/>
        <v>21654.395661999999</v>
      </c>
      <c r="IF12" s="53">
        <f t="shared" si="4"/>
        <v>23615.267489999998</v>
      </c>
      <c r="IG12" s="53">
        <f t="shared" si="4"/>
        <v>19745.808219000002</v>
      </c>
      <c r="IH12" s="53">
        <f t="shared" si="4"/>
        <v>28780.047172000002</v>
      </c>
      <c r="II12" s="53">
        <f t="shared" si="4"/>
        <v>22260.615869000001</v>
      </c>
      <c r="IJ12" s="53">
        <f t="shared" si="4"/>
        <v>22337.980084000003</v>
      </c>
      <c r="IK12" s="53">
        <f t="shared" si="4"/>
        <v>24771.479147999995</v>
      </c>
      <c r="IL12" s="53">
        <f t="shared" si="4"/>
        <v>19549.478393000001</v>
      </c>
      <c r="IM12" s="53">
        <f t="shared" si="4"/>
        <v>29667.276594000003</v>
      </c>
      <c r="IN12" s="53">
        <f t="shared" si="4"/>
        <v>31142.927034</v>
      </c>
      <c r="IO12" s="53">
        <f t="shared" si="4"/>
        <v>15863.73041</v>
      </c>
      <c r="IP12" s="53">
        <f t="shared" si="4"/>
        <v>21242.134043999999</v>
      </c>
      <c r="IQ12" s="53">
        <f t="shared" si="4"/>
        <v>22991.726889825299</v>
      </c>
      <c r="IR12" s="53">
        <f t="shared" si="4"/>
        <v>20307.683509999995</v>
      </c>
      <c r="IS12" s="53">
        <f t="shared" si="4"/>
        <v>24068.616747000004</v>
      </c>
      <c r="IT12" s="53">
        <f t="shared" si="4"/>
        <v>29437.945143000001</v>
      </c>
      <c r="IU12" s="104">
        <f t="shared" si="4"/>
        <v>19605.847414000003</v>
      </c>
      <c r="IV12" s="53">
        <f t="shared" si="4"/>
        <v>18127.953717999997</v>
      </c>
      <c r="IW12" s="53">
        <f t="shared" si="4"/>
        <v>16160.534296999998</v>
      </c>
      <c r="IX12" s="53">
        <f t="shared" si="4"/>
        <v>21074.151795999995</v>
      </c>
      <c r="IY12" s="53">
        <f t="shared" si="4"/>
        <v>58750.098696000001</v>
      </c>
      <c r="IZ12" s="53">
        <f t="shared" si="4"/>
        <v>21569.452266</v>
      </c>
      <c r="JA12" s="53">
        <f t="shared" si="4"/>
        <v>17989.454073000001</v>
      </c>
      <c r="JB12" s="53">
        <f t="shared" si="4"/>
        <v>36193.884337999996</v>
      </c>
      <c r="JC12" s="53">
        <v>20397.481669000001</v>
      </c>
      <c r="JD12" s="53">
        <f t="shared" si="4"/>
        <v>19708.735980000001</v>
      </c>
      <c r="JE12" s="53">
        <f t="shared" si="4"/>
        <v>24811.966484000004</v>
      </c>
      <c r="JF12" s="53">
        <f t="shared" si="4"/>
        <v>26426.441318999994</v>
      </c>
      <c r="JG12" s="53">
        <f t="shared" si="4"/>
        <v>20871.252291999997</v>
      </c>
      <c r="JH12" s="53">
        <f t="shared" si="4"/>
        <v>20534.587036999998</v>
      </c>
      <c r="JI12" s="53">
        <f t="shared" si="4"/>
        <v>24250.830844</v>
      </c>
      <c r="JJ12" s="53">
        <f t="shared" si="4"/>
        <v>32266.473221999997</v>
      </c>
      <c r="JK12" s="53">
        <f t="shared" si="4"/>
        <v>20531.564318999997</v>
      </c>
      <c r="JL12" s="53">
        <f t="shared" si="4"/>
        <v>21724.717693999999</v>
      </c>
      <c r="JM12" s="53">
        <f t="shared" si="4"/>
        <v>34811.122849999992</v>
      </c>
      <c r="JN12" s="53">
        <f t="shared" si="4"/>
        <v>21670.938052999998</v>
      </c>
      <c r="JO12" s="53">
        <f t="shared" si="4"/>
        <v>19106.373773000003</v>
      </c>
      <c r="JP12" s="53">
        <f t="shared" si="4"/>
        <v>28404.443800000001</v>
      </c>
      <c r="JQ12" s="53">
        <f t="shared" si="4"/>
        <v>22014.938278999998</v>
      </c>
      <c r="JR12" s="53">
        <f t="shared" si="4"/>
        <v>303211.66111599992</v>
      </c>
      <c r="JS12" s="53">
        <f t="shared" si="4"/>
        <v>292613.68348199996</v>
      </c>
      <c r="JT12" s="112"/>
      <c r="JU12" s="15"/>
    </row>
    <row r="13" spans="1:283" s="62" customFormat="1" ht="15">
      <c r="A13" s="50"/>
      <c r="B13" s="56"/>
      <c r="C13" s="57"/>
      <c r="D13" s="57"/>
      <c r="E13" s="58"/>
      <c r="F13" s="58"/>
      <c r="G13" s="58"/>
      <c r="H13" s="57"/>
      <c r="I13" s="59"/>
      <c r="J13" s="60"/>
      <c r="K13" s="56"/>
      <c r="L13" s="56"/>
      <c r="M13" s="55"/>
      <c r="N13" s="55"/>
      <c r="O13" s="55"/>
      <c r="P13" s="55"/>
      <c r="Q13" s="55"/>
      <c r="R13" s="53"/>
      <c r="S13" s="53"/>
      <c r="T13" s="53"/>
      <c r="U13" s="53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55"/>
      <c r="BS13" s="55"/>
      <c r="BT13" s="55"/>
      <c r="BU13" s="55"/>
      <c r="BV13" s="55"/>
      <c r="BW13" s="55"/>
      <c r="BX13" s="55"/>
      <c r="BY13" s="55"/>
      <c r="BZ13" s="55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61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5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4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4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105"/>
      <c r="IR13" s="55"/>
      <c r="IS13" s="55"/>
      <c r="IT13" s="105"/>
      <c r="IU13" s="105"/>
      <c r="IV13" s="55"/>
      <c r="IW13" s="55"/>
      <c r="IX13" s="55"/>
      <c r="IY13" s="55"/>
      <c r="IZ13" s="55"/>
      <c r="JA13" s="55"/>
      <c r="JB13" s="55"/>
      <c r="JC13" s="55"/>
      <c r="JD13" s="55"/>
      <c r="JE13" s="55"/>
      <c r="JF13" s="55"/>
      <c r="JG13" s="55"/>
      <c r="JH13" s="55"/>
      <c r="JI13" s="55"/>
      <c r="JJ13" s="55"/>
      <c r="JK13" s="55"/>
      <c r="JL13" s="55"/>
      <c r="JM13" s="55"/>
      <c r="JN13" s="55"/>
      <c r="JO13" s="55"/>
      <c r="JP13" s="55"/>
      <c r="JQ13" s="55"/>
      <c r="JR13" s="53"/>
      <c r="JS13" s="53"/>
      <c r="JT13" s="113"/>
      <c r="JU13" s="15"/>
      <c r="JV13" s="3"/>
      <c r="JW13" s="3"/>
    </row>
    <row r="14" spans="1:283" ht="15">
      <c r="A14" s="63" t="s">
        <v>18</v>
      </c>
      <c r="B14" s="51">
        <f t="shared" ref="B14:I14" si="5">SUM(B16:B26)</f>
        <v>38311.299999999996</v>
      </c>
      <c r="C14" s="51">
        <f t="shared" si="5"/>
        <v>40290.400000000001</v>
      </c>
      <c r="D14" s="51">
        <f t="shared" si="5"/>
        <v>52397.099999999991</v>
      </c>
      <c r="E14" s="51">
        <f t="shared" si="5"/>
        <v>62082.6</v>
      </c>
      <c r="F14" s="51">
        <f t="shared" si="5"/>
        <v>93689.2</v>
      </c>
      <c r="G14" s="51">
        <f t="shared" si="5"/>
        <v>112855.29999999999</v>
      </c>
      <c r="H14" s="51">
        <f t="shared" si="5"/>
        <v>84152.8</v>
      </c>
      <c r="I14" s="51">
        <f t="shared" si="5"/>
        <v>132922.50000000003</v>
      </c>
      <c r="J14" s="52">
        <f>SUM(J16:J28)</f>
        <v>133073.29599999997</v>
      </c>
      <c r="K14" s="52">
        <f t="shared" ref="K14:BX14" si="6">SUM(K16:K28)</f>
        <v>129201.89109800001</v>
      </c>
      <c r="L14" s="52">
        <f t="shared" si="6"/>
        <v>230160.35610400003</v>
      </c>
      <c r="M14" s="53">
        <f t="shared" si="6"/>
        <v>242183.98035699996</v>
      </c>
      <c r="N14" s="53">
        <f t="shared" si="6"/>
        <v>238177.10894359485</v>
      </c>
      <c r="O14" s="53">
        <f t="shared" si="6"/>
        <v>207700.22685320536</v>
      </c>
      <c r="P14" s="53">
        <f t="shared" si="6"/>
        <v>264067.73217658728</v>
      </c>
      <c r="Q14" s="53">
        <f t="shared" si="6"/>
        <v>186705.02367300002</v>
      </c>
      <c r="R14" s="53">
        <f t="shared" si="6"/>
        <v>202335.538252</v>
      </c>
      <c r="S14" s="53">
        <f t="shared" si="6"/>
        <v>207214.34166800004</v>
      </c>
      <c r="T14" s="53">
        <f t="shared" si="6"/>
        <v>237638.83966582528</v>
      </c>
      <c r="U14" s="53">
        <f t="shared" si="6"/>
        <v>257782.16107999993</v>
      </c>
      <c r="V14" s="53">
        <f t="shared" si="6"/>
        <v>4844.3</v>
      </c>
      <c r="W14" s="53">
        <f t="shared" si="6"/>
        <v>4662</v>
      </c>
      <c r="X14" s="53">
        <f t="shared" si="6"/>
        <v>3653</v>
      </c>
      <c r="Y14" s="53">
        <f t="shared" si="6"/>
        <v>4702.5</v>
      </c>
      <c r="Z14" s="53">
        <f t="shared" si="6"/>
        <v>3855.6</v>
      </c>
      <c r="AA14" s="53">
        <f t="shared" si="6"/>
        <v>4535.3</v>
      </c>
      <c r="AB14" s="53">
        <f t="shared" si="6"/>
        <v>6396.2999999999993</v>
      </c>
      <c r="AC14" s="53">
        <f t="shared" si="6"/>
        <v>4295.6999999999989</v>
      </c>
      <c r="AD14" s="53">
        <f t="shared" si="6"/>
        <v>4216.3</v>
      </c>
      <c r="AE14" s="53">
        <f t="shared" si="6"/>
        <v>4227.7000000000007</v>
      </c>
      <c r="AF14" s="53">
        <f t="shared" si="6"/>
        <v>3756.2999999999997</v>
      </c>
      <c r="AG14" s="53">
        <f t="shared" si="6"/>
        <v>3704.8</v>
      </c>
      <c r="AH14" s="53">
        <f t="shared" si="6"/>
        <v>5882.5</v>
      </c>
      <c r="AI14" s="53">
        <f t="shared" si="6"/>
        <v>4099</v>
      </c>
      <c r="AJ14" s="53">
        <f t="shared" si="6"/>
        <v>6666.0999999999995</v>
      </c>
      <c r="AK14" s="53">
        <f t="shared" si="6"/>
        <v>4022.4999999999995</v>
      </c>
      <c r="AL14" s="53">
        <f t="shared" si="6"/>
        <v>3886.3</v>
      </c>
      <c r="AM14" s="53">
        <f t="shared" si="6"/>
        <v>4400.2000000000007</v>
      </c>
      <c r="AN14" s="53">
        <f t="shared" si="6"/>
        <v>4492.5</v>
      </c>
      <c r="AO14" s="53">
        <f t="shared" si="6"/>
        <v>4154.8999999999996</v>
      </c>
      <c r="AP14" s="53">
        <f t="shared" si="6"/>
        <v>6265.6</v>
      </c>
      <c r="AQ14" s="53">
        <f t="shared" si="6"/>
        <v>8941.9999999999982</v>
      </c>
      <c r="AR14" s="53">
        <f t="shared" si="6"/>
        <v>4251.7999999999993</v>
      </c>
      <c r="AS14" s="53">
        <f t="shared" si="6"/>
        <v>6961.9</v>
      </c>
      <c r="AT14" s="53">
        <f t="shared" si="6"/>
        <v>7615.7</v>
      </c>
      <c r="AU14" s="53">
        <f t="shared" si="6"/>
        <v>5637.4</v>
      </c>
      <c r="AV14" s="53">
        <f t="shared" si="6"/>
        <v>4709.8</v>
      </c>
      <c r="AW14" s="53">
        <f t="shared" si="6"/>
        <v>13795.7</v>
      </c>
      <c r="AX14" s="53">
        <f t="shared" si="6"/>
        <v>6895.8</v>
      </c>
      <c r="AY14" s="53">
        <f t="shared" si="6"/>
        <v>8267.7999999999993</v>
      </c>
      <c r="AZ14" s="53">
        <f t="shared" si="6"/>
        <v>4955</v>
      </c>
      <c r="BA14" s="53">
        <f t="shared" si="6"/>
        <v>8919.4000000000015</v>
      </c>
      <c r="BB14" s="53">
        <f t="shared" si="6"/>
        <v>12341.300000000001</v>
      </c>
      <c r="BC14" s="53">
        <f t="shared" si="6"/>
        <v>10460.5</v>
      </c>
      <c r="BD14" s="53">
        <f t="shared" si="6"/>
        <v>15035.3</v>
      </c>
      <c r="BE14" s="53">
        <f t="shared" si="6"/>
        <v>5837.2999999999993</v>
      </c>
      <c r="BF14" s="53">
        <f t="shared" si="6"/>
        <v>13536.3</v>
      </c>
      <c r="BG14" s="53">
        <f t="shared" si="6"/>
        <v>16491.5</v>
      </c>
      <c r="BH14" s="53">
        <f t="shared" si="6"/>
        <v>25029.800000000003</v>
      </c>
      <c r="BI14" s="53">
        <f t="shared" si="6"/>
        <v>8762.8000000000011</v>
      </c>
      <c r="BJ14" s="53">
        <f t="shared" si="6"/>
        <v>10751.900000000003</v>
      </c>
      <c r="BK14" s="53">
        <f t="shared" si="6"/>
        <v>8038.7999999999984</v>
      </c>
      <c r="BL14" s="53">
        <f t="shared" si="6"/>
        <v>7262.8</v>
      </c>
      <c r="BM14" s="53">
        <f t="shared" si="6"/>
        <v>8690.1999999999989</v>
      </c>
      <c r="BN14" s="53">
        <f t="shared" si="6"/>
        <v>8358.8000000000029</v>
      </c>
      <c r="BO14" s="53">
        <f t="shared" si="6"/>
        <v>8070.9</v>
      </c>
      <c r="BP14" s="53">
        <f t="shared" si="6"/>
        <v>15876.400000000003</v>
      </c>
      <c r="BQ14" s="53">
        <f t="shared" si="6"/>
        <v>6931.5000000000045</v>
      </c>
      <c r="BR14" s="53">
        <f t="shared" si="6"/>
        <v>29683.400000000005</v>
      </c>
      <c r="BS14" s="53">
        <f t="shared" si="6"/>
        <v>55057.599999999999</v>
      </c>
      <c r="BT14" s="53">
        <f t="shared" si="6"/>
        <v>63820.400000000009</v>
      </c>
      <c r="BU14" s="53">
        <f t="shared" si="6"/>
        <v>74572.300000000017</v>
      </c>
      <c r="BV14" s="53">
        <f t="shared" si="6"/>
        <v>82611.099999999991</v>
      </c>
      <c r="BW14" s="53">
        <f t="shared" si="6"/>
        <v>89873.900000000009</v>
      </c>
      <c r="BX14" s="53">
        <f t="shared" si="6"/>
        <v>98564.1</v>
      </c>
      <c r="BY14" s="53">
        <f t="shared" ref="BY14:EJ14" si="7">SUM(BY16:BY28)</f>
        <v>106692.1</v>
      </c>
      <c r="BZ14" s="53">
        <f t="shared" si="7"/>
        <v>114993.8</v>
      </c>
      <c r="CA14" s="53">
        <f t="shared" si="7"/>
        <v>130870.19999999998</v>
      </c>
      <c r="CB14" s="53">
        <f t="shared" si="7"/>
        <v>137801.70000000001</v>
      </c>
      <c r="CC14" s="53">
        <f t="shared" si="7"/>
        <v>5740.2</v>
      </c>
      <c r="CD14" s="53">
        <f t="shared" si="7"/>
        <v>4526.2999999999993</v>
      </c>
      <c r="CE14" s="53">
        <f t="shared" si="7"/>
        <v>10159.799999999999</v>
      </c>
      <c r="CF14" s="53">
        <f t="shared" si="7"/>
        <v>3486.2999999999988</v>
      </c>
      <c r="CG14" s="53">
        <f t="shared" si="7"/>
        <v>6961.7999999999993</v>
      </c>
      <c r="CH14" s="53">
        <f t="shared" si="7"/>
        <v>11149.6</v>
      </c>
      <c r="CI14" s="53">
        <f t="shared" si="7"/>
        <v>6867.8000000000011</v>
      </c>
      <c r="CJ14" s="53">
        <f t="shared" si="7"/>
        <v>6606.9</v>
      </c>
      <c r="CK14" s="53">
        <f t="shared" si="7"/>
        <v>7951.5</v>
      </c>
      <c r="CL14" s="53">
        <f t="shared" si="7"/>
        <v>7833.9</v>
      </c>
      <c r="CM14" s="53">
        <f t="shared" si="7"/>
        <v>10159.799999999999</v>
      </c>
      <c r="CN14" s="53">
        <f t="shared" si="7"/>
        <v>8177.8</v>
      </c>
      <c r="CO14" s="53">
        <f t="shared" si="7"/>
        <v>10571</v>
      </c>
      <c r="CP14" s="53">
        <f t="shared" si="7"/>
        <v>20730.8</v>
      </c>
      <c r="CQ14" s="53">
        <f t="shared" si="7"/>
        <v>24217.099999999995</v>
      </c>
      <c r="CR14" s="53">
        <f t="shared" si="7"/>
        <v>31178.899999999998</v>
      </c>
      <c r="CS14" s="53">
        <f t="shared" si="7"/>
        <v>42328.5</v>
      </c>
      <c r="CT14" s="53">
        <f t="shared" si="7"/>
        <v>49196.3</v>
      </c>
      <c r="CU14" s="53">
        <f t="shared" si="7"/>
        <v>55803.199999999997</v>
      </c>
      <c r="CV14" s="53">
        <f t="shared" si="7"/>
        <v>63754.700000000004</v>
      </c>
      <c r="CW14" s="53">
        <f t="shared" si="7"/>
        <v>71588.599999999991</v>
      </c>
      <c r="CX14" s="53">
        <f t="shared" si="7"/>
        <v>81748.39999999998</v>
      </c>
      <c r="CY14" s="53">
        <f t="shared" si="7"/>
        <v>89926.2</v>
      </c>
      <c r="CZ14" s="53">
        <f t="shared" si="7"/>
        <v>13872.600000000002</v>
      </c>
      <c r="DA14" s="53">
        <f t="shared" si="7"/>
        <v>21883.399999999998</v>
      </c>
      <c r="DB14" s="53">
        <f t="shared" si="7"/>
        <v>33686.700000000004</v>
      </c>
      <c r="DC14" s="53">
        <f t="shared" si="7"/>
        <v>60941.400000000009</v>
      </c>
      <c r="DD14" s="53">
        <f t="shared" si="7"/>
        <v>70245.8</v>
      </c>
      <c r="DE14" s="53">
        <f t="shared" si="7"/>
        <v>77978.599999999991</v>
      </c>
      <c r="DF14" s="53">
        <f t="shared" si="7"/>
        <v>84012.700000000012</v>
      </c>
      <c r="DG14" s="53">
        <f t="shared" si="7"/>
        <v>90436.60000000002</v>
      </c>
      <c r="DH14" s="53">
        <f t="shared" si="7"/>
        <v>107857.30000000002</v>
      </c>
      <c r="DI14" s="53">
        <f t="shared" si="7"/>
        <v>117891.4</v>
      </c>
      <c r="DJ14" s="53">
        <f t="shared" si="7"/>
        <v>125323.99999999999</v>
      </c>
      <c r="DK14" s="53">
        <f t="shared" si="7"/>
        <v>138845.70000000001</v>
      </c>
      <c r="DL14" s="53">
        <f t="shared" si="7"/>
        <v>15649.400000000001</v>
      </c>
      <c r="DM14" s="53">
        <f t="shared" si="7"/>
        <v>28599.9</v>
      </c>
      <c r="DN14" s="53">
        <f t="shared" si="7"/>
        <v>42415.600000000006</v>
      </c>
      <c r="DO14" s="53">
        <f t="shared" si="7"/>
        <v>51926.100000000013</v>
      </c>
      <c r="DP14" s="53">
        <f t="shared" si="7"/>
        <v>59942.700000000012</v>
      </c>
      <c r="DQ14" s="53">
        <f t="shared" si="7"/>
        <v>73894.2</v>
      </c>
      <c r="DR14" s="53">
        <f t="shared" si="7"/>
        <v>86583.199999999983</v>
      </c>
      <c r="DS14" s="53">
        <f t="shared" si="7"/>
        <v>95185.89999999998</v>
      </c>
      <c r="DT14" s="53">
        <f t="shared" si="7"/>
        <v>108321.5</v>
      </c>
      <c r="DU14" s="53">
        <f t="shared" si="7"/>
        <v>116226.5</v>
      </c>
      <c r="DV14" s="53">
        <f t="shared" si="7"/>
        <v>126405.696</v>
      </c>
      <c r="DW14" s="53">
        <f t="shared" si="7"/>
        <v>6667.5999999999995</v>
      </c>
      <c r="DX14" s="53">
        <f t="shared" si="7"/>
        <v>133073.29599999997</v>
      </c>
      <c r="DY14" s="53">
        <f t="shared" si="7"/>
        <v>9266.1000000000022</v>
      </c>
      <c r="DZ14" s="53">
        <f t="shared" si="7"/>
        <v>9998.1</v>
      </c>
      <c r="EA14" s="53">
        <f t="shared" si="7"/>
        <v>10462.099999999999</v>
      </c>
      <c r="EB14" s="53">
        <f t="shared" si="7"/>
        <v>7187.1999999999989</v>
      </c>
      <c r="EC14" s="53">
        <f t="shared" si="7"/>
        <v>5249.941953999999</v>
      </c>
      <c r="ED14" s="53">
        <f t="shared" si="7"/>
        <v>6907.4647019999993</v>
      </c>
      <c r="EE14" s="53">
        <f t="shared" si="7"/>
        <v>6974.7</v>
      </c>
      <c r="EF14" s="53">
        <f t="shared" si="7"/>
        <v>16996.830000000005</v>
      </c>
      <c r="EG14" s="53">
        <f t="shared" si="7"/>
        <v>15797.023914999998</v>
      </c>
      <c r="EH14" s="53">
        <f t="shared" si="7"/>
        <v>15169.630526999999</v>
      </c>
      <c r="EI14" s="53">
        <f t="shared" si="7"/>
        <v>10367.849999999999</v>
      </c>
      <c r="EJ14" s="53">
        <f t="shared" si="7"/>
        <v>14824.949999999999</v>
      </c>
      <c r="EK14" s="53">
        <f t="shared" ref="EK14:HE14" si="8">SUM(EK16:EK28)</f>
        <v>129201.89109800001</v>
      </c>
      <c r="EL14" s="53">
        <f t="shared" si="8"/>
        <v>12952.5</v>
      </c>
      <c r="EM14" s="53">
        <f t="shared" si="8"/>
        <v>10915.300000000003</v>
      </c>
      <c r="EN14" s="53">
        <f t="shared" si="8"/>
        <v>9193.5999999999985</v>
      </c>
      <c r="EO14" s="53">
        <f t="shared" si="8"/>
        <v>18930.248928999998</v>
      </c>
      <c r="EP14" s="53">
        <f t="shared" si="8"/>
        <v>32172.5</v>
      </c>
      <c r="EQ14" s="53">
        <f t="shared" si="8"/>
        <v>27175.300000000003</v>
      </c>
      <c r="ER14" s="53">
        <f t="shared" si="8"/>
        <v>14550.399999999998</v>
      </c>
      <c r="ES14" s="53">
        <f t="shared" si="8"/>
        <v>24021.435747</v>
      </c>
      <c r="ET14" s="53">
        <f t="shared" si="8"/>
        <v>19016.989570999998</v>
      </c>
      <c r="EU14" s="53">
        <f t="shared" si="8"/>
        <v>17856.781856999998</v>
      </c>
      <c r="EV14" s="53">
        <f t="shared" si="8"/>
        <v>19664.8</v>
      </c>
      <c r="EW14" s="53">
        <f t="shared" si="8"/>
        <v>23710.5</v>
      </c>
      <c r="EX14" s="53">
        <f t="shared" si="8"/>
        <v>230160.35610400003</v>
      </c>
      <c r="EY14" s="53">
        <f t="shared" si="8"/>
        <v>21564.338685000002</v>
      </c>
      <c r="EZ14" s="53">
        <f t="shared" si="8"/>
        <v>19524.720853999996</v>
      </c>
      <c r="FA14" s="53">
        <f t="shared" si="8"/>
        <v>9523.3117460000012</v>
      </c>
      <c r="FB14" s="53">
        <f t="shared" si="8"/>
        <v>22058.750000000004</v>
      </c>
      <c r="FC14" s="53">
        <f t="shared" si="8"/>
        <v>17406.149999999998</v>
      </c>
      <c r="FD14" s="53">
        <f t="shared" si="8"/>
        <v>17086.8</v>
      </c>
      <c r="FE14" s="53">
        <f t="shared" si="8"/>
        <v>35139.787323000004</v>
      </c>
      <c r="FF14" s="53">
        <f t="shared" si="8"/>
        <v>16137.022105000011</v>
      </c>
      <c r="FG14" s="53">
        <f t="shared" si="8"/>
        <v>17206.900000000001</v>
      </c>
      <c r="FH14" s="53">
        <f t="shared" si="8"/>
        <v>19057.300152</v>
      </c>
      <c r="FI14" s="53">
        <f t="shared" si="8"/>
        <v>26102.999491999995</v>
      </c>
      <c r="FJ14" s="53">
        <f t="shared" si="8"/>
        <v>21375.9</v>
      </c>
      <c r="FK14" s="53">
        <f t="shared" si="8"/>
        <v>242183.98035699996</v>
      </c>
      <c r="FL14" s="53">
        <f t="shared" si="8"/>
        <v>16294.983055000001</v>
      </c>
      <c r="FM14" s="53">
        <f t="shared" si="8"/>
        <v>18495.723238999999</v>
      </c>
      <c r="FN14" s="53">
        <f t="shared" si="8"/>
        <v>48284.175133999997</v>
      </c>
      <c r="FO14" s="53">
        <f t="shared" si="8"/>
        <v>12933.04234352315</v>
      </c>
      <c r="FP14" s="53">
        <f t="shared" si="8"/>
        <v>20270.133661540003</v>
      </c>
      <c r="FQ14" s="53">
        <f t="shared" si="8"/>
        <v>17808.5</v>
      </c>
      <c r="FR14" s="53">
        <f t="shared" si="8"/>
        <v>12684.495083065109</v>
      </c>
      <c r="FS14" s="53">
        <f t="shared" si="8"/>
        <v>12437.335617876348</v>
      </c>
      <c r="FT14" s="53">
        <f t="shared" si="8"/>
        <v>19799.20336552009</v>
      </c>
      <c r="FU14" s="53">
        <f t="shared" si="8"/>
        <v>23207.200000000004</v>
      </c>
      <c r="FV14" s="53">
        <f t="shared" si="8"/>
        <v>15764.420897940883</v>
      </c>
      <c r="FW14" s="53">
        <f t="shared" si="8"/>
        <v>20197.896546129265</v>
      </c>
      <c r="FX14" s="53" t="e">
        <f t="shared" si="8"/>
        <v>#VALUE!</v>
      </c>
      <c r="FY14" s="53">
        <f t="shared" si="8"/>
        <v>16512.745338252971</v>
      </c>
      <c r="FZ14" s="53">
        <f t="shared" si="8"/>
        <v>16693.351824763238</v>
      </c>
      <c r="GA14" s="53">
        <f t="shared" si="8"/>
        <v>18663.389076669155</v>
      </c>
      <c r="GB14" s="53">
        <f t="shared" si="8"/>
        <v>19536.103823039997</v>
      </c>
      <c r="GC14" s="53">
        <f t="shared" si="8"/>
        <v>19307.273519949998</v>
      </c>
      <c r="GD14" s="53">
        <f t="shared" si="8"/>
        <v>12037.164461070002</v>
      </c>
      <c r="GE14" s="53">
        <f t="shared" si="8"/>
        <v>20817.773780770007</v>
      </c>
      <c r="GF14" s="53">
        <f t="shared" si="8"/>
        <v>15556.42818488</v>
      </c>
      <c r="GG14" s="53">
        <f t="shared" si="8"/>
        <v>16349.454588809984</v>
      </c>
      <c r="GH14" s="53">
        <f t="shared" si="8"/>
        <v>20291.472067000002</v>
      </c>
      <c r="GI14" s="53">
        <f t="shared" si="8"/>
        <v>15088.266029999999</v>
      </c>
      <c r="GJ14" s="53">
        <f t="shared" si="8"/>
        <v>16846.804158000003</v>
      </c>
      <c r="GK14" s="53">
        <f t="shared" si="8"/>
        <v>207700.22685320536</v>
      </c>
      <c r="GL14" s="53">
        <f t="shared" si="8"/>
        <v>63568.213334999993</v>
      </c>
      <c r="GM14" s="53">
        <f t="shared" si="8"/>
        <v>18225.771773999997</v>
      </c>
      <c r="GN14" s="53">
        <f t="shared" si="8"/>
        <v>31175.688891000002</v>
      </c>
      <c r="GO14" s="53">
        <f t="shared" si="8"/>
        <v>14943.892315999999</v>
      </c>
      <c r="GP14" s="53">
        <f t="shared" si="8"/>
        <v>11835.430956999999</v>
      </c>
      <c r="GQ14" s="53">
        <f t="shared" si="8"/>
        <v>16473.450689000001</v>
      </c>
      <c r="GR14" s="53">
        <f t="shared" si="8"/>
        <v>26242.525607999996</v>
      </c>
      <c r="GS14" s="53">
        <f t="shared" si="8"/>
        <v>27744.537670000002</v>
      </c>
      <c r="GT14" s="53">
        <f t="shared" si="8"/>
        <v>11105.019625917326</v>
      </c>
      <c r="GU14" s="53">
        <f t="shared" si="8"/>
        <v>19441.360539000005</v>
      </c>
      <c r="GV14" s="53">
        <f t="shared" si="8"/>
        <v>14155.50899</v>
      </c>
      <c r="GW14" s="53">
        <f t="shared" si="8"/>
        <v>14846.804612</v>
      </c>
      <c r="GX14" s="53">
        <f t="shared" si="8"/>
        <v>12065.130538999998</v>
      </c>
      <c r="GY14" s="53">
        <f t="shared" si="8"/>
        <v>18850.364247000001</v>
      </c>
      <c r="GZ14" s="53">
        <f t="shared" si="8"/>
        <v>13017.895646000001</v>
      </c>
      <c r="HA14" s="53">
        <f t="shared" si="8"/>
        <v>13032.144795</v>
      </c>
      <c r="HB14" s="53">
        <f t="shared" si="8"/>
        <v>22199.127945999997</v>
      </c>
      <c r="HC14" s="53">
        <f t="shared" si="8"/>
        <v>23556.573355999997</v>
      </c>
      <c r="HD14" s="53">
        <f t="shared" si="8"/>
        <v>10951.651156000002</v>
      </c>
      <c r="HE14" s="53">
        <f t="shared" si="8"/>
        <v>13698.003771</v>
      </c>
      <c r="HF14" s="53">
        <f t="shared" ref="HF14:HY14" si="9">SUM(HF16:HF28)</f>
        <v>27983.628112999999</v>
      </c>
      <c r="HG14" s="53">
        <f t="shared" si="9"/>
        <v>8695.0202360000003</v>
      </c>
      <c r="HH14" s="53">
        <f t="shared" si="9"/>
        <v>11033.492117999998</v>
      </c>
      <c r="HI14" s="53">
        <f t="shared" si="9"/>
        <v>11621.991750000001</v>
      </c>
      <c r="HJ14" s="53">
        <f t="shared" si="9"/>
        <v>14925.392788000001</v>
      </c>
      <c r="HK14" s="53">
        <f t="shared" si="9"/>
        <v>24834.954706</v>
      </c>
      <c r="HL14" s="53">
        <f t="shared" si="9"/>
        <v>15744.337511999998</v>
      </c>
      <c r="HM14" s="53">
        <f t="shared" si="9"/>
        <v>15401.971818</v>
      </c>
      <c r="HN14" s="53">
        <f t="shared" si="9"/>
        <v>16477.776621000001</v>
      </c>
      <c r="HO14" s="53">
        <f t="shared" si="9"/>
        <v>16341.270567</v>
      </c>
      <c r="HP14" s="53">
        <f t="shared" si="9"/>
        <v>11381.651464</v>
      </c>
      <c r="HQ14" s="53">
        <f t="shared" si="9"/>
        <v>13920.805826000002</v>
      </c>
      <c r="HR14" s="53">
        <f t="shared" si="9"/>
        <v>31426.795486999999</v>
      </c>
      <c r="HS14" s="53">
        <f t="shared" si="9"/>
        <v>11542.459053999999</v>
      </c>
      <c r="HT14" s="53">
        <f t="shared" si="9"/>
        <v>10814.604468</v>
      </c>
      <c r="HU14" s="53">
        <f t="shared" si="9"/>
        <v>19523.517941000002</v>
      </c>
      <c r="HV14" s="53">
        <f t="shared" si="9"/>
        <v>19993.652749999997</v>
      </c>
      <c r="HW14" s="53">
        <f t="shared" si="9"/>
        <v>14608.083183000001</v>
      </c>
      <c r="HX14" s="53">
        <f t="shared" si="9"/>
        <v>12682.869463999999</v>
      </c>
      <c r="HY14" s="53">
        <f t="shared" si="9"/>
        <v>14182.765291000002</v>
      </c>
      <c r="HZ14" s="53">
        <f t="shared" ref="HZ14:IJ14" si="10">SUM(HZ16:HZ28)</f>
        <v>18120.447167999995</v>
      </c>
      <c r="IA14" s="53">
        <f t="shared" si="10"/>
        <v>17580.462347000001</v>
      </c>
      <c r="IB14" s="53">
        <f t="shared" si="10"/>
        <v>18178.198388999997</v>
      </c>
      <c r="IC14" s="53">
        <f t="shared" si="10"/>
        <v>16129.747646000002</v>
      </c>
      <c r="ID14" s="53">
        <f t="shared" si="10"/>
        <v>22984.722904999999</v>
      </c>
      <c r="IE14" s="53">
        <f t="shared" si="10"/>
        <v>19302.709817999999</v>
      </c>
      <c r="IF14" s="53">
        <f t="shared" si="10"/>
        <v>19077.955973</v>
      </c>
      <c r="IG14" s="53">
        <f t="shared" si="10"/>
        <v>14372.726734000002</v>
      </c>
      <c r="IH14" s="53">
        <f t="shared" si="10"/>
        <v>24576.068848000003</v>
      </c>
      <c r="II14" s="53">
        <f t="shared" si="10"/>
        <v>12382.221414</v>
      </c>
      <c r="IJ14" s="53">
        <f t="shared" si="10"/>
        <v>14719.861998</v>
      </c>
      <c r="IK14" s="53">
        <f t="shared" ref="IK14:JS14" si="11">SUM(IK16:IK28)</f>
        <v>23162.265127999995</v>
      </c>
      <c r="IL14" s="53">
        <f t="shared" si="11"/>
        <v>18539.03155</v>
      </c>
      <c r="IM14" s="53">
        <f t="shared" si="11"/>
        <v>28556.269979000001</v>
      </c>
      <c r="IN14" s="53">
        <f t="shared" si="11"/>
        <v>29353.386295</v>
      </c>
      <c r="IO14" s="53">
        <f t="shared" si="11"/>
        <v>13762.584176</v>
      </c>
      <c r="IP14" s="53">
        <f t="shared" si="11"/>
        <v>16858.111936999998</v>
      </c>
      <c r="IQ14" s="53">
        <f t="shared" si="11"/>
        <v>15037.773899825299</v>
      </c>
      <c r="IR14" s="53">
        <f t="shared" si="11"/>
        <v>19475.872614999997</v>
      </c>
      <c r="IS14" s="53">
        <f t="shared" si="11"/>
        <v>21215.391826000003</v>
      </c>
      <c r="IT14" s="53">
        <f t="shared" si="11"/>
        <v>24470.833899000001</v>
      </c>
      <c r="IU14" s="104">
        <f t="shared" si="11"/>
        <v>17139.166637000002</v>
      </c>
      <c r="IV14" s="53">
        <f t="shared" si="11"/>
        <v>12887.145688999999</v>
      </c>
      <c r="IW14" s="53">
        <f t="shared" si="11"/>
        <v>9914.9118399999988</v>
      </c>
      <c r="IX14" s="53">
        <f t="shared" si="11"/>
        <v>17911.409052999996</v>
      </c>
      <c r="IY14" s="53">
        <f t="shared" si="11"/>
        <v>53652.661869000003</v>
      </c>
      <c r="IZ14" s="53">
        <f t="shared" si="11"/>
        <v>19485.875640999999</v>
      </c>
      <c r="JA14" s="53">
        <f t="shared" si="11"/>
        <v>16666.310959999999</v>
      </c>
      <c r="JB14" s="53">
        <f t="shared" si="11"/>
        <v>33064.015318999998</v>
      </c>
      <c r="JC14" s="53">
        <v>15320.919397</v>
      </c>
      <c r="JD14" s="53">
        <f t="shared" si="11"/>
        <v>15386.945664000001</v>
      </c>
      <c r="JE14" s="53">
        <f t="shared" si="11"/>
        <v>22684.613417000004</v>
      </c>
      <c r="JF14" s="53">
        <f t="shared" si="11"/>
        <v>24109.737916999995</v>
      </c>
      <c r="JG14" s="53">
        <f t="shared" si="11"/>
        <v>18474.440560999999</v>
      </c>
      <c r="JH14" s="53">
        <f t="shared" si="11"/>
        <v>20019.663965999996</v>
      </c>
      <c r="JI14" s="53">
        <f t="shared" si="11"/>
        <v>19487.285309999999</v>
      </c>
      <c r="JJ14" s="53">
        <f t="shared" si="11"/>
        <v>29963.175960999997</v>
      </c>
      <c r="JK14" s="53">
        <f t="shared" si="11"/>
        <v>19007.398175999999</v>
      </c>
      <c r="JL14" s="53">
        <f t="shared" si="11"/>
        <v>13752.04918</v>
      </c>
      <c r="JM14" s="53">
        <f t="shared" si="11"/>
        <v>23503.006388999995</v>
      </c>
      <c r="JN14" s="53">
        <f t="shared" si="11"/>
        <v>20076.989282999999</v>
      </c>
      <c r="JO14" s="53">
        <f t="shared" si="11"/>
        <v>18479.988123000003</v>
      </c>
      <c r="JP14" s="53">
        <f t="shared" si="11"/>
        <v>17773.630654000001</v>
      </c>
      <c r="JQ14" s="53">
        <f t="shared" si="11"/>
        <v>19058.921577999998</v>
      </c>
      <c r="JR14" s="53">
        <f t="shared" si="11"/>
        <v>257782.16107999993</v>
      </c>
      <c r="JS14" s="53">
        <f t="shared" si="11"/>
        <v>243706.28709799997</v>
      </c>
      <c r="JT14" s="112"/>
      <c r="JU14" s="15"/>
    </row>
    <row r="15" spans="1:283" ht="15">
      <c r="A15" s="64"/>
      <c r="B15" s="47"/>
      <c r="C15" s="26"/>
      <c r="D15" s="26"/>
      <c r="E15" s="27"/>
      <c r="F15" s="27"/>
      <c r="G15" s="27"/>
      <c r="H15" s="26"/>
      <c r="I15" s="27"/>
      <c r="J15" s="26"/>
      <c r="K15" s="56"/>
      <c r="L15" s="56"/>
      <c r="M15" s="55"/>
      <c r="N15" s="55"/>
      <c r="O15" s="55"/>
      <c r="P15" s="55"/>
      <c r="Q15" s="55"/>
      <c r="R15" s="53"/>
      <c r="S15" s="53"/>
      <c r="T15" s="53"/>
      <c r="U15" s="53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6"/>
      <c r="BS15" s="66"/>
      <c r="BT15" s="66"/>
      <c r="BU15" s="66"/>
      <c r="BV15" s="66"/>
      <c r="BW15" s="66"/>
      <c r="BX15" s="66"/>
      <c r="BY15" s="66"/>
      <c r="BZ15" s="66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5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55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55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106"/>
      <c r="IR15" s="68"/>
      <c r="IS15" s="68"/>
      <c r="IT15" s="106"/>
      <c r="IU15" s="106"/>
      <c r="IV15" s="68"/>
      <c r="IW15" s="68"/>
      <c r="IX15" s="68"/>
      <c r="IY15" s="68"/>
      <c r="IZ15" s="68"/>
      <c r="JA15" s="68"/>
      <c r="JB15" s="68"/>
      <c r="JC15" s="68"/>
      <c r="JD15" s="68"/>
      <c r="JE15" s="68"/>
      <c r="JF15" s="68"/>
      <c r="JG15" s="68"/>
      <c r="JH15" s="68"/>
      <c r="JI15" s="68"/>
      <c r="JJ15" s="68"/>
      <c r="JK15" s="68"/>
      <c r="JL15" s="68"/>
      <c r="JM15" s="68"/>
      <c r="JN15" s="68"/>
      <c r="JO15" s="68"/>
      <c r="JP15" s="68"/>
      <c r="JQ15" s="68"/>
      <c r="JR15" s="53"/>
      <c r="JS15" s="53"/>
      <c r="JT15" s="114"/>
      <c r="JU15" s="15"/>
    </row>
    <row r="16" spans="1:283" ht="15">
      <c r="A16" s="64" t="s">
        <v>19</v>
      </c>
      <c r="B16" s="47">
        <v>2931.7</v>
      </c>
      <c r="C16" s="26">
        <v>3189.6</v>
      </c>
      <c r="D16" s="26">
        <v>5845.5</v>
      </c>
      <c r="E16" s="27">
        <v>7755.2</v>
      </c>
      <c r="F16" s="27">
        <v>15505.8</v>
      </c>
      <c r="G16" s="27">
        <v>10421.4</v>
      </c>
      <c r="H16" s="26">
        <v>8928.2999999999993</v>
      </c>
      <c r="I16" s="17">
        <v>23900.3</v>
      </c>
      <c r="J16" s="25">
        <v>7450</v>
      </c>
      <c r="K16" s="47">
        <v>7923.8144809999994</v>
      </c>
      <c r="L16" s="47">
        <v>30078.796012999996</v>
      </c>
      <c r="M16" s="66">
        <v>21921.874137999999</v>
      </c>
      <c r="N16" s="66">
        <v>32839.84067274983</v>
      </c>
      <c r="O16" s="66">
        <v>21022.576459719097</v>
      </c>
      <c r="P16" s="66">
        <v>35314.914186591304</v>
      </c>
      <c r="Q16" s="66">
        <v>20567.723672</v>
      </c>
      <c r="R16" s="66">
        <v>24956.042229999995</v>
      </c>
      <c r="S16" s="66">
        <v>22362.458401999997</v>
      </c>
      <c r="T16" s="66">
        <v>41468.422677000002</v>
      </c>
      <c r="U16" s="102">
        <f>SUM(IT16:JE16)</f>
        <v>24223.897881999997</v>
      </c>
      <c r="V16" s="66">
        <v>344.6</v>
      </c>
      <c r="W16" s="66">
        <v>353.9</v>
      </c>
      <c r="X16" s="65">
        <v>355.2</v>
      </c>
      <c r="Y16" s="65">
        <v>390.8</v>
      </c>
      <c r="Z16" s="65">
        <v>1082.8</v>
      </c>
      <c r="AA16" s="65">
        <v>279.5</v>
      </c>
      <c r="AB16" s="65">
        <v>983.6</v>
      </c>
      <c r="AC16" s="65">
        <v>361.7</v>
      </c>
      <c r="AD16" s="65">
        <v>352.9</v>
      </c>
      <c r="AE16" s="65">
        <v>695</v>
      </c>
      <c r="AF16" s="65">
        <v>284.60000000000002</v>
      </c>
      <c r="AG16" s="65">
        <v>360.9</v>
      </c>
      <c r="AH16" s="65">
        <v>471.4</v>
      </c>
      <c r="AI16" s="65">
        <v>620.9</v>
      </c>
      <c r="AJ16" s="65">
        <v>1005.2</v>
      </c>
      <c r="AK16" s="65">
        <v>285.60000000000002</v>
      </c>
      <c r="AL16" s="65">
        <v>275.8</v>
      </c>
      <c r="AM16" s="65">
        <v>89.9</v>
      </c>
      <c r="AN16" s="65">
        <v>666.1</v>
      </c>
      <c r="AO16" s="65">
        <v>1179.4000000000001</v>
      </c>
      <c r="AP16" s="65">
        <v>322.2</v>
      </c>
      <c r="AQ16" s="65">
        <v>1277.4000000000001</v>
      </c>
      <c r="AR16" s="65">
        <v>597.29999999999995</v>
      </c>
      <c r="AS16" s="65">
        <v>964</v>
      </c>
      <c r="AT16" s="65">
        <v>3200</v>
      </c>
      <c r="AU16" s="65">
        <v>662.9</v>
      </c>
      <c r="AV16" s="65">
        <v>511.5</v>
      </c>
      <c r="AW16" s="65">
        <v>5291.1</v>
      </c>
      <c r="AX16" s="65">
        <v>962.9</v>
      </c>
      <c r="AY16" s="65">
        <v>1677.1</v>
      </c>
      <c r="AZ16" s="68">
        <v>396.6</v>
      </c>
      <c r="BA16" s="68">
        <v>590.70000000000005</v>
      </c>
      <c r="BB16" s="68">
        <v>438.1</v>
      </c>
      <c r="BC16" s="68">
        <v>776.3</v>
      </c>
      <c r="BD16" s="68">
        <v>656.4</v>
      </c>
      <c r="BE16" s="65">
        <v>342.2</v>
      </c>
      <c r="BF16" s="65">
        <v>1065.2</v>
      </c>
      <c r="BG16" s="65">
        <v>1964.3</v>
      </c>
      <c r="BH16" s="65">
        <v>395.8</v>
      </c>
      <c r="BI16" s="65">
        <v>653</v>
      </c>
      <c r="BJ16" s="65">
        <v>265.5</v>
      </c>
      <c r="BK16" s="65">
        <v>905.9</v>
      </c>
      <c r="BL16" s="65">
        <v>441.8</v>
      </c>
      <c r="BM16" s="65">
        <v>1197.4000000000001</v>
      </c>
      <c r="BN16" s="65">
        <v>489.5</v>
      </c>
      <c r="BO16" s="65">
        <v>284</v>
      </c>
      <c r="BP16" s="65">
        <v>1268.0999999999999</v>
      </c>
      <c r="BQ16" s="65">
        <v>1490.9</v>
      </c>
      <c r="BR16" s="66">
        <v>3029.5</v>
      </c>
      <c r="BS16" s="66">
        <v>3425.3</v>
      </c>
      <c r="BT16" s="66">
        <v>4078.3</v>
      </c>
      <c r="BU16" s="66">
        <v>4343.8</v>
      </c>
      <c r="BV16" s="66">
        <v>5249.7</v>
      </c>
      <c r="BW16" s="66">
        <v>5691.5</v>
      </c>
      <c r="BX16" s="66">
        <v>6888.9</v>
      </c>
      <c r="BY16" s="65">
        <v>7378.4</v>
      </c>
      <c r="BZ16" s="65">
        <v>7662.4</v>
      </c>
      <c r="CA16" s="65">
        <v>8930.5</v>
      </c>
      <c r="CB16" s="68">
        <v>10421.4</v>
      </c>
      <c r="CC16" s="65">
        <v>211.8</v>
      </c>
      <c r="CD16" s="65">
        <v>862.5</v>
      </c>
      <c r="CE16" s="65">
        <v>522.29999999999995</v>
      </c>
      <c r="CF16" s="65">
        <v>1250.9000000000001</v>
      </c>
      <c r="CG16" s="65">
        <v>588.29999999999995</v>
      </c>
      <c r="CH16" s="65">
        <v>961.7</v>
      </c>
      <c r="CI16" s="65">
        <v>371.2</v>
      </c>
      <c r="CJ16" s="65">
        <v>1607.5</v>
      </c>
      <c r="CK16" s="65">
        <v>742.7</v>
      </c>
      <c r="CL16" s="65">
        <v>389.40000000000055</v>
      </c>
      <c r="CM16" s="65">
        <v>1053.5</v>
      </c>
      <c r="CN16" s="65">
        <v>366.5</v>
      </c>
      <c r="CO16" s="65">
        <v>1074.3</v>
      </c>
      <c r="CP16" s="65">
        <v>1596.6</v>
      </c>
      <c r="CQ16" s="65">
        <v>2847.5</v>
      </c>
      <c r="CR16" s="65">
        <v>3435.8</v>
      </c>
      <c r="CS16" s="65">
        <v>4397.5</v>
      </c>
      <c r="CT16" s="68">
        <v>4768.7</v>
      </c>
      <c r="CU16" s="65">
        <v>6376.2</v>
      </c>
      <c r="CV16" s="65">
        <v>7118.9</v>
      </c>
      <c r="CW16" s="68">
        <v>7508.3</v>
      </c>
      <c r="CX16" s="68">
        <v>8561.7999999999993</v>
      </c>
      <c r="CY16" s="65">
        <v>8928.2999999999993</v>
      </c>
      <c r="CZ16" s="65">
        <v>252.7</v>
      </c>
      <c r="DA16" s="65">
        <v>966.5</v>
      </c>
      <c r="DB16" s="65">
        <v>1127.8</v>
      </c>
      <c r="DC16" s="68">
        <v>18774.5</v>
      </c>
      <c r="DD16" s="68">
        <v>20133.099999999999</v>
      </c>
      <c r="DE16" s="68">
        <v>20539.099999999999</v>
      </c>
      <c r="DF16" s="68">
        <v>20772.5</v>
      </c>
      <c r="DG16" s="68">
        <v>20913.3</v>
      </c>
      <c r="DH16" s="68">
        <v>21187.8</v>
      </c>
      <c r="DI16" s="68">
        <v>22248.7</v>
      </c>
      <c r="DJ16" s="68">
        <v>23160.2</v>
      </c>
      <c r="DK16" s="68">
        <v>23900.3</v>
      </c>
      <c r="DL16" s="68">
        <v>598.5</v>
      </c>
      <c r="DM16" s="68">
        <v>1562.9</v>
      </c>
      <c r="DN16" s="68">
        <v>3707</v>
      </c>
      <c r="DO16" s="68">
        <v>3877.7</v>
      </c>
      <c r="DP16" s="68">
        <v>4517.2</v>
      </c>
      <c r="DQ16" s="65">
        <v>5012.3</v>
      </c>
      <c r="DR16" s="68">
        <v>5515</v>
      </c>
      <c r="DS16" s="68">
        <v>5908.7</v>
      </c>
      <c r="DT16" s="68">
        <v>6273.6</v>
      </c>
      <c r="DU16" s="68">
        <v>6754.1</v>
      </c>
      <c r="DV16" s="68">
        <v>7176.1</v>
      </c>
      <c r="DW16" s="68">
        <v>273.89999999999998</v>
      </c>
      <c r="DX16" s="68">
        <f t="shared" ref="DX16:DX21" si="12">DV16+DW16</f>
        <v>7450</v>
      </c>
      <c r="DY16" s="65">
        <v>246.2</v>
      </c>
      <c r="DZ16" s="65">
        <v>643.5</v>
      </c>
      <c r="EA16" s="65">
        <v>1223.4000000000001</v>
      </c>
      <c r="EB16" s="65">
        <v>551.79999999999995</v>
      </c>
      <c r="EC16" s="65">
        <v>550.884636</v>
      </c>
      <c r="ED16" s="65">
        <f>[1]Feuil3!$F$5</f>
        <v>174.55642800000001</v>
      </c>
      <c r="EE16" s="65">
        <v>513.6</v>
      </c>
      <c r="EF16" s="65">
        <v>1241.8</v>
      </c>
      <c r="EG16" s="65">
        <v>247.02077</v>
      </c>
      <c r="EH16" s="65">
        <v>1307.052647</v>
      </c>
      <c r="EI16" s="65">
        <v>482.5</v>
      </c>
      <c r="EJ16" s="65">
        <v>741.5</v>
      </c>
      <c r="EK16" s="66">
        <f t="shared" ref="EK16:EK24" si="13">SUM(DY16:EJ16)</f>
        <v>7923.8144809999994</v>
      </c>
      <c r="EL16" s="65">
        <v>289.5</v>
      </c>
      <c r="EM16" s="65">
        <v>1785.8</v>
      </c>
      <c r="EN16" s="65">
        <v>807.8</v>
      </c>
      <c r="EO16" s="65">
        <v>1191.149549</v>
      </c>
      <c r="EP16" s="65">
        <v>15435.6</v>
      </c>
      <c r="EQ16" s="65">
        <v>2760.7</v>
      </c>
      <c r="ER16" s="65">
        <v>767.6</v>
      </c>
      <c r="ES16" s="65">
        <v>479.038071</v>
      </c>
      <c r="ET16" s="65">
        <v>1295.870997</v>
      </c>
      <c r="EU16" s="65">
        <v>710.43739600000004</v>
      </c>
      <c r="EV16" s="65">
        <v>1228</v>
      </c>
      <c r="EW16" s="65">
        <v>3327.3</v>
      </c>
      <c r="EX16" s="66">
        <f>SUM(EL16:EW16)</f>
        <v>30078.796012999996</v>
      </c>
      <c r="EY16" s="65">
        <v>1022.715101</v>
      </c>
      <c r="EZ16" s="65">
        <v>912.41501700000003</v>
      </c>
      <c r="FA16" s="68">
        <v>807.831005</v>
      </c>
      <c r="FB16" s="68">
        <v>2135</v>
      </c>
      <c r="FC16" s="68">
        <v>1897.8</v>
      </c>
      <c r="FD16" s="68">
        <v>1537.8</v>
      </c>
      <c r="FE16" s="68">
        <v>1966.274136</v>
      </c>
      <c r="FF16" s="68">
        <v>1338.0552049999999</v>
      </c>
      <c r="FG16" s="68">
        <v>1205.4000000000001</v>
      </c>
      <c r="FH16" s="68">
        <v>585.74374299999999</v>
      </c>
      <c r="FI16" s="68">
        <f>[2]Feuil5!$C$7</f>
        <v>2287.6399310000002</v>
      </c>
      <c r="FJ16" s="68">
        <v>6225.2</v>
      </c>
      <c r="FK16" s="68">
        <f>SUM(EY16:FD16)+FE16+FF16+FG16+FH16+FI16+FJ16</f>
        <v>21921.874137999999</v>
      </c>
      <c r="FL16" s="68">
        <v>2774.1454910000002</v>
      </c>
      <c r="FM16" s="1">
        <v>3782.4827009999999</v>
      </c>
      <c r="FN16" s="1">
        <v>6398.5305269999999</v>
      </c>
      <c r="FO16" s="68">
        <v>1233.3503298000001</v>
      </c>
      <c r="FP16" s="68">
        <v>1647.2489970900001</v>
      </c>
      <c r="FQ16" s="68">
        <v>2707.6</v>
      </c>
      <c r="FR16" s="68">
        <v>3517.6686062206277</v>
      </c>
      <c r="FS16" s="68">
        <v>2082.010349032555</v>
      </c>
      <c r="FT16" s="68">
        <v>1336.7847318787378</v>
      </c>
      <c r="FU16" s="68">
        <v>2820.7</v>
      </c>
      <c r="FV16" s="68">
        <v>2944.3390222427502</v>
      </c>
      <c r="FW16" s="68">
        <v>1594.9799174851521</v>
      </c>
      <c r="FX16" s="68">
        <f>FM16+FL16+FN16+FO16+FP16+FQ16+FR16+FS16+FT16+FU16+FV16+FW16</f>
        <v>32839.84067274983</v>
      </c>
      <c r="FY16" s="68">
        <v>1683.9655581355012</v>
      </c>
      <c r="FZ16" s="68">
        <v>690.96656102575776</v>
      </c>
      <c r="GA16" s="68">
        <v>1818.8888178878397</v>
      </c>
      <c r="GB16" s="68">
        <v>3042.3068375300008</v>
      </c>
      <c r="GC16" s="68">
        <v>989.66864654000017</v>
      </c>
      <c r="GD16" s="68">
        <v>1038.0591227999998</v>
      </c>
      <c r="GE16" s="68">
        <v>1038.0658937399999</v>
      </c>
      <c r="GF16" s="68">
        <v>1456.1191246099997</v>
      </c>
      <c r="GG16" s="68">
        <v>3841.5850924499969</v>
      </c>
      <c r="GH16" s="68">
        <v>1812.9628250000001</v>
      </c>
      <c r="GI16" s="68">
        <v>2665.601287</v>
      </c>
      <c r="GJ16" s="68">
        <v>944.38669300000004</v>
      </c>
      <c r="GK16" s="68">
        <f>SUM(FY16:GJ16)</f>
        <v>21022.576459719097</v>
      </c>
      <c r="GL16" s="68">
        <v>13789.155323999999</v>
      </c>
      <c r="GM16" s="68">
        <v>1325.9128390000001</v>
      </c>
      <c r="GN16" s="68">
        <v>8824.3541980000009</v>
      </c>
      <c r="GO16" s="68">
        <v>886.78694700000005</v>
      </c>
      <c r="GP16" s="68">
        <v>947.27630499999998</v>
      </c>
      <c r="GQ16" s="68">
        <v>1569.3429819999999</v>
      </c>
      <c r="GR16" s="68">
        <v>1476.2446640000001</v>
      </c>
      <c r="GS16" s="68">
        <v>867.07201599999996</v>
      </c>
      <c r="GT16" s="68">
        <v>1236.0685492813268</v>
      </c>
      <c r="GU16" s="68">
        <v>1277.4328399999999</v>
      </c>
      <c r="GV16" s="68">
        <v>2167.2468140000001</v>
      </c>
      <c r="GW16" s="68">
        <v>1302.527067</v>
      </c>
      <c r="GX16" s="68">
        <v>1080.229468</v>
      </c>
      <c r="GY16" s="68">
        <v>2453.226009</v>
      </c>
      <c r="GZ16" s="68">
        <v>707.28247499999998</v>
      </c>
      <c r="HA16" s="68">
        <v>2071.6920420000001</v>
      </c>
      <c r="HB16" s="68">
        <v>2144.0346460000001</v>
      </c>
      <c r="HC16" s="68">
        <v>2237.5425300000002</v>
      </c>
      <c r="HD16" s="68">
        <v>1994.093627</v>
      </c>
      <c r="HE16" s="68">
        <v>3760.0837510000001</v>
      </c>
      <c r="HF16" s="68">
        <v>1342.1890989999999</v>
      </c>
      <c r="HG16" s="68">
        <v>685.57421299999999</v>
      </c>
      <c r="HH16" s="68">
        <v>892.84138600000006</v>
      </c>
      <c r="HI16" s="68">
        <v>1198.934426</v>
      </c>
      <c r="HJ16" s="68">
        <v>1878.809902</v>
      </c>
      <c r="HK16" s="68">
        <v>2773.5194769999998</v>
      </c>
      <c r="HL16" s="68">
        <v>1950.404016</v>
      </c>
      <c r="HM16" s="68">
        <v>1767.8644380000001</v>
      </c>
      <c r="HN16" s="68">
        <v>2056.8345199999999</v>
      </c>
      <c r="HO16" s="68">
        <v>2301.4030939999998</v>
      </c>
      <c r="HP16" s="68">
        <v>1412.804492</v>
      </c>
      <c r="HQ16" s="68">
        <v>3718.7904950000002</v>
      </c>
      <c r="HR16" s="68">
        <v>1491.5164709999999</v>
      </c>
      <c r="HS16" s="68">
        <v>1604.092911</v>
      </c>
      <c r="HT16" s="68">
        <v>1559.7468679999999</v>
      </c>
      <c r="HU16" s="68">
        <v>2440.2555459999999</v>
      </c>
      <c r="HV16" s="68">
        <v>4050.901664</v>
      </c>
      <c r="HW16" s="68">
        <v>2024.8687159999999</v>
      </c>
      <c r="HX16" s="68">
        <v>1504.6422909999999</v>
      </c>
      <c r="HY16" s="68">
        <v>1322.6243039999999</v>
      </c>
      <c r="HZ16" s="68">
        <v>2392.7726699999998</v>
      </c>
      <c r="IA16" s="68">
        <v>1315.7465030000001</v>
      </c>
      <c r="IB16" s="68">
        <v>1333.953857</v>
      </c>
      <c r="IC16" s="68">
        <v>1774.9694689999999</v>
      </c>
      <c r="ID16" s="68">
        <v>2162.6643600000002</v>
      </c>
      <c r="IE16" s="68">
        <v>1095.898144</v>
      </c>
      <c r="IF16" s="68">
        <v>1551.027871</v>
      </c>
      <c r="IG16" s="68">
        <v>1832.388553</v>
      </c>
      <c r="IH16" s="68">
        <v>3460.9490430000001</v>
      </c>
      <c r="II16" s="68">
        <v>867.19047799999998</v>
      </c>
      <c r="IJ16" s="68">
        <v>3126.2373819999998</v>
      </c>
      <c r="IK16" s="68">
        <v>3082.3580510000002</v>
      </c>
      <c r="IL16" s="68">
        <v>3906.226631</v>
      </c>
      <c r="IM16" s="68">
        <v>11658.157475</v>
      </c>
      <c r="IN16" s="68">
        <v>7485.7108289999996</v>
      </c>
      <c r="IO16" s="68">
        <v>1827.718734</v>
      </c>
      <c r="IP16" s="68">
        <v>1733.1580530000001</v>
      </c>
      <c r="IQ16" s="106">
        <v>2006.5429180000001</v>
      </c>
      <c r="IR16" s="68">
        <v>956.34622200000001</v>
      </c>
      <c r="IS16" s="68">
        <v>1357.826861</v>
      </c>
      <c r="IT16" s="106">
        <v>1624.7110399999999</v>
      </c>
      <c r="IU16" s="106">
        <v>2696.6339189999999</v>
      </c>
      <c r="IV16" s="68">
        <v>2131.3034499999999</v>
      </c>
      <c r="IW16" s="68">
        <v>1397.150449</v>
      </c>
      <c r="IX16" s="68">
        <v>720.13162599999998</v>
      </c>
      <c r="IY16" s="68">
        <v>1517.8489179999999</v>
      </c>
      <c r="IZ16" s="68">
        <v>2614.9306310000002</v>
      </c>
      <c r="JA16" s="68">
        <v>2677.1832650000001</v>
      </c>
      <c r="JB16" s="68">
        <v>4149.6159749999997</v>
      </c>
      <c r="JC16" s="68">
        <v>1501.197177</v>
      </c>
      <c r="JD16" s="68">
        <v>1215.03638</v>
      </c>
      <c r="JE16" s="68">
        <v>1978.1550520000001</v>
      </c>
      <c r="JF16" s="68">
        <v>1932.1841119999999</v>
      </c>
      <c r="JG16" s="68">
        <v>1552.2097209999999</v>
      </c>
      <c r="JH16" s="68">
        <v>2924.008566</v>
      </c>
      <c r="JI16" s="68">
        <v>1470.1077359999999</v>
      </c>
      <c r="JJ16" s="68">
        <v>1878.5316789999999</v>
      </c>
      <c r="JK16" s="68">
        <v>930.71282399999996</v>
      </c>
      <c r="JL16" s="68">
        <v>3824.3157569999998</v>
      </c>
      <c r="JM16" s="68">
        <v>1601.251152</v>
      </c>
      <c r="JN16" s="68">
        <v>4919.7980470000002</v>
      </c>
      <c r="JO16" s="68">
        <v>1801.8905749999999</v>
      </c>
      <c r="JP16" s="68">
        <v>5400.5342689999998</v>
      </c>
      <c r="JQ16" s="68">
        <v>1120.565951</v>
      </c>
      <c r="JR16" s="102">
        <f>+IT16+IU16+IV16+IW16+IX16+IY16+IZ16+JA16+JB16+JC16+JD16+JE16</f>
        <v>24223.897881999997</v>
      </c>
      <c r="JS16" s="102">
        <f>+JF16+JG16+JH16+JI16+JJ16+JK16+JL16+JM16+JN16+JO16+JP16+JQ16</f>
        <v>29356.110389000005</v>
      </c>
      <c r="JT16" s="114"/>
      <c r="JU16" s="15"/>
    </row>
    <row r="17" spans="1:281" ht="15">
      <c r="A17" s="64" t="s">
        <v>20</v>
      </c>
      <c r="B17" s="47">
        <v>17864.7</v>
      </c>
      <c r="C17" s="26">
        <v>19882.8</v>
      </c>
      <c r="D17" s="26">
        <v>25196.2</v>
      </c>
      <c r="E17" s="27">
        <v>26359</v>
      </c>
      <c r="F17" s="27">
        <v>35451.4</v>
      </c>
      <c r="G17" s="27">
        <v>51820.5</v>
      </c>
      <c r="H17" s="26">
        <v>48476.2</v>
      </c>
      <c r="I17" s="17">
        <v>61033</v>
      </c>
      <c r="J17" s="25">
        <v>56185.2</v>
      </c>
      <c r="K17" s="47">
        <v>59967.288750000007</v>
      </c>
      <c r="L17" s="47">
        <v>86583.074343999993</v>
      </c>
      <c r="M17" s="66">
        <v>109260.88467900001</v>
      </c>
      <c r="N17" s="66">
        <v>99067.653917834527</v>
      </c>
      <c r="O17" s="66">
        <v>81512.743782737831</v>
      </c>
      <c r="P17" s="66">
        <v>79523.067295345289</v>
      </c>
      <c r="Q17" s="66">
        <v>46594.968630000003</v>
      </c>
      <c r="R17" s="66">
        <v>51595.647682999996</v>
      </c>
      <c r="S17" s="66">
        <v>47858.924208000004</v>
      </c>
      <c r="T17" s="66">
        <v>68331.473201825283</v>
      </c>
      <c r="U17" s="102">
        <f t="shared" ref="U17:U76" si="14">SUM(IT17:JE17)</f>
        <v>91637.099468</v>
      </c>
      <c r="V17" s="66">
        <v>2304.9</v>
      </c>
      <c r="W17" s="66">
        <v>2575.4</v>
      </c>
      <c r="X17" s="65">
        <v>1742.9</v>
      </c>
      <c r="Y17" s="65">
        <v>2330.8000000000002</v>
      </c>
      <c r="Z17" s="65">
        <v>2008.7</v>
      </c>
      <c r="AA17" s="65">
        <v>1959.1</v>
      </c>
      <c r="AB17" s="65">
        <v>3299.5</v>
      </c>
      <c r="AC17" s="65">
        <v>2387.1</v>
      </c>
      <c r="AD17" s="65">
        <v>2173.1</v>
      </c>
      <c r="AE17" s="65">
        <v>1662.7</v>
      </c>
      <c r="AF17" s="65">
        <v>1111.5</v>
      </c>
      <c r="AG17" s="65">
        <v>1640.5</v>
      </c>
      <c r="AH17" s="65">
        <v>2375.9</v>
      </c>
      <c r="AI17" s="65">
        <v>1871.1</v>
      </c>
      <c r="AJ17" s="65">
        <v>2622.2</v>
      </c>
      <c r="AK17" s="65">
        <v>1845.5</v>
      </c>
      <c r="AL17" s="65">
        <v>2263.3000000000002</v>
      </c>
      <c r="AM17" s="65">
        <v>2641.5</v>
      </c>
      <c r="AN17" s="65">
        <v>1329.2</v>
      </c>
      <c r="AO17" s="65">
        <v>1678.8</v>
      </c>
      <c r="AP17" s="65">
        <v>2810.4</v>
      </c>
      <c r="AQ17" s="65">
        <v>2378.6999999999998</v>
      </c>
      <c r="AR17" s="65">
        <v>1711.1</v>
      </c>
      <c r="AS17" s="65">
        <v>2831.3</v>
      </c>
      <c r="AT17" s="65">
        <v>1486.4</v>
      </c>
      <c r="AU17" s="65">
        <v>1622.4</v>
      </c>
      <c r="AV17" s="65">
        <v>1855</v>
      </c>
      <c r="AW17" s="65">
        <v>3511.8</v>
      </c>
      <c r="AX17" s="65">
        <v>3166.3</v>
      </c>
      <c r="AY17" s="65">
        <v>2689</v>
      </c>
      <c r="AZ17" s="68">
        <v>3351.9</v>
      </c>
      <c r="BA17" s="68">
        <v>4531.8999999999996</v>
      </c>
      <c r="BB17" s="68">
        <v>5261.9</v>
      </c>
      <c r="BC17" s="68">
        <v>2392.3000000000002</v>
      </c>
      <c r="BD17" s="68">
        <v>2554.8000000000002</v>
      </c>
      <c r="BE17" s="65">
        <v>3027.7</v>
      </c>
      <c r="BF17" s="65">
        <v>2440.1999999999998</v>
      </c>
      <c r="BG17" s="65">
        <v>6803.2</v>
      </c>
      <c r="BH17" s="65">
        <v>4557.8</v>
      </c>
      <c r="BI17" s="65">
        <v>4027.5</v>
      </c>
      <c r="BJ17" s="65">
        <v>6305.5</v>
      </c>
      <c r="BK17" s="65">
        <v>4091.3</v>
      </c>
      <c r="BL17" s="65">
        <v>3949</v>
      </c>
      <c r="BM17" s="65">
        <v>2655.6</v>
      </c>
      <c r="BN17" s="65">
        <v>5157.6000000000004</v>
      </c>
      <c r="BO17" s="65">
        <v>5049.3999999999996</v>
      </c>
      <c r="BP17" s="65">
        <v>4129.6000000000004</v>
      </c>
      <c r="BQ17" s="65">
        <v>2653.8</v>
      </c>
      <c r="BR17" s="66">
        <v>9243.4</v>
      </c>
      <c r="BS17" s="66">
        <v>13801.2</v>
      </c>
      <c r="BT17" s="66">
        <v>17828.7</v>
      </c>
      <c r="BU17" s="66">
        <v>24134.2</v>
      </c>
      <c r="BV17" s="66">
        <v>28225.5</v>
      </c>
      <c r="BW17" s="66">
        <v>32174.5</v>
      </c>
      <c r="BX17" s="66">
        <v>34830.1</v>
      </c>
      <c r="BY17" s="65">
        <v>39987.699999999997</v>
      </c>
      <c r="BZ17" s="65">
        <v>45037.1</v>
      </c>
      <c r="CA17" s="65">
        <v>49166.7</v>
      </c>
      <c r="CB17" s="68">
        <v>51820.5</v>
      </c>
      <c r="CC17" s="65">
        <v>2971</v>
      </c>
      <c r="CD17" s="65">
        <v>1943.9</v>
      </c>
      <c r="CE17" s="65">
        <v>3843.7</v>
      </c>
      <c r="CF17" s="65">
        <v>983.69999999999891</v>
      </c>
      <c r="CG17" s="65">
        <v>4172.3999999999996</v>
      </c>
      <c r="CH17" s="65">
        <v>7208.3</v>
      </c>
      <c r="CI17" s="65">
        <v>4765.6000000000004</v>
      </c>
      <c r="CJ17" s="65">
        <v>3791.2</v>
      </c>
      <c r="CK17" s="65">
        <v>4287.5</v>
      </c>
      <c r="CL17" s="65">
        <v>4167.8</v>
      </c>
      <c r="CM17" s="65">
        <v>4549.5</v>
      </c>
      <c r="CN17" s="65">
        <v>5791.6</v>
      </c>
      <c r="CO17" s="65">
        <v>4914.8999999999996</v>
      </c>
      <c r="CP17" s="65">
        <v>8758.6</v>
      </c>
      <c r="CQ17" s="65">
        <v>9742.2999999999993</v>
      </c>
      <c r="CR17" s="65">
        <v>13914.7</v>
      </c>
      <c r="CS17" s="65">
        <v>21123</v>
      </c>
      <c r="CT17" s="68">
        <v>25888.6</v>
      </c>
      <c r="CU17" s="65">
        <v>29679.8</v>
      </c>
      <c r="CV17" s="65">
        <v>33967.300000000003</v>
      </c>
      <c r="CW17" s="68">
        <v>38135.1</v>
      </c>
      <c r="CX17" s="68">
        <v>42684.6</v>
      </c>
      <c r="CY17" s="65">
        <v>48476.2</v>
      </c>
      <c r="CZ17" s="65">
        <v>9497</v>
      </c>
      <c r="DA17" s="65">
        <v>13565.8</v>
      </c>
      <c r="DB17" s="65">
        <v>18708.900000000001</v>
      </c>
      <c r="DC17" s="68">
        <v>25945.5</v>
      </c>
      <c r="DD17" s="68">
        <v>31251</v>
      </c>
      <c r="DE17" s="68">
        <v>34778.699999999997</v>
      </c>
      <c r="DF17" s="68">
        <v>37823.300000000003</v>
      </c>
      <c r="DG17" s="68">
        <v>40958</v>
      </c>
      <c r="DH17" s="68">
        <v>43987.199999999997</v>
      </c>
      <c r="DI17" s="68">
        <v>48949</v>
      </c>
      <c r="DJ17" s="68">
        <v>52418.3</v>
      </c>
      <c r="DK17" s="68">
        <v>61033</v>
      </c>
      <c r="DL17" s="68">
        <v>4623.6000000000004</v>
      </c>
      <c r="DM17" s="68">
        <v>9584.5</v>
      </c>
      <c r="DN17" s="68">
        <v>14775.9</v>
      </c>
      <c r="DO17" s="68">
        <v>18021.400000000001</v>
      </c>
      <c r="DP17" s="68">
        <v>22490.799999999999</v>
      </c>
      <c r="DQ17" s="65">
        <v>27733.7</v>
      </c>
      <c r="DR17" s="68">
        <v>32185.4</v>
      </c>
      <c r="DS17" s="68">
        <v>37028.9</v>
      </c>
      <c r="DT17" s="68">
        <v>41676.699999999997</v>
      </c>
      <c r="DU17" s="68">
        <v>46615.1</v>
      </c>
      <c r="DV17" s="68">
        <v>53317.599999999999</v>
      </c>
      <c r="DW17" s="68">
        <v>2867.6</v>
      </c>
      <c r="DX17" s="68">
        <f t="shared" si="12"/>
        <v>56185.2</v>
      </c>
      <c r="DY17" s="65">
        <v>4385.1000000000004</v>
      </c>
      <c r="DZ17" s="65">
        <v>7191.5</v>
      </c>
      <c r="EA17" s="65">
        <v>6221</v>
      </c>
      <c r="EB17" s="65">
        <v>3815.7</v>
      </c>
      <c r="EC17" s="65">
        <v>3263.6430340000002</v>
      </c>
      <c r="ED17" s="65">
        <f>[1]Feuil3!$F$7+[1]Feuil3!$F$28</f>
        <v>4849.2084699999996</v>
      </c>
      <c r="EE17" s="65">
        <v>3849.9</v>
      </c>
      <c r="EF17" s="65">
        <f>5905.6+1.3</f>
        <v>5906.9000000000005</v>
      </c>
      <c r="EG17" s="65">
        <v>3892.7773849999999</v>
      </c>
      <c r="EH17" s="65">
        <v>6018.7598609999995</v>
      </c>
      <c r="EI17" s="65">
        <v>4852.3999999999996</v>
      </c>
      <c r="EJ17" s="65">
        <v>5720.4</v>
      </c>
      <c r="EK17" s="66">
        <f t="shared" si="13"/>
        <v>59967.288750000007</v>
      </c>
      <c r="EL17" s="65">
        <v>5447.5</v>
      </c>
      <c r="EM17" s="65">
        <v>5490.7</v>
      </c>
      <c r="EN17" s="65">
        <v>5760.2</v>
      </c>
      <c r="EO17" s="65">
        <v>6928.3633410000002</v>
      </c>
      <c r="EP17" s="65">
        <v>6835.8</v>
      </c>
      <c r="EQ17" s="65">
        <v>6166.6</v>
      </c>
      <c r="ER17" s="65">
        <v>6344.3</v>
      </c>
      <c r="ES17" s="65">
        <v>6002.6315510000004</v>
      </c>
      <c r="ET17" s="65">
        <v>11279.723422999999</v>
      </c>
      <c r="EU17" s="65">
        <v>6879.7560290000001</v>
      </c>
      <c r="EV17" s="65">
        <f>9845.5+12.3</f>
        <v>9857.7999999999993</v>
      </c>
      <c r="EW17" s="65">
        <v>9589.7000000000007</v>
      </c>
      <c r="EX17" s="66">
        <f t="shared" ref="EX17:EX28" si="15">SUM(EL17:EW17)</f>
        <v>86583.074343999993</v>
      </c>
      <c r="EY17" s="65">
        <v>11189.446572000001</v>
      </c>
      <c r="EZ17" s="65">
        <v>9759.2690330000005</v>
      </c>
      <c r="FA17" s="68">
        <v>5760.2395710000001</v>
      </c>
      <c r="FB17" s="68">
        <f>7319.66+19.21</f>
        <v>7338.87</v>
      </c>
      <c r="FC17" s="68">
        <v>5315</v>
      </c>
      <c r="FD17" s="68">
        <v>8827.1</v>
      </c>
      <c r="FE17" s="68">
        <v>19363.218204000001</v>
      </c>
      <c r="FF17" s="68">
        <v>5266.6188240000001</v>
      </c>
      <c r="FG17" s="68">
        <v>9695.5</v>
      </c>
      <c r="FH17" s="68">
        <v>8586.6493609999998</v>
      </c>
      <c r="FI17" s="68">
        <f>[2]Feuil5!$C$10</f>
        <v>8922.2731139999996</v>
      </c>
      <c r="FJ17" s="68">
        <v>9236.7000000000007</v>
      </c>
      <c r="FK17" s="68">
        <f t="shared" ref="FK17:FK28" si="16">SUM(EY17:FD17)+FE17+FF17+FG17+FH17+FI17+FJ17</f>
        <v>109260.88467900001</v>
      </c>
      <c r="FL17" s="68">
        <v>8214.1000199999999</v>
      </c>
      <c r="FM17" s="1">
        <v>9019.8968239999995</v>
      </c>
      <c r="FN17" s="1">
        <v>23371.495254999998</v>
      </c>
      <c r="FO17" s="68">
        <v>7418.1111430000001</v>
      </c>
      <c r="FP17" s="68">
        <v>7227.5894310999984</v>
      </c>
      <c r="FQ17" s="68">
        <v>5339.8</v>
      </c>
      <c r="FR17" s="68">
        <v>4885.4117710146684</v>
      </c>
      <c r="FS17" s="68">
        <v>5499.963373368686</v>
      </c>
      <c r="FT17" s="68">
        <v>4016.4934769001729</v>
      </c>
      <c r="FU17" s="68">
        <v>9103.5</v>
      </c>
      <c r="FV17" s="68">
        <f>6243.40735570313</f>
        <v>6243.4073557031297</v>
      </c>
      <c r="FW17" s="68">
        <v>8727.8852677478681</v>
      </c>
      <c r="FX17" s="68">
        <f t="shared" ref="FX17:FX28" si="17">FM17+FL17+FN17+FO17+FP17+FQ17+FR17+FS17+FT17+FU17+FV17+FW17</f>
        <v>99067.653917834527</v>
      </c>
      <c r="FY17" s="68">
        <v>5459.0430217572202</v>
      </c>
      <c r="FZ17" s="68">
        <v>10628.567252886869</v>
      </c>
      <c r="GA17" s="68">
        <v>6646.2641302837483</v>
      </c>
      <c r="GB17" s="68">
        <v>6672.4769344799943</v>
      </c>
      <c r="GC17" s="68">
        <v>7935.999447479996</v>
      </c>
      <c r="GD17" s="68">
        <v>3546.204984660003</v>
      </c>
      <c r="GE17" s="68">
        <v>10588.236233570011</v>
      </c>
      <c r="GF17" s="68">
        <v>7218.743432479997</v>
      </c>
      <c r="GG17" s="68">
        <v>5838.4524081399904</v>
      </c>
      <c r="GH17" s="68">
        <v>5451.0497820000001</v>
      </c>
      <c r="GI17" s="68">
        <v>5781.5198339999997</v>
      </c>
      <c r="GJ17" s="68">
        <v>5746.1863210000001</v>
      </c>
      <c r="GK17" s="68">
        <f t="shared" ref="GK17:GK28" si="18">SUM(FY17:GJ17)</f>
        <v>81512.743782737831</v>
      </c>
      <c r="GL17" s="68">
        <v>6740.7235149999997</v>
      </c>
      <c r="GM17" s="68">
        <v>7580.880564</v>
      </c>
      <c r="GN17" s="68">
        <v>13315.025766000001</v>
      </c>
      <c r="GO17" s="68">
        <v>8323.1623569999992</v>
      </c>
      <c r="GP17" s="68">
        <v>4905.8476499999997</v>
      </c>
      <c r="GQ17" s="68">
        <v>5743.085016</v>
      </c>
      <c r="GR17" s="68">
        <v>12562.832711999999</v>
      </c>
      <c r="GS17" s="68">
        <v>9327.3148209999999</v>
      </c>
      <c r="GT17" s="68">
        <v>3279.5777521452997</v>
      </c>
      <c r="GU17" s="68">
        <v>3816.5086630000001</v>
      </c>
      <c r="GV17" s="68">
        <v>2226.2845900000002</v>
      </c>
      <c r="GW17" s="68">
        <v>4743.6356310000001</v>
      </c>
      <c r="GX17" s="68">
        <v>5238.4508609999993</v>
      </c>
      <c r="GY17" s="68">
        <v>2736.967635</v>
      </c>
      <c r="GZ17" s="68">
        <v>5003.6219499999997</v>
      </c>
      <c r="HA17" s="68">
        <v>3087.1682879999998</v>
      </c>
      <c r="HB17" s="68">
        <v>5303.0654560000003</v>
      </c>
      <c r="HC17" s="68">
        <v>6102.5523210000001</v>
      </c>
      <c r="HD17" s="68">
        <v>3118.5209009999999</v>
      </c>
      <c r="HE17" s="68">
        <v>3329.3287479999999</v>
      </c>
      <c r="HF17" s="68">
        <v>3892.9443059999999</v>
      </c>
      <c r="HG17" s="68">
        <v>2874.8160330000001</v>
      </c>
      <c r="HH17" s="68">
        <v>3364.2831890000002</v>
      </c>
      <c r="HI17" s="68">
        <v>2543.2489420000002</v>
      </c>
      <c r="HJ17" s="68">
        <v>6530.0116150000003</v>
      </c>
      <c r="HK17" s="68">
        <v>3871.378604</v>
      </c>
      <c r="HL17" s="68">
        <v>4495.0655909999996</v>
      </c>
      <c r="HM17" s="68">
        <v>7325.4877290000004</v>
      </c>
      <c r="HN17" s="68">
        <v>4514.926708</v>
      </c>
      <c r="HO17" s="68">
        <v>2877.7592850000001</v>
      </c>
      <c r="HP17" s="68">
        <v>2628.3420379999998</v>
      </c>
      <c r="HQ17" s="68">
        <v>3813.229351</v>
      </c>
      <c r="HR17" s="68">
        <v>3622.294985</v>
      </c>
      <c r="HS17" s="68">
        <v>3640.7767960000001</v>
      </c>
      <c r="HT17" s="68">
        <v>3240.1003569999998</v>
      </c>
      <c r="HU17" s="68">
        <v>5036.2746239999997</v>
      </c>
      <c r="HV17" s="68">
        <v>2716.557276</v>
      </c>
      <c r="HW17" s="68">
        <v>1895.6115119999999</v>
      </c>
      <c r="HX17" s="68">
        <v>2781.9887370000001</v>
      </c>
      <c r="HY17" s="68">
        <v>3348.297016</v>
      </c>
      <c r="HZ17" s="68">
        <v>3900.5238690000001</v>
      </c>
      <c r="IA17" s="68">
        <v>3649.6203759999999</v>
      </c>
      <c r="IB17" s="68">
        <v>6838.0246610000004</v>
      </c>
      <c r="IC17" s="68">
        <v>4073.4342780000002</v>
      </c>
      <c r="ID17" s="68">
        <v>1963.0406069999999</v>
      </c>
      <c r="IE17" s="68">
        <v>8183.9825190000001</v>
      </c>
      <c r="IF17" s="68">
        <v>5732.282784</v>
      </c>
      <c r="IG17" s="68">
        <v>2775.5605730000002</v>
      </c>
      <c r="IH17" s="68">
        <v>4052.4814489999999</v>
      </c>
      <c r="II17" s="68">
        <v>4876.0790939999997</v>
      </c>
      <c r="IJ17" s="68">
        <v>3334.0832329999998</v>
      </c>
      <c r="IK17" s="68">
        <v>11821.493496999999</v>
      </c>
      <c r="IL17" s="68">
        <v>2881.2366910000001</v>
      </c>
      <c r="IM17" s="68">
        <v>4451.3868279999997</v>
      </c>
      <c r="IN17" s="68">
        <v>8965.2878669999991</v>
      </c>
      <c r="IO17" s="68">
        <v>3621.559902</v>
      </c>
      <c r="IP17" s="68">
        <v>6722.5476909999998</v>
      </c>
      <c r="IQ17" s="106">
        <v>4356.3991858252984</v>
      </c>
      <c r="IR17" s="68">
        <v>4275.5135319999999</v>
      </c>
      <c r="IS17" s="68">
        <v>8973.4042320000008</v>
      </c>
      <c r="IT17" s="106">
        <v>4670.3298880000002</v>
      </c>
      <c r="IU17" s="106">
        <v>6516.6198450000002</v>
      </c>
      <c r="IV17" s="68">
        <v>3231.5771869999999</v>
      </c>
      <c r="IW17" s="68">
        <v>3762.008785</v>
      </c>
      <c r="IX17" s="68">
        <v>4763.7748860000002</v>
      </c>
      <c r="IY17" s="68">
        <v>33546.345481999997</v>
      </c>
      <c r="IZ17" s="68">
        <v>4855.1271409999999</v>
      </c>
      <c r="JA17" s="68">
        <v>5473.8568740000001</v>
      </c>
      <c r="JB17" s="68">
        <v>10150.428426</v>
      </c>
      <c r="JC17" s="68">
        <v>3406.3548529999998</v>
      </c>
      <c r="JD17" s="68">
        <v>4526.594247</v>
      </c>
      <c r="JE17" s="68">
        <v>6734.081854</v>
      </c>
      <c r="JF17" s="68">
        <v>3724.3621969999999</v>
      </c>
      <c r="JG17" s="68">
        <v>7573.3905990000003</v>
      </c>
      <c r="JH17" s="68">
        <v>6319.5976419999997</v>
      </c>
      <c r="JI17" s="68">
        <v>6718.5560750000004</v>
      </c>
      <c r="JJ17" s="68">
        <v>5704.2327569999998</v>
      </c>
      <c r="JK17" s="68">
        <v>9988.0347120000006</v>
      </c>
      <c r="JL17" s="68">
        <v>4048.2726010000001</v>
      </c>
      <c r="JM17" s="68">
        <v>5685.138078</v>
      </c>
      <c r="JN17" s="68">
        <v>5253.3938410000001</v>
      </c>
      <c r="JO17" s="68">
        <v>4842.7119940000002</v>
      </c>
      <c r="JP17" s="68">
        <v>4502.8245049999996</v>
      </c>
      <c r="JQ17" s="68">
        <v>4922.6376389999996</v>
      </c>
      <c r="JR17" s="102">
        <f t="shared" ref="JR17:JR79" si="19">+IT17+IU17+IV17+IW17+IX17+IY17+IZ17+JA17+JB17+JC17+JD17+JE17</f>
        <v>91637.099468</v>
      </c>
      <c r="JS17" s="102">
        <f t="shared" ref="JS17:JS79" si="20">+JF17+JG17+JH17+JI17+JJ17+JK17+JL17+JM17+JN17+JO17+JP17+JQ17</f>
        <v>69283.152639999986</v>
      </c>
      <c r="JT17" s="114"/>
      <c r="JU17" s="15"/>
    </row>
    <row r="18" spans="1:281" ht="15">
      <c r="A18" s="64" t="s">
        <v>21</v>
      </c>
      <c r="B18" s="47">
        <v>2276.3000000000002</v>
      </c>
      <c r="C18" s="26">
        <v>3026.7</v>
      </c>
      <c r="D18" s="26">
        <v>4301.8999999999996</v>
      </c>
      <c r="E18" s="27">
        <v>4553.7</v>
      </c>
      <c r="F18" s="27">
        <v>5354.7</v>
      </c>
      <c r="G18" s="27">
        <v>9890.7000000000007</v>
      </c>
      <c r="H18" s="26">
        <v>3930</v>
      </c>
      <c r="I18" s="17">
        <v>4592.8</v>
      </c>
      <c r="J18" s="25">
        <v>10340.495999999999</v>
      </c>
      <c r="K18" s="47">
        <v>7753.8054120000006</v>
      </c>
      <c r="L18" s="47">
        <v>23410.461788000001</v>
      </c>
      <c r="M18" s="66">
        <v>12328.889193999999</v>
      </c>
      <c r="N18" s="66">
        <v>13171.218454098993</v>
      </c>
      <c r="O18" s="66">
        <v>14990.572225526554</v>
      </c>
      <c r="P18" s="66">
        <v>23609.959966008995</v>
      </c>
      <c r="Q18" s="66">
        <v>22238.445298999999</v>
      </c>
      <c r="R18" s="66">
        <v>22015.700718999997</v>
      </c>
      <c r="S18" s="66">
        <v>28195.851980999996</v>
      </c>
      <c r="T18" s="66">
        <v>33761.192022000003</v>
      </c>
      <c r="U18" s="102">
        <f t="shared" si="14"/>
        <v>23599.446865000002</v>
      </c>
      <c r="V18" s="66">
        <v>513.6</v>
      </c>
      <c r="W18" s="66">
        <v>290.10000000000002</v>
      </c>
      <c r="X18" s="65">
        <v>191.5</v>
      </c>
      <c r="Y18" s="65">
        <v>482.7</v>
      </c>
      <c r="Z18" s="65">
        <v>10.4</v>
      </c>
      <c r="AA18" s="65">
        <v>853.1</v>
      </c>
      <c r="AB18" s="65">
        <v>96.7</v>
      </c>
      <c r="AC18" s="65">
        <v>259</v>
      </c>
      <c r="AD18" s="65">
        <v>679.9</v>
      </c>
      <c r="AE18" s="65">
        <v>301.8</v>
      </c>
      <c r="AF18" s="65">
        <v>417.3</v>
      </c>
      <c r="AG18" s="65">
        <v>205.8</v>
      </c>
      <c r="AH18" s="65">
        <v>159.6</v>
      </c>
      <c r="AI18" s="65">
        <v>476.4</v>
      </c>
      <c r="AJ18" s="65">
        <v>703.2</v>
      </c>
      <c r="AK18" s="65" t="s">
        <v>22</v>
      </c>
      <c r="AL18" s="65">
        <v>696</v>
      </c>
      <c r="AM18" s="65">
        <v>260.39999999999998</v>
      </c>
      <c r="AN18" s="65">
        <v>353.2</v>
      </c>
      <c r="AO18" s="65">
        <v>356.7</v>
      </c>
      <c r="AP18" s="65">
        <v>315.89999999999998</v>
      </c>
      <c r="AQ18" s="65">
        <v>240.1</v>
      </c>
      <c r="AR18" s="65">
        <v>186.6</v>
      </c>
      <c r="AS18" s="65">
        <v>805.6</v>
      </c>
      <c r="AT18" s="65">
        <v>368.6</v>
      </c>
      <c r="AU18" s="65">
        <v>647.1</v>
      </c>
      <c r="AV18" s="65">
        <v>113.3</v>
      </c>
      <c r="AW18" s="65">
        <v>172.5</v>
      </c>
      <c r="AX18" s="65">
        <v>878.9</v>
      </c>
      <c r="AY18" s="65">
        <v>519.9</v>
      </c>
      <c r="AZ18" s="68">
        <v>96.4</v>
      </c>
      <c r="BA18" s="68">
        <v>559</v>
      </c>
      <c r="BB18" s="68">
        <v>987.7</v>
      </c>
      <c r="BC18" s="68">
        <v>597.4</v>
      </c>
      <c r="BD18" s="68">
        <v>320</v>
      </c>
      <c r="BE18" s="65">
        <v>93.9</v>
      </c>
      <c r="BF18" s="65">
        <v>166.1</v>
      </c>
      <c r="BG18" s="65">
        <v>149.1</v>
      </c>
      <c r="BH18" s="65">
        <v>53.2</v>
      </c>
      <c r="BI18" s="65">
        <v>566.1</v>
      </c>
      <c r="BJ18" s="65">
        <v>763.1</v>
      </c>
      <c r="BK18" s="65">
        <v>138.80000000000001</v>
      </c>
      <c r="BL18" s="65">
        <v>229</v>
      </c>
      <c r="BM18" s="65">
        <v>186</v>
      </c>
      <c r="BN18" s="65">
        <v>211.1</v>
      </c>
      <c r="BO18" s="65">
        <v>530</v>
      </c>
      <c r="BP18" s="65">
        <v>6863.5</v>
      </c>
      <c r="BQ18" s="65">
        <v>34.700000000003456</v>
      </c>
      <c r="BR18" s="66">
        <v>315.2</v>
      </c>
      <c r="BS18" s="66">
        <v>368.4</v>
      </c>
      <c r="BT18" s="66">
        <v>934.5</v>
      </c>
      <c r="BU18" s="66">
        <v>1697.6</v>
      </c>
      <c r="BV18" s="66">
        <v>1836.4</v>
      </c>
      <c r="BW18" s="66">
        <v>2065.4</v>
      </c>
      <c r="BX18" s="66">
        <v>2251.4</v>
      </c>
      <c r="BY18" s="65">
        <v>2462.5</v>
      </c>
      <c r="BZ18" s="65">
        <v>2992.5</v>
      </c>
      <c r="CA18" s="65">
        <v>9856</v>
      </c>
      <c r="CB18" s="68">
        <v>9890.7000000000007</v>
      </c>
      <c r="CC18" s="65">
        <v>199.5</v>
      </c>
      <c r="CD18" s="65">
        <v>37.299999999999997</v>
      </c>
      <c r="CE18" s="65">
        <v>2474.5</v>
      </c>
      <c r="CF18" s="65">
        <v>0</v>
      </c>
      <c r="CG18" s="65">
        <v>448.4</v>
      </c>
      <c r="CH18" s="65">
        <v>318.89999999999998</v>
      </c>
      <c r="CI18" s="65">
        <v>118.1</v>
      </c>
      <c r="CJ18" s="65">
        <v>8.1000000000003638</v>
      </c>
      <c r="CK18" s="65">
        <v>31.599999999999909</v>
      </c>
      <c r="CL18" s="65">
        <v>187.7</v>
      </c>
      <c r="CM18" s="65">
        <v>24.900000000000091</v>
      </c>
      <c r="CN18" s="65">
        <v>81</v>
      </c>
      <c r="CO18" s="65">
        <v>236.8</v>
      </c>
      <c r="CP18" s="65">
        <v>2711.3</v>
      </c>
      <c r="CQ18" s="65">
        <v>2711.3</v>
      </c>
      <c r="CR18" s="65">
        <v>3159.7</v>
      </c>
      <c r="CS18" s="65">
        <v>3478.6</v>
      </c>
      <c r="CT18" s="68">
        <v>3596.7</v>
      </c>
      <c r="CU18" s="65">
        <v>3604.8</v>
      </c>
      <c r="CV18" s="65">
        <v>3636.4</v>
      </c>
      <c r="CW18" s="68">
        <v>3824.1</v>
      </c>
      <c r="CX18" s="68">
        <v>3849</v>
      </c>
      <c r="CY18" s="65">
        <v>3930</v>
      </c>
      <c r="CZ18" s="65">
        <v>177</v>
      </c>
      <c r="DA18" s="65">
        <v>483.6</v>
      </c>
      <c r="DB18" s="65">
        <v>2508.5</v>
      </c>
      <c r="DC18" s="68">
        <v>2676.7</v>
      </c>
      <c r="DD18" s="68">
        <v>2888.9</v>
      </c>
      <c r="DE18" s="68">
        <v>2955.1</v>
      </c>
      <c r="DF18" s="68">
        <v>3099.2</v>
      </c>
      <c r="DG18" s="68">
        <v>3235.9</v>
      </c>
      <c r="DH18" s="68">
        <v>4231.7</v>
      </c>
      <c r="DI18" s="68">
        <v>4351.3999999999996</v>
      </c>
      <c r="DJ18" s="68">
        <v>4393.2</v>
      </c>
      <c r="DK18" s="68">
        <v>4592.8</v>
      </c>
      <c r="DL18" s="68">
        <v>76.400000000000006</v>
      </c>
      <c r="DM18" s="68">
        <v>765.8</v>
      </c>
      <c r="DN18" s="68">
        <v>1073.5</v>
      </c>
      <c r="DO18" s="68">
        <v>1221.8</v>
      </c>
      <c r="DP18" s="68">
        <v>1359.5</v>
      </c>
      <c r="DQ18" s="65">
        <v>1943.3</v>
      </c>
      <c r="DR18" s="68">
        <v>3197.7</v>
      </c>
      <c r="DS18" s="68">
        <v>3537.8</v>
      </c>
      <c r="DT18" s="68">
        <v>9065.4</v>
      </c>
      <c r="DU18" s="68">
        <v>9527.2000000000007</v>
      </c>
      <c r="DV18" s="68">
        <v>10327.196</v>
      </c>
      <c r="DW18" s="68">
        <v>13.3</v>
      </c>
      <c r="DX18" s="68">
        <f t="shared" si="12"/>
        <v>10340.495999999999</v>
      </c>
      <c r="DY18" s="65">
        <v>4</v>
      </c>
      <c r="DZ18" s="65">
        <v>397.6</v>
      </c>
      <c r="EA18" s="65">
        <v>49.7</v>
      </c>
      <c r="EB18" s="65">
        <v>29.7</v>
      </c>
      <c r="EC18" s="65">
        <v>295.29755399999999</v>
      </c>
      <c r="ED18" s="65">
        <f>[1]Feuil3!$F$13</f>
        <v>193.640118</v>
      </c>
      <c r="EE18" s="65">
        <v>446.9</v>
      </c>
      <c r="EF18" s="65">
        <v>1023.1</v>
      </c>
      <c r="EG18" s="65">
        <v>3054.4377519999998</v>
      </c>
      <c r="EH18" s="65">
        <v>185.82998799999999</v>
      </c>
      <c r="EI18" s="65">
        <v>160.6</v>
      </c>
      <c r="EJ18" s="65">
        <v>1913</v>
      </c>
      <c r="EK18" s="66">
        <f t="shared" si="13"/>
        <v>7753.8054120000006</v>
      </c>
      <c r="EL18" s="65">
        <v>4189</v>
      </c>
      <c r="EM18" s="65">
        <v>282.3</v>
      </c>
      <c r="EN18" s="65">
        <v>32.200000000000003</v>
      </c>
      <c r="EO18" s="65">
        <v>26.330268</v>
      </c>
      <c r="EP18" s="65">
        <v>1396.1</v>
      </c>
      <c r="EQ18" s="65">
        <v>6866.7</v>
      </c>
      <c r="ER18" s="65">
        <v>1517.6</v>
      </c>
      <c r="ES18" s="65">
        <v>2392.6774070000001</v>
      </c>
      <c r="ET18" s="65">
        <v>526.94510600000001</v>
      </c>
      <c r="EU18" s="65">
        <v>3566.8090069999998</v>
      </c>
      <c r="EV18" s="65">
        <v>605.20000000000005</v>
      </c>
      <c r="EW18" s="65">
        <v>2008.6</v>
      </c>
      <c r="EX18" s="66">
        <f t="shared" si="15"/>
        <v>23410.461788000001</v>
      </c>
      <c r="EY18" s="65">
        <v>2491.2110389999998</v>
      </c>
      <c r="EZ18" s="65">
        <v>2001.81358</v>
      </c>
      <c r="FA18" s="68">
        <v>32.218145999999997</v>
      </c>
      <c r="FB18" s="68">
        <v>2767.44</v>
      </c>
      <c r="FC18" s="68">
        <v>155.5</v>
      </c>
      <c r="FD18" s="68">
        <v>1789.6</v>
      </c>
      <c r="FE18" s="68">
        <v>615.79395299999999</v>
      </c>
      <c r="FF18" s="68">
        <v>447.33511099999998</v>
      </c>
      <c r="FG18" s="68">
        <v>100.8</v>
      </c>
      <c r="FH18" s="68">
        <v>1023.358896</v>
      </c>
      <c r="FI18" s="68">
        <f>[2]Feuil5!$C$17</f>
        <v>628.51846899999998</v>
      </c>
      <c r="FJ18" s="68">
        <v>275.3</v>
      </c>
      <c r="FK18" s="68">
        <f t="shared" si="16"/>
        <v>12328.889193999999</v>
      </c>
      <c r="FL18" s="68">
        <v>486.58256899999998</v>
      </c>
      <c r="FM18" s="1">
        <v>244.22122899999999</v>
      </c>
      <c r="FN18" s="1">
        <v>4099.1297629999999</v>
      </c>
      <c r="FO18" s="68">
        <v>131.58986899999999</v>
      </c>
      <c r="FP18" s="68">
        <v>2082.5997244599998</v>
      </c>
      <c r="FQ18" s="68">
        <v>943.7</v>
      </c>
      <c r="FR18" s="68">
        <v>1159.1828076980407</v>
      </c>
      <c r="FS18" s="68">
        <v>694.04240925853401</v>
      </c>
      <c r="FT18" s="68">
        <v>432.94335779545594</v>
      </c>
      <c r="FU18" s="68">
        <v>1354.7</v>
      </c>
      <c r="FV18" s="68">
        <v>911.27023460076009</v>
      </c>
      <c r="FW18" s="68">
        <v>631.25649028620103</v>
      </c>
      <c r="FX18" s="68">
        <f t="shared" si="17"/>
        <v>13171.218454098993</v>
      </c>
      <c r="FY18" s="68">
        <v>1718.7093602342579</v>
      </c>
      <c r="FZ18" s="68">
        <v>1019.9230108361728</v>
      </c>
      <c r="GA18" s="68">
        <v>2494.9563760161241</v>
      </c>
      <c r="GB18" s="68">
        <v>557.51967571</v>
      </c>
      <c r="GC18" s="68">
        <v>2963.3145765600002</v>
      </c>
      <c r="GD18" s="68">
        <v>288.95878811</v>
      </c>
      <c r="GE18" s="68">
        <v>2997.5083550199997</v>
      </c>
      <c r="GF18" s="68">
        <v>614.42560568999988</v>
      </c>
      <c r="GG18" s="68">
        <v>276.53210835000004</v>
      </c>
      <c r="GH18" s="68">
        <v>917.91500299999996</v>
      </c>
      <c r="GI18" s="68">
        <v>947.056738</v>
      </c>
      <c r="GJ18" s="68">
        <v>193.75262799999999</v>
      </c>
      <c r="GK18" s="68">
        <f t="shared" si="18"/>
        <v>14990.572225526554</v>
      </c>
      <c r="GL18" s="68">
        <v>2742.650427</v>
      </c>
      <c r="GM18" s="68">
        <v>298.01419900000002</v>
      </c>
      <c r="GN18" s="68">
        <v>1106.099792</v>
      </c>
      <c r="GO18" s="68">
        <v>979.37039200000004</v>
      </c>
      <c r="GP18" s="68">
        <v>804.32599700000003</v>
      </c>
      <c r="GQ18" s="68">
        <v>2252.9283559999999</v>
      </c>
      <c r="GR18" s="68">
        <v>1495.8909470000001</v>
      </c>
      <c r="GS18" s="68">
        <v>2233.861324</v>
      </c>
      <c r="GT18" s="68">
        <v>1268.3082110090004</v>
      </c>
      <c r="GU18" s="68">
        <v>2352.8892300000002</v>
      </c>
      <c r="GV18" s="68">
        <v>5423.9313240000001</v>
      </c>
      <c r="GW18" s="68">
        <v>2910.6857970000001</v>
      </c>
      <c r="GX18" s="68">
        <v>734.081502</v>
      </c>
      <c r="GY18" s="68">
        <v>1881.0836260000001</v>
      </c>
      <c r="GZ18" s="68">
        <v>2845.7754500000001</v>
      </c>
      <c r="HA18" s="68">
        <v>116.07069</v>
      </c>
      <c r="HB18" s="68">
        <v>7653.8872670000001</v>
      </c>
      <c r="HC18" s="68">
        <v>3061.6606200000001</v>
      </c>
      <c r="HD18" s="68">
        <v>1182.278016</v>
      </c>
      <c r="HE18" s="68">
        <v>1456.33791</v>
      </c>
      <c r="HF18" s="68">
        <v>1556.293449</v>
      </c>
      <c r="HG18" s="68">
        <v>191.98489499999999</v>
      </c>
      <c r="HH18" s="68">
        <v>1131.514187</v>
      </c>
      <c r="HI18" s="68">
        <v>427.477687</v>
      </c>
      <c r="HJ18" s="68">
        <v>2724.0564420000001</v>
      </c>
      <c r="HK18" s="68">
        <v>197.556646</v>
      </c>
      <c r="HL18" s="68">
        <v>1154.351459</v>
      </c>
      <c r="HM18" s="68">
        <v>2557.9038380000002</v>
      </c>
      <c r="HN18" s="68">
        <v>5069.3775770000002</v>
      </c>
      <c r="HO18" s="68">
        <v>388.69793299999998</v>
      </c>
      <c r="HP18" s="68">
        <v>2466.4690799999998</v>
      </c>
      <c r="HQ18" s="68">
        <v>891.90575899999999</v>
      </c>
      <c r="HR18" s="68">
        <v>1159.6664479999999</v>
      </c>
      <c r="HS18" s="68">
        <v>1702.0207009999999</v>
      </c>
      <c r="HT18" s="68">
        <v>529.29502600000001</v>
      </c>
      <c r="HU18" s="68">
        <v>3174.3998099999999</v>
      </c>
      <c r="HV18" s="68">
        <v>4023.4086390000002</v>
      </c>
      <c r="HW18" s="68">
        <v>702.71639400000004</v>
      </c>
      <c r="HX18" s="68">
        <v>901.43098199999997</v>
      </c>
      <c r="HY18" s="68">
        <v>3462.947107</v>
      </c>
      <c r="HZ18" s="68">
        <v>5075.4701400000004</v>
      </c>
      <c r="IA18" s="68">
        <v>1814.6701660000001</v>
      </c>
      <c r="IB18" s="68">
        <v>2004.3110939999999</v>
      </c>
      <c r="IC18" s="68">
        <v>3633.108017</v>
      </c>
      <c r="ID18" s="68">
        <v>1306.1399650000001</v>
      </c>
      <c r="IE18" s="68">
        <v>511.47041300000001</v>
      </c>
      <c r="IF18" s="68">
        <v>3299.8788610000001</v>
      </c>
      <c r="IG18" s="68">
        <v>1460.300203</v>
      </c>
      <c r="IH18" s="68">
        <v>11305.324795</v>
      </c>
      <c r="II18" s="68">
        <v>2397.6815729999998</v>
      </c>
      <c r="IJ18" s="68">
        <v>2206.7618349999998</v>
      </c>
      <c r="IK18" s="68">
        <v>1407.864065</v>
      </c>
      <c r="IL18" s="68">
        <v>372.78173500000003</v>
      </c>
      <c r="IM18" s="68">
        <v>4408.6148970000004</v>
      </c>
      <c r="IN18" s="68">
        <v>5247.8339260000002</v>
      </c>
      <c r="IO18" s="68">
        <v>749.16165100000001</v>
      </c>
      <c r="IP18" s="68">
        <v>846.45216600000003</v>
      </c>
      <c r="IQ18" s="106">
        <v>1832.800463</v>
      </c>
      <c r="IR18" s="68">
        <v>1162.3913709999999</v>
      </c>
      <c r="IS18" s="68">
        <v>1823.523545</v>
      </c>
      <c r="IT18" s="106">
        <v>1595.696238</v>
      </c>
      <c r="IU18" s="106">
        <v>2402.394331</v>
      </c>
      <c r="IV18" s="68">
        <v>1528.949024</v>
      </c>
      <c r="IW18" s="68">
        <v>145.57349600000001</v>
      </c>
      <c r="IX18" s="68">
        <v>5721.861347</v>
      </c>
      <c r="IY18" s="68">
        <v>1069.1684720000001</v>
      </c>
      <c r="IZ18" s="68">
        <v>2384.2193809999999</v>
      </c>
      <c r="JA18" s="68">
        <v>2336.7100340000002</v>
      </c>
      <c r="JB18" s="68">
        <v>3561.1736000000001</v>
      </c>
      <c r="JC18" s="68">
        <v>856.18780000000004</v>
      </c>
      <c r="JD18" s="68">
        <v>838.85972300000003</v>
      </c>
      <c r="JE18" s="68">
        <v>1158.653419</v>
      </c>
      <c r="JF18" s="68">
        <v>6590.4512649999997</v>
      </c>
      <c r="JG18" s="68">
        <v>2698.8988300000001</v>
      </c>
      <c r="JH18" s="68">
        <v>3917.015504</v>
      </c>
      <c r="JI18" s="68">
        <v>2428.5647490000001</v>
      </c>
      <c r="JJ18" s="68">
        <v>1677.1344819999999</v>
      </c>
      <c r="JK18" s="68">
        <v>2268.0951490000002</v>
      </c>
      <c r="JL18" s="68">
        <v>984.68517899999995</v>
      </c>
      <c r="JM18" s="68">
        <v>2495.50135</v>
      </c>
      <c r="JN18" s="68">
        <v>598.27000199999998</v>
      </c>
      <c r="JO18" s="68">
        <v>1998.642306</v>
      </c>
      <c r="JP18" s="68">
        <v>441.17620099999999</v>
      </c>
      <c r="JQ18" s="68">
        <v>2413.5956310000001</v>
      </c>
      <c r="JR18" s="102">
        <f t="shared" si="19"/>
        <v>23599.446865000002</v>
      </c>
      <c r="JS18" s="102">
        <f t="shared" si="20"/>
        <v>28512.030648000004</v>
      </c>
      <c r="JT18" s="114"/>
      <c r="JU18" s="15"/>
    </row>
    <row r="19" spans="1:281" ht="15">
      <c r="A19" s="64" t="s">
        <v>23</v>
      </c>
      <c r="B19" s="47">
        <v>594.1</v>
      </c>
      <c r="C19" s="26">
        <v>215.4</v>
      </c>
      <c r="D19" s="26">
        <v>392.1</v>
      </c>
      <c r="E19" s="27">
        <v>375</v>
      </c>
      <c r="F19" s="27">
        <v>833.6</v>
      </c>
      <c r="G19" s="27">
        <v>1140.9000000000001</v>
      </c>
      <c r="H19" s="26">
        <v>323.5</v>
      </c>
      <c r="I19" s="17">
        <v>3164.9</v>
      </c>
      <c r="J19" s="25">
        <v>1229.7</v>
      </c>
      <c r="K19" s="47">
        <v>560.80777799999998</v>
      </c>
      <c r="L19" s="47">
        <v>1271.502753</v>
      </c>
      <c r="M19" s="66">
        <v>2676.1682289999999</v>
      </c>
      <c r="N19" s="66">
        <v>811.64244813544701</v>
      </c>
      <c r="O19" s="66">
        <v>903.64513499188604</v>
      </c>
      <c r="P19" s="66">
        <v>1334.583273</v>
      </c>
      <c r="Q19" s="66">
        <v>998.73435700000005</v>
      </c>
      <c r="R19" s="66">
        <v>466.37544000000003</v>
      </c>
      <c r="S19" s="66">
        <v>2502.6187169999998</v>
      </c>
      <c r="T19" s="66">
        <v>3060.0917420000001</v>
      </c>
      <c r="U19" s="102">
        <f t="shared" si="14"/>
        <v>1125.895035</v>
      </c>
      <c r="V19" s="66">
        <v>30.5</v>
      </c>
      <c r="W19" s="66">
        <v>181.5</v>
      </c>
      <c r="X19" s="65" t="s">
        <v>24</v>
      </c>
      <c r="Y19" s="65">
        <v>39.200000000000003</v>
      </c>
      <c r="Z19" s="65">
        <v>10.6</v>
      </c>
      <c r="AA19" s="65">
        <v>35.4</v>
      </c>
      <c r="AB19" s="65">
        <v>49.9</v>
      </c>
      <c r="AC19" s="65">
        <v>2.2000000000000002</v>
      </c>
      <c r="AD19" s="65" t="s">
        <v>22</v>
      </c>
      <c r="AE19" s="65">
        <v>19.399999999999999</v>
      </c>
      <c r="AF19" s="65">
        <v>22.3</v>
      </c>
      <c r="AG19" s="65">
        <v>1.1000000000000001</v>
      </c>
      <c r="AH19" s="65">
        <v>52.3</v>
      </c>
      <c r="AI19" s="65">
        <v>8.3000000000000007</v>
      </c>
      <c r="AJ19" s="65" t="s">
        <v>22</v>
      </c>
      <c r="AK19" s="65">
        <v>174.1</v>
      </c>
      <c r="AL19" s="65">
        <v>41.2</v>
      </c>
      <c r="AM19" s="65">
        <v>45.6</v>
      </c>
      <c r="AN19" s="65">
        <v>2.4</v>
      </c>
      <c r="AO19" s="65" t="s">
        <v>22</v>
      </c>
      <c r="AP19" s="65" t="s">
        <v>22</v>
      </c>
      <c r="AQ19" s="65" t="s">
        <v>24</v>
      </c>
      <c r="AR19" s="65">
        <v>46.1</v>
      </c>
      <c r="AS19" s="65">
        <v>5</v>
      </c>
      <c r="AT19" s="65">
        <v>3.1</v>
      </c>
      <c r="AU19" s="65">
        <v>21</v>
      </c>
      <c r="AV19" s="65">
        <v>2.8</v>
      </c>
      <c r="AW19" s="65">
        <v>34.299999999999997</v>
      </c>
      <c r="AX19" s="65">
        <v>4.5999999999999996</v>
      </c>
      <c r="AY19" s="65">
        <v>29.5</v>
      </c>
      <c r="AZ19" s="68">
        <v>228.5</v>
      </c>
      <c r="BA19" s="68">
        <v>32.6</v>
      </c>
      <c r="BB19" s="68">
        <v>59.2</v>
      </c>
      <c r="BC19" s="68">
        <v>415.7</v>
      </c>
      <c r="BD19" s="68">
        <v>2.2999999999999545</v>
      </c>
      <c r="BE19" s="65">
        <v>0</v>
      </c>
      <c r="BF19" s="65">
        <v>8.5</v>
      </c>
      <c r="BG19" s="65">
        <v>23.7</v>
      </c>
      <c r="BH19" s="65">
        <v>41.1</v>
      </c>
      <c r="BI19" s="65">
        <v>75.099999999999994</v>
      </c>
      <c r="BJ19" s="65">
        <v>23.3</v>
      </c>
      <c r="BK19" s="65">
        <v>131.9</v>
      </c>
      <c r="BL19" s="65">
        <v>0</v>
      </c>
      <c r="BM19" s="65">
        <v>31.2</v>
      </c>
      <c r="BN19" s="65">
        <v>0.19999999999998863</v>
      </c>
      <c r="BO19" s="65">
        <v>79.099999999999994</v>
      </c>
      <c r="BP19" s="65">
        <v>687.6</v>
      </c>
      <c r="BQ19" s="65">
        <v>39.200000000000145</v>
      </c>
      <c r="BR19" s="66">
        <v>32.200000000000003</v>
      </c>
      <c r="BS19" s="66">
        <v>73.3</v>
      </c>
      <c r="BT19" s="66">
        <v>148.4</v>
      </c>
      <c r="BU19" s="66">
        <v>171.7</v>
      </c>
      <c r="BV19" s="66">
        <v>303.60000000000002</v>
      </c>
      <c r="BW19" s="66">
        <v>303.60000000000002</v>
      </c>
      <c r="BX19" s="68">
        <v>334.8</v>
      </c>
      <c r="BY19" s="65">
        <v>335</v>
      </c>
      <c r="BZ19" s="65">
        <v>414.1</v>
      </c>
      <c r="CA19" s="65">
        <v>1101.7</v>
      </c>
      <c r="CB19" s="68">
        <v>1140.9000000000001</v>
      </c>
      <c r="CC19" s="65">
        <v>55.1</v>
      </c>
      <c r="CD19" s="65">
        <v>30.1</v>
      </c>
      <c r="CE19" s="65">
        <v>12.6</v>
      </c>
      <c r="CF19" s="65">
        <v>17.7</v>
      </c>
      <c r="CG19" s="65">
        <v>0</v>
      </c>
      <c r="CH19" s="65">
        <v>40</v>
      </c>
      <c r="CI19" s="65">
        <v>3.3000000000000114</v>
      </c>
      <c r="CJ19" s="65">
        <v>9.6999999999999886</v>
      </c>
      <c r="CK19" s="65">
        <v>15</v>
      </c>
      <c r="CL19" s="65">
        <v>97.6</v>
      </c>
      <c r="CM19" s="65">
        <v>42.4</v>
      </c>
      <c r="CN19" s="65">
        <v>0</v>
      </c>
      <c r="CO19" s="65">
        <v>85.2</v>
      </c>
      <c r="CP19" s="65">
        <v>97.8</v>
      </c>
      <c r="CQ19" s="65">
        <v>115.5</v>
      </c>
      <c r="CR19" s="65">
        <v>115.5</v>
      </c>
      <c r="CS19" s="65">
        <v>155.5</v>
      </c>
      <c r="CT19" s="65">
        <v>158.80000000000001</v>
      </c>
      <c r="CU19" s="65">
        <v>168.5</v>
      </c>
      <c r="CV19" s="65">
        <v>183.5</v>
      </c>
      <c r="CW19" s="68">
        <v>281.10000000000002</v>
      </c>
      <c r="CX19" s="68">
        <v>323.5</v>
      </c>
      <c r="CY19" s="65">
        <v>323.5</v>
      </c>
      <c r="CZ19" s="65">
        <v>11.3</v>
      </c>
      <c r="DA19" s="65">
        <v>108.3</v>
      </c>
      <c r="DB19" s="65">
        <v>2676</v>
      </c>
      <c r="DC19" s="68">
        <v>2681.3</v>
      </c>
      <c r="DD19" s="68">
        <v>2786.3</v>
      </c>
      <c r="DE19" s="68">
        <v>2869.8</v>
      </c>
      <c r="DF19" s="68">
        <v>2903.9</v>
      </c>
      <c r="DG19" s="68">
        <v>3015</v>
      </c>
      <c r="DH19" s="68">
        <v>3015</v>
      </c>
      <c r="DI19" s="68">
        <v>3019.2</v>
      </c>
      <c r="DJ19" s="68">
        <v>3047</v>
      </c>
      <c r="DK19" s="68">
        <v>3164.9</v>
      </c>
      <c r="DL19" s="68">
        <v>307.5</v>
      </c>
      <c r="DM19" s="65" t="s">
        <v>22</v>
      </c>
      <c r="DN19" s="68">
        <v>412.9</v>
      </c>
      <c r="DO19" s="68">
        <v>454.2</v>
      </c>
      <c r="DP19" s="68">
        <v>489.7</v>
      </c>
      <c r="DQ19" s="65">
        <v>651.79999999999995</v>
      </c>
      <c r="DR19" s="68">
        <v>652.6</v>
      </c>
      <c r="DS19" s="68">
        <v>654.1</v>
      </c>
      <c r="DT19" s="68">
        <v>742.4</v>
      </c>
      <c r="DU19" s="68">
        <v>749.1</v>
      </c>
      <c r="DV19" s="68">
        <v>1053.0999999999999</v>
      </c>
      <c r="DW19" s="68">
        <v>176.6</v>
      </c>
      <c r="DX19" s="68">
        <f t="shared" si="12"/>
        <v>1229.6999999999998</v>
      </c>
      <c r="DY19" s="65">
        <v>4.3</v>
      </c>
      <c r="DZ19" s="65">
        <v>265.39999999999998</v>
      </c>
      <c r="EA19" s="65">
        <v>51.1</v>
      </c>
      <c r="EB19" s="65">
        <v>2.9</v>
      </c>
      <c r="EC19" s="65">
        <v>1.006221</v>
      </c>
      <c r="ED19" s="65">
        <v>0</v>
      </c>
      <c r="EE19" s="65">
        <v>0</v>
      </c>
      <c r="EF19" s="65">
        <v>0</v>
      </c>
      <c r="EG19" s="65">
        <v>67.425967</v>
      </c>
      <c r="EH19" s="65">
        <v>75.075590000000005</v>
      </c>
      <c r="EI19" s="65">
        <v>34.799999999999997</v>
      </c>
      <c r="EJ19" s="65">
        <v>58.8</v>
      </c>
      <c r="EK19" s="66">
        <f t="shared" si="13"/>
        <v>560.80777799999998</v>
      </c>
      <c r="EL19" s="65">
        <v>206.1</v>
      </c>
      <c r="EM19" s="65">
        <v>396.1</v>
      </c>
      <c r="EN19" s="65">
        <v>9.5</v>
      </c>
      <c r="EO19" s="65">
        <v>5.7329080000000001</v>
      </c>
      <c r="EP19" s="65">
        <v>77.8</v>
      </c>
      <c r="EQ19" s="65">
        <v>154.4</v>
      </c>
      <c r="ER19" s="65">
        <v>68.5</v>
      </c>
      <c r="ES19" s="65">
        <v>29.043980999999999</v>
      </c>
      <c r="ET19" s="65">
        <v>18.434442000000001</v>
      </c>
      <c r="EU19" s="65">
        <v>137.69142199999999</v>
      </c>
      <c r="EV19" s="65">
        <v>154.4</v>
      </c>
      <c r="EW19" s="65">
        <v>13.8</v>
      </c>
      <c r="EX19" s="66">
        <f t="shared" si="15"/>
        <v>1271.502753</v>
      </c>
      <c r="EY19" s="65">
        <v>155.66517400000001</v>
      </c>
      <c r="EZ19" s="65">
        <v>10.766226</v>
      </c>
      <c r="FA19" s="68">
        <v>0.14799999999999999</v>
      </c>
      <c r="FB19" s="68">
        <v>64.680000000000007</v>
      </c>
      <c r="FC19" s="68">
        <v>182.06899999999999</v>
      </c>
      <c r="FD19" s="68">
        <v>86.4</v>
      </c>
      <c r="FE19" s="68">
        <v>52.576427000000002</v>
      </c>
      <c r="FF19" s="68">
        <v>171.06833499999999</v>
      </c>
      <c r="FG19" s="68">
        <v>875.2</v>
      </c>
      <c r="FH19" s="68">
        <v>42.770909000000003</v>
      </c>
      <c r="FI19" s="68">
        <f>[2]Feuil5!$C$21</f>
        <v>1020.824158</v>
      </c>
      <c r="FJ19" s="68">
        <v>14</v>
      </c>
      <c r="FK19" s="68">
        <f t="shared" si="16"/>
        <v>2676.1682289999999</v>
      </c>
      <c r="FL19" s="68">
        <v>43.084663999999997</v>
      </c>
      <c r="FM19" s="1">
        <v>213.08975000000001</v>
      </c>
      <c r="FN19" s="1">
        <v>72.539004000000006</v>
      </c>
      <c r="FO19" s="68">
        <v>17.043780000000002</v>
      </c>
      <c r="FP19" s="68">
        <v>18.394101249999999</v>
      </c>
      <c r="FQ19" s="68">
        <v>222.7</v>
      </c>
      <c r="FR19" s="68">
        <v>10.683495293911999</v>
      </c>
      <c r="FS19" s="68">
        <v>0</v>
      </c>
      <c r="FT19" s="68">
        <v>18.487369243334999</v>
      </c>
      <c r="FU19" s="68">
        <v>136.5</v>
      </c>
      <c r="FV19" s="68">
        <v>59.120284348200002</v>
      </c>
      <c r="FW19" s="68">
        <v>0</v>
      </c>
      <c r="FX19" s="68">
        <f t="shared" si="17"/>
        <v>811.64244813544701</v>
      </c>
      <c r="FY19" s="68">
        <v>7.4705589260860004</v>
      </c>
      <c r="FZ19" s="68">
        <v>3.3506517358000001</v>
      </c>
      <c r="GA19" s="68">
        <v>0</v>
      </c>
      <c r="GB19" s="68">
        <v>112.63621291</v>
      </c>
      <c r="GC19" s="68">
        <v>335.77167258999998</v>
      </c>
      <c r="GD19" s="68">
        <v>129.84539972000002</v>
      </c>
      <c r="GE19" s="68">
        <v>8.8803284600000012</v>
      </c>
      <c r="GF19" s="68">
        <v>64.492030159999999</v>
      </c>
      <c r="GG19" s="68">
        <v>57.448781490000002</v>
      </c>
      <c r="GH19" s="68">
        <v>153.19466199999999</v>
      </c>
      <c r="GI19" s="68">
        <v>22.289397000000001</v>
      </c>
      <c r="GJ19" s="68">
        <v>8.2654399999999999</v>
      </c>
      <c r="GK19" s="68">
        <f t="shared" si="18"/>
        <v>903.64513499188604</v>
      </c>
      <c r="GL19" s="68">
        <v>90.422685000000001</v>
      </c>
      <c r="GM19" s="68">
        <v>708.77377000000001</v>
      </c>
      <c r="GN19" s="68">
        <v>15.003501999999999</v>
      </c>
      <c r="GO19" s="68">
        <v>0</v>
      </c>
      <c r="GP19" s="68">
        <v>0.572349</v>
      </c>
      <c r="GQ19" s="68">
        <v>397.37851499999999</v>
      </c>
      <c r="GR19" s="68">
        <v>34.172848000000002</v>
      </c>
      <c r="GS19" s="68">
        <v>30.423428999999999</v>
      </c>
      <c r="GT19" s="68"/>
      <c r="GU19" s="68"/>
      <c r="GV19" s="68">
        <v>4.5164150000000003</v>
      </c>
      <c r="GW19" s="68">
        <v>53.319760000000002</v>
      </c>
      <c r="GX19" s="68">
        <v>31.995370000000001</v>
      </c>
      <c r="GY19" s="68">
        <v>51.94012</v>
      </c>
      <c r="GZ19" s="68">
        <v>71.233665000000002</v>
      </c>
      <c r="HA19" s="68">
        <v>9.6237809999999993</v>
      </c>
      <c r="HB19" s="68">
        <v>1.270964</v>
      </c>
      <c r="HC19" s="68">
        <v>29.370979999999999</v>
      </c>
      <c r="HD19" s="68">
        <v>168.983889</v>
      </c>
      <c r="HE19" s="68"/>
      <c r="HF19" s="68">
        <v>70.754683</v>
      </c>
      <c r="HG19" s="68">
        <v>477.48004400000002</v>
      </c>
      <c r="HH19" s="68">
        <v>27.139534000000001</v>
      </c>
      <c r="HI19" s="68">
        <v>58.941327000000001</v>
      </c>
      <c r="HJ19" s="68">
        <v>7.5248989999999996</v>
      </c>
      <c r="HK19" s="68">
        <v>10.107697999999999</v>
      </c>
      <c r="HL19" s="68">
        <v>73.791148000000007</v>
      </c>
      <c r="HM19" s="68">
        <v>45.450682999999998</v>
      </c>
      <c r="HN19" s="68">
        <v>34.493751000000003</v>
      </c>
      <c r="HO19" s="68">
        <v>81.373265000000004</v>
      </c>
      <c r="HP19" s="68">
        <v>8.4464749999999995</v>
      </c>
      <c r="HQ19" s="68">
        <v>0.79607499999999998</v>
      </c>
      <c r="HR19" s="68"/>
      <c r="HS19" s="68">
        <v>1.2495609999999999</v>
      </c>
      <c r="HT19" s="68">
        <v>124.03397699999999</v>
      </c>
      <c r="HU19" s="68">
        <v>79.107907999999995</v>
      </c>
      <c r="HV19" s="68">
        <v>22.906441000000001</v>
      </c>
      <c r="HW19" s="68">
        <v>75.159311000000002</v>
      </c>
      <c r="HX19" s="68">
        <v>55.912675</v>
      </c>
      <c r="HY19" s="68">
        <v>576.923407</v>
      </c>
      <c r="HZ19" s="68">
        <v>103.73224399999999</v>
      </c>
      <c r="IA19" s="68">
        <v>356.18788899999998</v>
      </c>
      <c r="IB19" s="68">
        <v>88.972407000000004</v>
      </c>
      <c r="IC19" s="68">
        <v>75.187403000000003</v>
      </c>
      <c r="ID19" s="68">
        <v>155.79927799999999</v>
      </c>
      <c r="IE19" s="68">
        <v>151.38265699999999</v>
      </c>
      <c r="IF19" s="68">
        <v>41.268991</v>
      </c>
      <c r="IG19" s="68">
        <v>799.186014</v>
      </c>
      <c r="IH19" s="68">
        <v>201.628635</v>
      </c>
      <c r="II19" s="68">
        <v>32.970193999999999</v>
      </c>
      <c r="IJ19" s="68">
        <v>8.2385300000000008</v>
      </c>
      <c r="IK19" s="68">
        <v>88.205586999999994</v>
      </c>
      <c r="IL19" s="68">
        <v>1.8731599999999999</v>
      </c>
      <c r="IM19" s="68">
        <v>0</v>
      </c>
      <c r="IN19" s="68">
        <v>574.56599600000004</v>
      </c>
      <c r="IO19" s="68">
        <v>319.72691400000002</v>
      </c>
      <c r="IP19" s="68">
        <v>424.10198100000002</v>
      </c>
      <c r="IQ19" s="106">
        <v>1141.401971</v>
      </c>
      <c r="IR19" s="68">
        <v>137.47201200000001</v>
      </c>
      <c r="IS19" s="68">
        <v>129.90676199999999</v>
      </c>
      <c r="IT19" s="106">
        <v>1.385327</v>
      </c>
      <c r="IU19" s="106">
        <v>15.247268999999999</v>
      </c>
      <c r="IV19" s="68"/>
      <c r="IW19" s="68">
        <v>82.565646999999998</v>
      </c>
      <c r="IX19" s="68">
        <v>51.401549000000003</v>
      </c>
      <c r="IY19" s="68">
        <v>232.31630999999999</v>
      </c>
      <c r="IZ19" s="68">
        <v>349.342781</v>
      </c>
      <c r="JA19" s="68">
        <v>141.14228299999999</v>
      </c>
      <c r="JB19" s="68">
        <v>78.506231999999997</v>
      </c>
      <c r="JC19" s="68">
        <v>41.092522000000002</v>
      </c>
      <c r="JD19" s="68">
        <v>132.895115</v>
      </c>
      <c r="JE19" s="68">
        <v>0</v>
      </c>
      <c r="JF19" s="68">
        <v>14.522299</v>
      </c>
      <c r="JG19" s="68">
        <v>180.238404</v>
      </c>
      <c r="JH19" s="68">
        <v>44.507179999999998</v>
      </c>
      <c r="JI19" s="68">
        <v>360.76985200000001</v>
      </c>
      <c r="JJ19" s="68">
        <v>661.15415800000005</v>
      </c>
      <c r="JK19" s="68">
        <v>207.86364399999999</v>
      </c>
      <c r="JL19" s="68">
        <v>140.604848</v>
      </c>
      <c r="JM19" s="68">
        <v>257.938062</v>
      </c>
      <c r="JN19" s="68">
        <v>548.58007099999998</v>
      </c>
      <c r="JO19" s="68">
        <v>240.27558300000001</v>
      </c>
      <c r="JP19" s="68">
        <v>394.67012299999999</v>
      </c>
      <c r="JQ19" s="68">
        <v>263.58236299999999</v>
      </c>
      <c r="JR19" s="102">
        <f t="shared" si="19"/>
        <v>1125.895035</v>
      </c>
      <c r="JS19" s="102">
        <f t="shared" si="20"/>
        <v>3314.7065870000001</v>
      </c>
      <c r="JT19" s="114"/>
      <c r="JU19" s="15"/>
    </row>
    <row r="20" spans="1:281" ht="15">
      <c r="A20" s="64" t="s">
        <v>25</v>
      </c>
      <c r="B20" s="47">
        <v>8936.4</v>
      </c>
      <c r="C20" s="26">
        <v>8507.5</v>
      </c>
      <c r="D20" s="26">
        <v>8222.4</v>
      </c>
      <c r="E20" s="27">
        <v>12431.1</v>
      </c>
      <c r="F20" s="27">
        <v>15115.5</v>
      </c>
      <c r="G20" s="27">
        <v>19597.8</v>
      </c>
      <c r="H20" s="26">
        <v>11699.8</v>
      </c>
      <c r="I20" s="17">
        <v>26423.599999999999</v>
      </c>
      <c r="J20" s="25">
        <v>21114.6</v>
      </c>
      <c r="K20" s="47">
        <v>29948.250411000001</v>
      </c>
      <c r="L20" s="47">
        <v>40628.469425999996</v>
      </c>
      <c r="M20" s="66">
        <v>36712.186826000005</v>
      </c>
      <c r="N20" s="66">
        <v>30596.815366490489</v>
      </c>
      <c r="O20" s="66">
        <v>38083.908689093972</v>
      </c>
      <c r="P20" s="66">
        <v>38496.587254878999</v>
      </c>
      <c r="Q20" s="66">
        <v>45122.771811999999</v>
      </c>
      <c r="R20" s="66">
        <v>48885.098446999997</v>
      </c>
      <c r="S20" s="66">
        <v>47454.492693999993</v>
      </c>
      <c r="T20" s="66">
        <v>24182.373110999997</v>
      </c>
      <c r="U20" s="102">
        <f t="shared" si="14"/>
        <v>32831.189464000003</v>
      </c>
      <c r="V20" s="66">
        <v>283.8</v>
      </c>
      <c r="W20" s="66">
        <v>355.7</v>
      </c>
      <c r="X20" s="65">
        <v>724.5</v>
      </c>
      <c r="Y20" s="65">
        <v>1055.5</v>
      </c>
      <c r="Z20" s="65">
        <v>324.10000000000002</v>
      </c>
      <c r="AA20" s="65">
        <v>666.6</v>
      </c>
      <c r="AB20" s="65">
        <v>1010.9</v>
      </c>
      <c r="AC20" s="65">
        <v>427.5</v>
      </c>
      <c r="AD20" s="65">
        <v>334.9</v>
      </c>
      <c r="AE20" s="65">
        <v>708.2</v>
      </c>
      <c r="AF20" s="65">
        <v>1433.6</v>
      </c>
      <c r="AG20" s="65">
        <v>897.1</v>
      </c>
      <c r="AH20" s="65">
        <v>2072.4</v>
      </c>
      <c r="AI20" s="65">
        <v>380.9</v>
      </c>
      <c r="AJ20" s="65">
        <v>1602.7</v>
      </c>
      <c r="AK20" s="65">
        <v>224.5</v>
      </c>
      <c r="AL20" s="65">
        <v>253.5</v>
      </c>
      <c r="AM20" s="65">
        <v>584.9</v>
      </c>
      <c r="AN20" s="65">
        <v>1047.7</v>
      </c>
      <c r="AO20" s="65">
        <v>662.5</v>
      </c>
      <c r="AP20" s="65">
        <v>1315.7</v>
      </c>
      <c r="AQ20" s="65">
        <v>1586.5</v>
      </c>
      <c r="AR20" s="65">
        <v>1119.5</v>
      </c>
      <c r="AS20" s="65">
        <v>1580.3</v>
      </c>
      <c r="AT20" s="65">
        <v>1097.7</v>
      </c>
      <c r="AU20" s="65">
        <v>1285</v>
      </c>
      <c r="AV20" s="65">
        <v>1157.8</v>
      </c>
      <c r="AW20" s="65">
        <v>1036.8</v>
      </c>
      <c r="AX20" s="65">
        <v>1301.2</v>
      </c>
      <c r="AY20" s="65">
        <v>1155</v>
      </c>
      <c r="AZ20" s="68">
        <v>221.1</v>
      </c>
      <c r="BA20" s="68">
        <v>1067.5</v>
      </c>
      <c r="BB20" s="68">
        <v>971.2</v>
      </c>
      <c r="BC20" s="68">
        <v>2234.6999999999998</v>
      </c>
      <c r="BD20" s="68">
        <v>2983.2</v>
      </c>
      <c r="BE20" s="65">
        <v>604.29999999999995</v>
      </c>
      <c r="BF20" s="65">
        <v>5305.6</v>
      </c>
      <c r="BG20" s="65">
        <v>2740.9</v>
      </c>
      <c r="BH20" s="65">
        <v>1154.4000000000001</v>
      </c>
      <c r="BI20" s="65">
        <v>1563.8</v>
      </c>
      <c r="BJ20" s="65">
        <v>1182.4000000000001</v>
      </c>
      <c r="BK20" s="65">
        <v>1352</v>
      </c>
      <c r="BL20" s="65">
        <v>544.19999999999891</v>
      </c>
      <c r="BM20" s="65">
        <v>1245.5</v>
      </c>
      <c r="BN20" s="65">
        <v>1003.8</v>
      </c>
      <c r="BO20" s="65">
        <v>1315.4</v>
      </c>
      <c r="BP20" s="65">
        <v>1311.8</v>
      </c>
      <c r="BQ20" s="65">
        <v>878.00000000000182</v>
      </c>
      <c r="BR20" s="66">
        <v>8046.5</v>
      </c>
      <c r="BS20" s="66">
        <v>9200.9</v>
      </c>
      <c r="BT20" s="66">
        <v>10764.7</v>
      </c>
      <c r="BU20" s="66">
        <v>11947.1</v>
      </c>
      <c r="BV20" s="66">
        <v>13299.1</v>
      </c>
      <c r="BW20" s="66">
        <v>13843.3</v>
      </c>
      <c r="BX20" s="66">
        <v>15088.8</v>
      </c>
      <c r="BY20" s="65">
        <v>16092.6</v>
      </c>
      <c r="BZ20" s="65">
        <v>17408</v>
      </c>
      <c r="CA20" s="65">
        <v>18719.8</v>
      </c>
      <c r="CB20" s="68">
        <v>19597.8</v>
      </c>
      <c r="CC20" s="65">
        <v>883.5</v>
      </c>
      <c r="CD20" s="65">
        <v>558.6</v>
      </c>
      <c r="CE20" s="65">
        <v>1008.1</v>
      </c>
      <c r="CF20" s="65">
        <v>204.5</v>
      </c>
      <c r="CG20" s="65">
        <v>764.4</v>
      </c>
      <c r="CH20" s="65">
        <v>1164.2</v>
      </c>
      <c r="CI20" s="65">
        <v>825.3</v>
      </c>
      <c r="CJ20" s="65">
        <v>492.4</v>
      </c>
      <c r="CK20" s="65">
        <v>543.29999999999995</v>
      </c>
      <c r="CL20" s="65">
        <v>939.7</v>
      </c>
      <c r="CM20" s="65">
        <v>3323</v>
      </c>
      <c r="CN20" s="65">
        <v>992.79999999999927</v>
      </c>
      <c r="CO20" s="65">
        <v>1442.1</v>
      </c>
      <c r="CP20" s="65">
        <v>2450.1999999999998</v>
      </c>
      <c r="CQ20" s="65">
        <v>2654.7</v>
      </c>
      <c r="CR20" s="65">
        <v>3419.1</v>
      </c>
      <c r="CS20" s="65">
        <v>4583.3</v>
      </c>
      <c r="CT20" s="68">
        <v>5408.6</v>
      </c>
      <c r="CU20" s="65">
        <v>5901</v>
      </c>
      <c r="CV20" s="65">
        <v>6444.3</v>
      </c>
      <c r="CW20" s="68">
        <v>7384</v>
      </c>
      <c r="CX20" s="68">
        <v>10707</v>
      </c>
      <c r="CY20" s="65">
        <v>11699.8</v>
      </c>
      <c r="CZ20" s="65">
        <v>1481.1</v>
      </c>
      <c r="DA20" s="65">
        <v>2899.1</v>
      </c>
      <c r="DB20" s="65">
        <v>3368.8</v>
      </c>
      <c r="DC20" s="68">
        <v>4260.8</v>
      </c>
      <c r="DD20" s="68">
        <v>5111</v>
      </c>
      <c r="DE20" s="68">
        <v>6569.7</v>
      </c>
      <c r="DF20" s="68">
        <v>8048.9</v>
      </c>
      <c r="DG20" s="68">
        <v>8853.5</v>
      </c>
      <c r="DH20" s="68">
        <v>20104.400000000001</v>
      </c>
      <c r="DI20" s="68">
        <v>22721</v>
      </c>
      <c r="DJ20" s="68">
        <v>24263.599999999999</v>
      </c>
      <c r="DK20" s="68">
        <v>26423.599999999999</v>
      </c>
      <c r="DL20" s="68">
        <v>4630.2</v>
      </c>
      <c r="DM20" s="68">
        <v>9408.1</v>
      </c>
      <c r="DN20" s="68">
        <v>12440.8</v>
      </c>
      <c r="DO20" s="68">
        <v>13890.1</v>
      </c>
      <c r="DP20" s="68">
        <v>14695.6</v>
      </c>
      <c r="DQ20" s="65">
        <v>15937.2</v>
      </c>
      <c r="DR20" s="68">
        <v>16553.2</v>
      </c>
      <c r="DS20" s="68">
        <v>17781.599999999999</v>
      </c>
      <c r="DT20" s="68">
        <v>18592.900000000001</v>
      </c>
      <c r="DU20" s="68">
        <v>19378.900000000001</v>
      </c>
      <c r="DV20" s="68">
        <v>20461.8</v>
      </c>
      <c r="DW20" s="68">
        <v>652.79999999999995</v>
      </c>
      <c r="DX20" s="68">
        <f t="shared" si="12"/>
        <v>21114.6</v>
      </c>
      <c r="DY20" s="65">
        <v>2312.1</v>
      </c>
      <c r="DZ20" s="65">
        <v>531.6</v>
      </c>
      <c r="EA20" s="65">
        <v>966.9</v>
      </c>
      <c r="EB20" s="65">
        <v>1854.3</v>
      </c>
      <c r="EC20" s="65">
        <v>270.24638099999999</v>
      </c>
      <c r="ED20" s="65">
        <f>[1]Feuil3!$F$17</f>
        <v>995.12403800000004</v>
      </c>
      <c r="EE20" s="65">
        <v>586.4</v>
      </c>
      <c r="EF20" s="65">
        <v>5928.3</v>
      </c>
      <c r="EG20" s="65">
        <v>5046.2263620000003</v>
      </c>
      <c r="EH20" s="65">
        <v>5226.1536299999998</v>
      </c>
      <c r="EI20" s="65">
        <v>2080.6999999999998</v>
      </c>
      <c r="EJ20" s="65">
        <v>4150.2</v>
      </c>
      <c r="EK20" s="66">
        <f t="shared" si="13"/>
        <v>29948.250411000001</v>
      </c>
      <c r="EL20" s="65">
        <v>2012.8</v>
      </c>
      <c r="EM20" s="65">
        <v>1541.4</v>
      </c>
      <c r="EN20" s="65">
        <v>554.20000000000005</v>
      </c>
      <c r="EO20" s="65">
        <v>4337.346963</v>
      </c>
      <c r="EP20" s="65">
        <v>2121.6999999999998</v>
      </c>
      <c r="EQ20" s="65">
        <v>8170</v>
      </c>
      <c r="ER20" s="65">
        <v>2880.6</v>
      </c>
      <c r="ES20" s="65">
        <v>9149.096947</v>
      </c>
      <c r="ET20" s="65">
        <v>1228.1191679999999</v>
      </c>
      <c r="EU20" s="65">
        <v>3721.6063479999998</v>
      </c>
      <c r="EV20" s="65">
        <v>1827.7</v>
      </c>
      <c r="EW20" s="65">
        <f>3077.8+6.1</f>
        <v>3083.9</v>
      </c>
      <c r="EX20" s="66">
        <f t="shared" si="15"/>
        <v>40628.469425999996</v>
      </c>
      <c r="EY20" s="65">
        <v>2006.952888</v>
      </c>
      <c r="EZ20" s="65">
        <v>4897.4985630000001</v>
      </c>
      <c r="FA20" s="68">
        <v>554.16005900000005</v>
      </c>
      <c r="FB20" s="68">
        <v>5990.77</v>
      </c>
      <c r="FC20" s="68">
        <v>3983.45</v>
      </c>
      <c r="FD20" s="68">
        <v>2889.9</v>
      </c>
      <c r="FE20" s="68">
        <v>2544.2523900000001</v>
      </c>
      <c r="FF20" s="68">
        <v>3555.8629860000001</v>
      </c>
      <c r="FG20" s="68">
        <v>1457.5</v>
      </c>
      <c r="FH20" s="68">
        <v>2960.0235039999998</v>
      </c>
      <c r="FI20" s="68">
        <f>[2]Feuil5!$C$24</f>
        <v>3254.0164359999999</v>
      </c>
      <c r="FJ20" s="68">
        <v>2617.8000000000002</v>
      </c>
      <c r="FK20" s="68">
        <f t="shared" si="16"/>
        <v>36712.186826000005</v>
      </c>
      <c r="FL20" s="68">
        <v>3448.3649919999998</v>
      </c>
      <c r="FM20" s="1">
        <v>1797.0221120000001</v>
      </c>
      <c r="FN20" s="1">
        <v>3026.957347</v>
      </c>
      <c r="FO20" s="68">
        <v>1389.336256</v>
      </c>
      <c r="FP20" s="68">
        <v>1289.9984689600003</v>
      </c>
      <c r="FQ20" s="68">
        <v>2758.9</v>
      </c>
      <c r="FR20" s="68">
        <v>1156.2764164990758</v>
      </c>
      <c r="FS20" s="68">
        <v>2231.6600284255173</v>
      </c>
      <c r="FT20" s="68">
        <v>7376.1823557639209</v>
      </c>
      <c r="FU20" s="68">
        <v>1894.3</v>
      </c>
      <c r="FV20" s="68">
        <v>1744.2333849678821</v>
      </c>
      <c r="FW20" s="68">
        <v>2483.5840048740897</v>
      </c>
      <c r="FX20" s="68">
        <f t="shared" si="17"/>
        <v>30596.815366490489</v>
      </c>
      <c r="FY20" s="68">
        <v>5405.9227102111972</v>
      </c>
      <c r="FZ20" s="68">
        <v>2292.2536330611797</v>
      </c>
      <c r="GA20" s="68">
        <v>1322.8499071915876</v>
      </c>
      <c r="GB20" s="68">
        <v>3349.1473002000016</v>
      </c>
      <c r="GC20" s="68">
        <v>1864.3154367400005</v>
      </c>
      <c r="GD20" s="68">
        <v>1911.4411330799996</v>
      </c>
      <c r="GE20" s="68">
        <v>2526.3005711899991</v>
      </c>
      <c r="GF20" s="68">
        <v>2120.448002820001</v>
      </c>
      <c r="GG20" s="68">
        <v>3136.6626056000009</v>
      </c>
      <c r="GH20" s="68">
        <v>8534.0378739999996</v>
      </c>
      <c r="GI20" s="68">
        <v>3010.1569589999999</v>
      </c>
      <c r="GJ20" s="68">
        <v>2610.3725559999998</v>
      </c>
      <c r="GK20" s="68">
        <f t="shared" si="18"/>
        <v>38083.908689093972</v>
      </c>
      <c r="GL20" s="68">
        <v>3849.6386680000001</v>
      </c>
      <c r="GM20" s="68">
        <v>3194.808309</v>
      </c>
      <c r="GN20" s="68">
        <v>4101.3968999999997</v>
      </c>
      <c r="GO20" s="68">
        <v>1431.935301</v>
      </c>
      <c r="GP20" s="68">
        <v>2038.2019720000001</v>
      </c>
      <c r="GQ20" s="68">
        <v>2514.011074</v>
      </c>
      <c r="GR20" s="68">
        <v>806.70687799999996</v>
      </c>
      <c r="GS20" s="68">
        <v>9665.8353480000005</v>
      </c>
      <c r="GT20" s="68">
        <v>2942.9268572790002</v>
      </c>
      <c r="GU20" s="68">
        <v>3402.206369</v>
      </c>
      <c r="GV20" s="68">
        <v>2360.660288</v>
      </c>
      <c r="GW20" s="68">
        <v>2995.4639569999999</v>
      </c>
      <c r="GX20" s="68">
        <v>1135.8454819999999</v>
      </c>
      <c r="GY20" s="68">
        <v>3460.3465019999999</v>
      </c>
      <c r="GZ20" s="68">
        <v>2249.1691019999998</v>
      </c>
      <c r="HA20" s="68">
        <v>4202.4986399999998</v>
      </c>
      <c r="HB20" s="68">
        <v>3136.2035209999999</v>
      </c>
      <c r="HC20" s="68">
        <v>6215.3460969999996</v>
      </c>
      <c r="HD20" s="68">
        <v>1743.1406890000001</v>
      </c>
      <c r="HE20" s="68">
        <v>3289.0352189999999</v>
      </c>
      <c r="HF20" s="68">
        <v>13152.137699000001</v>
      </c>
      <c r="HG20" s="68">
        <v>2307.4748890000001</v>
      </c>
      <c r="HH20" s="68">
        <v>2211.8060329999998</v>
      </c>
      <c r="HI20" s="68">
        <v>2019.7679390000001</v>
      </c>
      <c r="HJ20" s="68">
        <v>1318.2565380000001</v>
      </c>
      <c r="HK20" s="68">
        <v>13675.584154</v>
      </c>
      <c r="HL20" s="68">
        <v>1937.0743090000001</v>
      </c>
      <c r="HM20" s="68">
        <v>1600.9586650000001</v>
      </c>
      <c r="HN20" s="68">
        <v>1657.8582309999999</v>
      </c>
      <c r="HO20" s="68">
        <v>2865.591809</v>
      </c>
      <c r="HP20" s="68">
        <v>1336.7334189999999</v>
      </c>
      <c r="HQ20" s="68">
        <v>3047.5154830000001</v>
      </c>
      <c r="HR20" s="68">
        <v>13942.803719</v>
      </c>
      <c r="HS20" s="68">
        <v>2177.1657009999999</v>
      </c>
      <c r="HT20" s="68">
        <v>1144.999724</v>
      </c>
      <c r="HU20" s="68">
        <v>4180.5566950000002</v>
      </c>
      <c r="HV20" s="68">
        <v>4821.1875060000002</v>
      </c>
      <c r="HW20" s="68">
        <v>6180.3670830000001</v>
      </c>
      <c r="HX20" s="68">
        <v>5272.409987</v>
      </c>
      <c r="HY20" s="68">
        <v>1942.6619250000001</v>
      </c>
      <c r="HZ20" s="68">
        <v>2769.1252610000001</v>
      </c>
      <c r="IA20" s="68">
        <v>2126.5056420000001</v>
      </c>
      <c r="IB20" s="68">
        <v>2625.776038</v>
      </c>
      <c r="IC20" s="68">
        <v>2263.1729690000002</v>
      </c>
      <c r="ID20" s="68">
        <v>14027.502875</v>
      </c>
      <c r="IE20" s="68">
        <v>1343.0743580000001</v>
      </c>
      <c r="IF20" s="68">
        <v>2873.3850480000001</v>
      </c>
      <c r="IG20" s="68">
        <v>1209.3240020000001</v>
      </c>
      <c r="IH20" s="68">
        <v>2254.6242299999999</v>
      </c>
      <c r="II20" s="68">
        <v>1891.9842699999999</v>
      </c>
      <c r="IJ20" s="68">
        <v>1461.690106</v>
      </c>
      <c r="IK20" s="68">
        <v>1274.863325</v>
      </c>
      <c r="IL20" s="68">
        <v>1335.6544329999999</v>
      </c>
      <c r="IM20" s="68">
        <v>2054.9275469999998</v>
      </c>
      <c r="IN20" s="68">
        <v>3032.2118650000002</v>
      </c>
      <c r="IO20" s="68">
        <v>4533.6398730000001</v>
      </c>
      <c r="IP20" s="68">
        <v>2269.8175919999999</v>
      </c>
      <c r="IQ20" s="106">
        <v>577.18330500000002</v>
      </c>
      <c r="IR20" s="68">
        <v>1388.906086</v>
      </c>
      <c r="IS20" s="68">
        <v>2106.8704790000002</v>
      </c>
      <c r="IT20" s="106">
        <v>2257.7599380000001</v>
      </c>
      <c r="IU20" s="106">
        <v>2061.6732630000001</v>
      </c>
      <c r="IV20" s="68">
        <v>1342.617058</v>
      </c>
      <c r="IW20" s="68">
        <v>1303.644759</v>
      </c>
      <c r="IX20" s="68">
        <v>745.95905600000003</v>
      </c>
      <c r="IY20" s="68">
        <v>3043.1237150000002</v>
      </c>
      <c r="IZ20" s="68">
        <v>1999.7553809999999</v>
      </c>
      <c r="JA20" s="68">
        <v>1973.0559780000001</v>
      </c>
      <c r="JB20" s="68">
        <v>11008.404105</v>
      </c>
      <c r="JC20" s="68">
        <v>1886.366021</v>
      </c>
      <c r="JD20" s="68">
        <v>2506.3075050000002</v>
      </c>
      <c r="JE20" s="68">
        <v>2702.5226849999999</v>
      </c>
      <c r="JF20" s="68">
        <v>1762.787464</v>
      </c>
      <c r="JG20" s="68">
        <v>1894.7417399999999</v>
      </c>
      <c r="JH20" s="68">
        <v>1543.9061349999999</v>
      </c>
      <c r="JI20" s="68">
        <v>2571.006727</v>
      </c>
      <c r="JJ20" s="68">
        <v>2140.5548239999998</v>
      </c>
      <c r="JK20" s="68">
        <v>2116.1160150000001</v>
      </c>
      <c r="JL20" s="68">
        <v>1644.9941409999999</v>
      </c>
      <c r="JM20" s="68">
        <v>6742.8827520000004</v>
      </c>
      <c r="JN20" s="68">
        <v>2415.3947560000001</v>
      </c>
      <c r="JO20" s="68">
        <v>2222.272399</v>
      </c>
      <c r="JP20" s="68">
        <v>1058.783455</v>
      </c>
      <c r="JQ20" s="68">
        <v>4239.915336</v>
      </c>
      <c r="JR20" s="102">
        <f t="shared" si="19"/>
        <v>32831.189464000003</v>
      </c>
      <c r="JS20" s="102">
        <f t="shared" si="20"/>
        <v>30353.355744</v>
      </c>
      <c r="JT20" s="114"/>
      <c r="JU20" s="15"/>
    </row>
    <row r="21" spans="1:281" ht="15">
      <c r="A21" s="64" t="s">
        <v>26</v>
      </c>
      <c r="B21" s="47">
        <v>215.7</v>
      </c>
      <c r="C21" s="26">
        <v>120.4</v>
      </c>
      <c r="D21" s="26">
        <v>200</v>
      </c>
      <c r="E21" s="27">
        <v>150.1</v>
      </c>
      <c r="F21" s="27">
        <v>675</v>
      </c>
      <c r="G21" s="27">
        <v>121.4</v>
      </c>
      <c r="H21" s="26">
        <v>5.7</v>
      </c>
      <c r="I21" s="17">
        <v>125.9</v>
      </c>
      <c r="J21" s="25">
        <v>669.1</v>
      </c>
      <c r="K21" s="47">
        <v>65.84332599999999</v>
      </c>
      <c r="L21" s="47">
        <v>130.923799</v>
      </c>
      <c r="M21" s="66">
        <v>278.87184600000001</v>
      </c>
      <c r="N21" s="66">
        <v>1363.516769025322</v>
      </c>
      <c r="O21" s="66">
        <v>94.378123450000004</v>
      </c>
      <c r="P21" s="66">
        <v>243.15566230000002</v>
      </c>
      <c r="Q21" s="66">
        <v>467.46813499999996</v>
      </c>
      <c r="R21" s="66">
        <v>578.81773199999998</v>
      </c>
      <c r="S21" s="66">
        <v>560.70647099999996</v>
      </c>
      <c r="T21" s="66">
        <v>364.13921199999993</v>
      </c>
      <c r="U21" s="102">
        <f t="shared" si="14"/>
        <v>319.27203699999995</v>
      </c>
      <c r="V21" s="65">
        <v>31.6</v>
      </c>
      <c r="W21" s="65">
        <v>130.9</v>
      </c>
      <c r="X21" s="65" t="s">
        <v>24</v>
      </c>
      <c r="Y21" s="65">
        <v>1</v>
      </c>
      <c r="Z21" s="65" t="s">
        <v>22</v>
      </c>
      <c r="AA21" s="65">
        <v>2.9</v>
      </c>
      <c r="AB21" s="65" t="s">
        <v>22</v>
      </c>
      <c r="AC21" s="65">
        <v>16.3</v>
      </c>
      <c r="AD21" s="65">
        <v>17.3</v>
      </c>
      <c r="AE21" s="65" t="s">
        <v>22</v>
      </c>
      <c r="AF21" s="65" t="s">
        <v>24</v>
      </c>
      <c r="AG21" s="65" t="s">
        <v>22</v>
      </c>
      <c r="AH21" s="65" t="s">
        <v>22</v>
      </c>
      <c r="AI21" s="65" t="s">
        <v>22</v>
      </c>
      <c r="AJ21" s="65" t="s">
        <v>22</v>
      </c>
      <c r="AK21" s="65">
        <v>64</v>
      </c>
      <c r="AL21" s="65">
        <v>83.7</v>
      </c>
      <c r="AM21" s="65" t="s">
        <v>22</v>
      </c>
      <c r="AN21" s="65" t="s">
        <v>22</v>
      </c>
      <c r="AO21" s="65" t="s">
        <v>22</v>
      </c>
      <c r="AP21" s="65">
        <v>0.7</v>
      </c>
      <c r="AQ21" s="65" t="s">
        <v>22</v>
      </c>
      <c r="AR21" s="65" t="s">
        <v>22</v>
      </c>
      <c r="AS21" s="65">
        <v>1.7</v>
      </c>
      <c r="AT21" s="65" t="s">
        <v>22</v>
      </c>
      <c r="AU21" s="65" t="s">
        <v>22</v>
      </c>
      <c r="AV21" s="65">
        <v>48.6</v>
      </c>
      <c r="AW21" s="65" t="s">
        <v>22</v>
      </c>
      <c r="AX21" s="65" t="s">
        <v>22</v>
      </c>
      <c r="AY21" s="65">
        <v>45.2</v>
      </c>
      <c r="AZ21" s="68">
        <v>0</v>
      </c>
      <c r="BA21" s="68">
        <v>506.6</v>
      </c>
      <c r="BB21" s="68">
        <v>0</v>
      </c>
      <c r="BC21" s="68">
        <v>1.5</v>
      </c>
      <c r="BD21" s="68">
        <v>73.099999999999994</v>
      </c>
      <c r="BE21" s="65">
        <v>0</v>
      </c>
      <c r="BF21" s="65">
        <v>0</v>
      </c>
      <c r="BG21" s="65">
        <v>0</v>
      </c>
      <c r="BH21" s="65">
        <v>0</v>
      </c>
      <c r="BI21" s="65">
        <v>0</v>
      </c>
      <c r="BJ21" s="65">
        <v>0</v>
      </c>
      <c r="BK21" s="65">
        <v>0.7</v>
      </c>
      <c r="BL21" s="65">
        <v>0</v>
      </c>
      <c r="BM21" s="65">
        <v>0</v>
      </c>
      <c r="BN21" s="65">
        <v>3.6</v>
      </c>
      <c r="BO21" s="65">
        <v>19.399999999999999</v>
      </c>
      <c r="BP21" s="65">
        <v>97.7</v>
      </c>
      <c r="BQ21" s="65">
        <v>0</v>
      </c>
      <c r="BR21" s="66" t="s">
        <v>22</v>
      </c>
      <c r="BS21" s="66" t="s">
        <v>22</v>
      </c>
      <c r="BT21" s="66" t="s">
        <v>22</v>
      </c>
      <c r="BU21" s="66" t="s">
        <v>22</v>
      </c>
      <c r="BV21" s="66">
        <v>0.7</v>
      </c>
      <c r="BW21" s="68">
        <v>0.7</v>
      </c>
      <c r="BX21" s="66">
        <v>0.7</v>
      </c>
      <c r="BY21" s="65">
        <v>4.3</v>
      </c>
      <c r="BZ21" s="65">
        <v>23.7</v>
      </c>
      <c r="CA21" s="65">
        <v>121.4</v>
      </c>
      <c r="CB21" s="68">
        <v>121.4</v>
      </c>
      <c r="CC21" s="65" t="s">
        <v>22</v>
      </c>
      <c r="CD21" s="65">
        <v>0</v>
      </c>
      <c r="CE21" s="65">
        <v>0</v>
      </c>
      <c r="CF21" s="65">
        <v>0</v>
      </c>
      <c r="CG21" s="65">
        <v>0</v>
      </c>
      <c r="CH21" s="65">
        <v>0</v>
      </c>
      <c r="CI21" s="65">
        <v>0</v>
      </c>
      <c r="CJ21" s="65">
        <v>0</v>
      </c>
      <c r="CK21" s="65">
        <v>2.8</v>
      </c>
      <c r="CL21" s="65">
        <v>2.9</v>
      </c>
      <c r="CM21" s="65">
        <v>0</v>
      </c>
      <c r="CN21" s="65">
        <v>0</v>
      </c>
      <c r="CO21" s="65" t="s">
        <v>22</v>
      </c>
      <c r="CP21" s="65" t="s">
        <v>22</v>
      </c>
      <c r="CQ21" s="65" t="s">
        <v>22</v>
      </c>
      <c r="CR21" s="65" t="s">
        <v>22</v>
      </c>
      <c r="CS21" s="65" t="s">
        <v>22</v>
      </c>
      <c r="CT21" s="65" t="s">
        <v>22</v>
      </c>
      <c r="CU21" s="65" t="s">
        <v>22</v>
      </c>
      <c r="CV21" s="65">
        <v>2.8</v>
      </c>
      <c r="CW21" s="68">
        <v>5.7</v>
      </c>
      <c r="CX21" s="68">
        <v>5.7</v>
      </c>
      <c r="CY21" s="65">
        <v>5.7</v>
      </c>
      <c r="CZ21" s="65" t="s">
        <v>22</v>
      </c>
      <c r="DA21" s="65" t="s">
        <v>22</v>
      </c>
      <c r="DB21" s="65" t="s">
        <v>22</v>
      </c>
      <c r="DC21" s="65" t="s">
        <v>22</v>
      </c>
      <c r="DD21" s="68">
        <v>1.4</v>
      </c>
      <c r="DE21" s="68">
        <v>1.4</v>
      </c>
      <c r="DF21" s="68">
        <v>1.4</v>
      </c>
      <c r="DG21" s="68">
        <v>1.4</v>
      </c>
      <c r="DH21" s="68">
        <v>2.8</v>
      </c>
      <c r="DI21" s="68">
        <v>2.8</v>
      </c>
      <c r="DJ21" s="68">
        <v>125.9</v>
      </c>
      <c r="DK21" s="68">
        <v>125.9</v>
      </c>
      <c r="DL21" s="65" t="s">
        <v>22</v>
      </c>
      <c r="DM21" s="65" t="s">
        <v>22</v>
      </c>
      <c r="DN21" s="68">
        <v>6.8</v>
      </c>
      <c r="DO21" s="68">
        <v>6.8</v>
      </c>
      <c r="DP21" s="68">
        <v>33.9</v>
      </c>
      <c r="DQ21" s="65">
        <v>36.9</v>
      </c>
      <c r="DR21" s="68">
        <v>36.9</v>
      </c>
      <c r="DS21" s="68">
        <v>38.200000000000003</v>
      </c>
      <c r="DT21" s="68">
        <v>199.9</v>
      </c>
      <c r="DU21" s="68">
        <v>201.8</v>
      </c>
      <c r="DV21" s="68">
        <v>205.3</v>
      </c>
      <c r="DW21" s="68">
        <v>463.8</v>
      </c>
      <c r="DX21" s="68">
        <f t="shared" si="12"/>
        <v>669.1</v>
      </c>
      <c r="DY21" s="65" t="s">
        <v>22</v>
      </c>
      <c r="DZ21" s="65"/>
      <c r="EA21" s="65">
        <v>9.9</v>
      </c>
      <c r="EB21" s="65" t="s">
        <v>22</v>
      </c>
      <c r="EC21" s="65">
        <v>9.5987790000000004</v>
      </c>
      <c r="ED21" s="65">
        <v>0</v>
      </c>
      <c r="EE21" s="65">
        <v>0</v>
      </c>
      <c r="EF21" s="65">
        <v>0</v>
      </c>
      <c r="EG21" s="65">
        <v>0</v>
      </c>
      <c r="EH21" s="65">
        <v>23.694547</v>
      </c>
      <c r="EI21" s="65">
        <v>22.65</v>
      </c>
      <c r="EJ21" s="65"/>
      <c r="EK21" s="66">
        <f t="shared" si="13"/>
        <v>65.84332599999999</v>
      </c>
      <c r="EL21" s="65">
        <v>0</v>
      </c>
      <c r="EM21" s="65">
        <v>58.6</v>
      </c>
      <c r="EN21" s="65">
        <v>0</v>
      </c>
      <c r="EO21" s="65">
        <v>0</v>
      </c>
      <c r="EP21" s="65"/>
      <c r="EQ21" s="65"/>
      <c r="ER21" s="65"/>
      <c r="ES21" s="65">
        <v>0</v>
      </c>
      <c r="ET21" s="65">
        <v>9.3632989999999996</v>
      </c>
      <c r="EU21" s="65">
        <v>28.4605</v>
      </c>
      <c r="EV21" s="65">
        <v>7</v>
      </c>
      <c r="EW21" s="65">
        <v>27.5</v>
      </c>
      <c r="EX21" s="66">
        <f t="shared" si="15"/>
        <v>130.923799</v>
      </c>
      <c r="EY21" s="65">
        <v>179.00350399999999</v>
      </c>
      <c r="EZ21" s="65">
        <v>7.2683419999999996</v>
      </c>
      <c r="FA21" s="68">
        <v>0</v>
      </c>
      <c r="FB21" s="68"/>
      <c r="FC21" s="68">
        <v>0</v>
      </c>
      <c r="FD21" s="68">
        <v>92.6</v>
      </c>
      <c r="FE21" s="68"/>
      <c r="FF21" s="68">
        <v>0</v>
      </c>
      <c r="FG21" s="68"/>
      <c r="FH21" s="68">
        <v>0</v>
      </c>
      <c r="FI21" s="68">
        <v>0</v>
      </c>
      <c r="FJ21" s="68">
        <v>0</v>
      </c>
      <c r="FK21" s="68">
        <f t="shared" si="16"/>
        <v>278.87184600000001</v>
      </c>
      <c r="FL21" s="65" t="s">
        <v>22</v>
      </c>
      <c r="FM21" s="1">
        <v>48.469374000000002</v>
      </c>
      <c r="FN21" s="1">
        <v>0</v>
      </c>
      <c r="FO21" s="68">
        <v>0</v>
      </c>
      <c r="FP21" s="68">
        <v>0</v>
      </c>
      <c r="FQ21" s="68">
        <v>24.5</v>
      </c>
      <c r="FR21" s="68">
        <v>0</v>
      </c>
      <c r="FS21" s="68">
        <v>3.942748359336</v>
      </c>
      <c r="FT21" s="68">
        <v>1046.394548448294</v>
      </c>
      <c r="FU21" s="68">
        <v>0</v>
      </c>
      <c r="FV21" s="68">
        <v>158.36180389249</v>
      </c>
      <c r="FW21" s="68">
        <v>81.848294325202005</v>
      </c>
      <c r="FX21" s="68" t="e">
        <f t="shared" si="17"/>
        <v>#VALUE!</v>
      </c>
      <c r="FY21" s="65">
        <v>0</v>
      </c>
      <c r="FZ21" s="65">
        <v>9.9999999999999995E-7</v>
      </c>
      <c r="GA21" s="65">
        <v>0</v>
      </c>
      <c r="GB21" s="65">
        <v>0</v>
      </c>
      <c r="GC21" s="65">
        <v>0</v>
      </c>
      <c r="GD21" s="65">
        <v>0</v>
      </c>
      <c r="GE21" s="65">
        <v>0</v>
      </c>
      <c r="GF21" s="65">
        <v>46.801239000000002</v>
      </c>
      <c r="GG21" s="65">
        <v>2.1775264500000002</v>
      </c>
      <c r="GH21" s="65"/>
      <c r="GI21" s="65"/>
      <c r="GJ21" s="65">
        <v>45.399357000000002</v>
      </c>
      <c r="GK21" s="68">
        <f t="shared" si="18"/>
        <v>94.378123450000004</v>
      </c>
      <c r="GL21" s="65">
        <v>1.5774170000000001</v>
      </c>
      <c r="GM21" s="65">
        <v>0</v>
      </c>
      <c r="GN21" s="65"/>
      <c r="GO21" s="65">
        <v>46.332489000000002</v>
      </c>
      <c r="GP21" s="65"/>
      <c r="GQ21" s="65"/>
      <c r="GR21" s="65">
        <v>21.026033999999999</v>
      </c>
      <c r="GS21" s="65"/>
      <c r="GT21" s="65">
        <v>85.472516299999995</v>
      </c>
      <c r="GU21" s="65"/>
      <c r="GV21" s="65"/>
      <c r="GW21" s="65">
        <v>88.747206000000006</v>
      </c>
      <c r="GX21" s="65"/>
      <c r="GY21" s="65"/>
      <c r="GZ21" s="65"/>
      <c r="HA21" s="65">
        <v>89.349164000000002</v>
      </c>
      <c r="HB21" s="65"/>
      <c r="HC21" s="65"/>
      <c r="HD21" s="68"/>
      <c r="HE21" s="68">
        <v>86.095392000000004</v>
      </c>
      <c r="HF21" s="68">
        <v>292.02357899999998</v>
      </c>
      <c r="HG21" s="68"/>
      <c r="HH21" s="68"/>
      <c r="HI21" s="68"/>
      <c r="HJ21" s="68">
        <v>92.724174000000005</v>
      </c>
      <c r="HK21" s="68">
        <v>2.3379799999999999</v>
      </c>
      <c r="HL21" s="68"/>
      <c r="HM21" s="68">
        <v>0</v>
      </c>
      <c r="HN21" s="68"/>
      <c r="HO21" s="68">
        <v>212.111088</v>
      </c>
      <c r="HP21" s="68">
        <v>90.958978999999999</v>
      </c>
      <c r="HQ21" s="68"/>
      <c r="HR21" s="68">
        <v>88.582288000000005</v>
      </c>
      <c r="HS21" s="68"/>
      <c r="HT21" s="68"/>
      <c r="HU21" s="68">
        <v>92.103223</v>
      </c>
      <c r="HV21" s="68">
        <v>0</v>
      </c>
      <c r="HW21" s="68">
        <v>0</v>
      </c>
      <c r="HX21" s="68">
        <v>0</v>
      </c>
      <c r="HY21" s="68">
        <v>36.946061999999998</v>
      </c>
      <c r="HZ21" s="68">
        <v>92.852536000000001</v>
      </c>
      <c r="IA21" s="68">
        <v>0</v>
      </c>
      <c r="IB21" s="68">
        <v>0</v>
      </c>
      <c r="IC21" s="68">
        <v>0</v>
      </c>
      <c r="ID21" s="68">
        <v>0</v>
      </c>
      <c r="IE21" s="68">
        <v>96.754541000000003</v>
      </c>
      <c r="IF21" s="68">
        <v>0</v>
      </c>
      <c r="IG21" s="68">
        <v>334.15333199999998</v>
      </c>
      <c r="IH21" s="68">
        <v>0</v>
      </c>
      <c r="II21" s="68">
        <v>0</v>
      </c>
      <c r="IJ21" s="68">
        <v>0.73862700000000003</v>
      </c>
      <c r="IK21" s="68">
        <v>107.306</v>
      </c>
      <c r="IL21" s="68">
        <v>97.022656999999995</v>
      </c>
      <c r="IM21" s="68">
        <v>2.4472839999999998</v>
      </c>
      <c r="IN21" s="68">
        <v>48.279145999999997</v>
      </c>
      <c r="IO21" s="68"/>
      <c r="IP21" s="68"/>
      <c r="IQ21" s="106">
        <v>0</v>
      </c>
      <c r="IR21" s="68">
        <v>7.3100779999999999</v>
      </c>
      <c r="IS21" s="68">
        <v>101.03542</v>
      </c>
      <c r="IT21" s="106"/>
      <c r="IU21" s="106"/>
      <c r="IV21" s="68"/>
      <c r="IW21" s="68">
        <v>127.542796</v>
      </c>
      <c r="IX21" s="68">
        <v>0</v>
      </c>
      <c r="IY21" s="68">
        <v>95.895295000000004</v>
      </c>
      <c r="IZ21" s="68"/>
      <c r="JA21" s="68"/>
      <c r="JB21" s="68"/>
      <c r="JC21" s="68">
        <v>0</v>
      </c>
      <c r="JD21" s="68">
        <v>95.833945999999997</v>
      </c>
      <c r="JE21" s="68">
        <v>0</v>
      </c>
      <c r="JF21" s="68">
        <v>106.879124</v>
      </c>
      <c r="JG21" s="68">
        <v>116.970781</v>
      </c>
      <c r="JH21" s="68">
        <v>0</v>
      </c>
      <c r="JI21" s="68">
        <v>0</v>
      </c>
      <c r="JJ21" s="68">
        <v>0</v>
      </c>
      <c r="JK21" s="68">
        <v>0</v>
      </c>
      <c r="JL21" s="68">
        <v>0</v>
      </c>
      <c r="JM21" s="68">
        <v>144.36821399999999</v>
      </c>
      <c r="JN21" s="68">
        <v>43.048177000000003</v>
      </c>
      <c r="JO21" s="68">
        <v>7.2655440000000002</v>
      </c>
      <c r="JP21" s="68">
        <v>176.10441700000001</v>
      </c>
      <c r="JQ21" s="68">
        <v>100.13997000000001</v>
      </c>
      <c r="JR21" s="102">
        <f t="shared" si="19"/>
        <v>319.27203699999995</v>
      </c>
      <c r="JS21" s="102">
        <f t="shared" si="20"/>
        <v>694.77622700000006</v>
      </c>
      <c r="JT21" s="114"/>
      <c r="JU21" s="15"/>
    </row>
    <row r="22" spans="1:281" ht="15">
      <c r="A22" s="64" t="s">
        <v>27</v>
      </c>
      <c r="B22" s="47">
        <v>79.2</v>
      </c>
      <c r="C22" s="26">
        <v>98.7</v>
      </c>
      <c r="D22" s="26">
        <v>496.2</v>
      </c>
      <c r="E22" s="27">
        <v>14</v>
      </c>
      <c r="F22" s="27">
        <v>133.4</v>
      </c>
      <c r="G22" s="27">
        <v>5.2</v>
      </c>
      <c r="H22" s="26" t="s">
        <v>22</v>
      </c>
      <c r="I22" s="17">
        <v>119.8</v>
      </c>
      <c r="J22" s="26" t="s">
        <v>22</v>
      </c>
      <c r="K22" s="47">
        <v>231</v>
      </c>
      <c r="L22" s="47">
        <v>14.98029</v>
      </c>
      <c r="M22" s="66">
        <v>223.382983</v>
      </c>
      <c r="N22" s="66">
        <v>47.315766333999996</v>
      </c>
      <c r="O22" s="66">
        <v>128.8376360275</v>
      </c>
      <c r="P22" s="66">
        <v>171.865487</v>
      </c>
      <c r="Q22" s="66">
        <v>87.468991000000003</v>
      </c>
      <c r="R22" s="66">
        <v>102.180809</v>
      </c>
      <c r="S22" s="66">
        <v>4100.4268890000003</v>
      </c>
      <c r="T22" s="66">
        <v>29.572890000000001</v>
      </c>
      <c r="U22" s="102">
        <f t="shared" si="14"/>
        <v>911.79894100000001</v>
      </c>
      <c r="V22" s="65">
        <v>450.8</v>
      </c>
      <c r="W22" s="65">
        <v>10.4</v>
      </c>
      <c r="X22" s="65" t="s">
        <v>22</v>
      </c>
      <c r="Y22" s="65" t="s">
        <v>22</v>
      </c>
      <c r="Z22" s="65" t="s">
        <v>22</v>
      </c>
      <c r="AA22" s="65">
        <v>17.399999999999999</v>
      </c>
      <c r="AB22" s="65">
        <v>15.4</v>
      </c>
      <c r="AC22" s="65" t="s">
        <v>22</v>
      </c>
      <c r="AD22" s="65" t="s">
        <v>22</v>
      </c>
      <c r="AE22" s="65">
        <v>2.2000000000000002</v>
      </c>
      <c r="AF22" s="65" t="s">
        <v>22</v>
      </c>
      <c r="AG22" s="65" t="s">
        <v>22</v>
      </c>
      <c r="AH22" s="65" t="s">
        <v>22</v>
      </c>
      <c r="AI22" s="65" t="s">
        <v>22</v>
      </c>
      <c r="AJ22" s="65" t="s">
        <v>22</v>
      </c>
      <c r="AK22" s="65" t="s">
        <v>24</v>
      </c>
      <c r="AL22" s="65" t="s">
        <v>22</v>
      </c>
      <c r="AM22" s="65">
        <v>1.1000000000000001</v>
      </c>
      <c r="AN22" s="65" t="s">
        <v>22</v>
      </c>
      <c r="AO22" s="65">
        <v>12</v>
      </c>
      <c r="AP22" s="65" t="s">
        <v>22</v>
      </c>
      <c r="AQ22" s="65" t="s">
        <v>22</v>
      </c>
      <c r="AR22" s="65">
        <v>0.9</v>
      </c>
      <c r="AS22" s="65" t="s">
        <v>22</v>
      </c>
      <c r="AT22" s="65" t="s">
        <v>22</v>
      </c>
      <c r="AU22" s="65" t="s">
        <v>22</v>
      </c>
      <c r="AV22" s="65" t="s">
        <v>22</v>
      </c>
      <c r="AW22" s="65" t="s">
        <v>22</v>
      </c>
      <c r="AX22" s="65" t="s">
        <v>22</v>
      </c>
      <c r="AY22" s="65">
        <v>0</v>
      </c>
      <c r="AZ22" s="68">
        <v>0</v>
      </c>
      <c r="BA22" s="68">
        <v>133.4</v>
      </c>
      <c r="BB22" s="68">
        <v>0</v>
      </c>
      <c r="BC22" s="68">
        <v>0</v>
      </c>
      <c r="BD22" s="68">
        <v>0</v>
      </c>
      <c r="BE22" s="65">
        <v>0</v>
      </c>
      <c r="BF22" s="65"/>
      <c r="BG22" s="65">
        <v>2.4</v>
      </c>
      <c r="BH22" s="65">
        <v>0</v>
      </c>
      <c r="BI22" s="65">
        <v>0</v>
      </c>
      <c r="BJ22" s="65">
        <v>0</v>
      </c>
      <c r="BK22" s="65">
        <v>0</v>
      </c>
      <c r="BL22" s="65">
        <v>2.8</v>
      </c>
      <c r="BM22" s="65">
        <v>0</v>
      </c>
      <c r="BN22" s="65">
        <v>0</v>
      </c>
      <c r="BO22" s="65">
        <v>0</v>
      </c>
      <c r="BP22" s="65">
        <v>0</v>
      </c>
      <c r="BQ22" s="65">
        <v>0</v>
      </c>
      <c r="BR22" s="66">
        <v>2.4</v>
      </c>
      <c r="BS22" s="66">
        <v>2.4</v>
      </c>
      <c r="BT22" s="66">
        <v>2.4</v>
      </c>
      <c r="BU22" s="66">
        <v>2.4</v>
      </c>
      <c r="BV22" s="66">
        <v>2.4</v>
      </c>
      <c r="BW22" s="66">
        <v>5.2</v>
      </c>
      <c r="BX22" s="66">
        <v>5.2</v>
      </c>
      <c r="BY22" s="65">
        <v>5.2</v>
      </c>
      <c r="BZ22" s="65">
        <v>5.2</v>
      </c>
      <c r="CA22" s="65">
        <v>5.2</v>
      </c>
      <c r="CB22" s="68">
        <v>5.2</v>
      </c>
      <c r="CC22" s="65" t="s">
        <v>22</v>
      </c>
      <c r="CD22" s="65">
        <v>0</v>
      </c>
      <c r="CE22" s="65">
        <v>0</v>
      </c>
      <c r="CF22" s="65">
        <v>0</v>
      </c>
      <c r="CG22" s="65">
        <v>0</v>
      </c>
      <c r="CH22" s="65">
        <v>0</v>
      </c>
      <c r="CI22" s="65">
        <v>0</v>
      </c>
      <c r="CJ22" s="65">
        <v>0</v>
      </c>
      <c r="CK22" s="65">
        <v>0</v>
      </c>
      <c r="CL22" s="65">
        <v>0</v>
      </c>
      <c r="CM22" s="65">
        <v>0</v>
      </c>
      <c r="CN22" s="65">
        <v>0</v>
      </c>
      <c r="CO22" s="65" t="s">
        <v>22</v>
      </c>
      <c r="CP22" s="65" t="s">
        <v>22</v>
      </c>
      <c r="CQ22" s="65" t="s">
        <v>22</v>
      </c>
      <c r="CR22" s="65" t="s">
        <v>22</v>
      </c>
      <c r="CS22" s="65" t="s">
        <v>22</v>
      </c>
      <c r="CT22" s="65" t="s">
        <v>22</v>
      </c>
      <c r="CU22" s="65" t="s">
        <v>22</v>
      </c>
      <c r="CV22" s="65" t="s">
        <v>22</v>
      </c>
      <c r="CW22" s="65" t="s">
        <v>22</v>
      </c>
      <c r="CX22" s="65" t="s">
        <v>22</v>
      </c>
      <c r="CY22" s="65" t="s">
        <v>22</v>
      </c>
      <c r="CZ22" s="65" t="s">
        <v>22</v>
      </c>
      <c r="DA22" s="65" t="s">
        <v>22</v>
      </c>
      <c r="DB22" s="65" t="s">
        <v>22</v>
      </c>
      <c r="DC22" s="68">
        <v>119.8</v>
      </c>
      <c r="DD22" s="68">
        <v>119.8</v>
      </c>
      <c r="DE22" s="68">
        <v>119.8</v>
      </c>
      <c r="DF22" s="68">
        <v>119.8</v>
      </c>
      <c r="DG22" s="68">
        <v>119.8</v>
      </c>
      <c r="DH22" s="68">
        <v>119.8</v>
      </c>
      <c r="DI22" s="68">
        <v>119.8</v>
      </c>
      <c r="DJ22" s="68">
        <v>119.8</v>
      </c>
      <c r="DK22" s="68">
        <v>119.8</v>
      </c>
      <c r="DL22" s="65" t="s">
        <v>22</v>
      </c>
      <c r="DM22" s="65" t="s">
        <v>22</v>
      </c>
      <c r="DN22" s="65" t="s">
        <v>22</v>
      </c>
      <c r="DO22" s="65" t="s">
        <v>22</v>
      </c>
      <c r="DP22" s="65" t="s">
        <v>22</v>
      </c>
      <c r="DQ22" s="65" t="s">
        <v>22</v>
      </c>
      <c r="DR22" s="65" t="s">
        <v>22</v>
      </c>
      <c r="DS22" s="65" t="s">
        <v>22</v>
      </c>
      <c r="DT22" s="65" t="s">
        <v>22</v>
      </c>
      <c r="DU22" s="68">
        <v>0</v>
      </c>
      <c r="DV22" s="65" t="s">
        <v>22</v>
      </c>
      <c r="DW22" s="68"/>
      <c r="DX22" s="65" t="s">
        <v>22</v>
      </c>
      <c r="DY22" s="65" t="s">
        <v>22</v>
      </c>
      <c r="DZ22" s="65"/>
      <c r="EA22" s="65">
        <v>0</v>
      </c>
      <c r="EB22" s="65" t="s">
        <v>22</v>
      </c>
      <c r="EC22" s="65" t="s">
        <v>22</v>
      </c>
      <c r="ED22" s="65">
        <v>0</v>
      </c>
      <c r="EE22" s="65">
        <v>78.099999999999994</v>
      </c>
      <c r="EF22" s="65">
        <v>0</v>
      </c>
      <c r="EG22" s="65">
        <v>0</v>
      </c>
      <c r="EH22" s="65">
        <v>0</v>
      </c>
      <c r="EI22" s="65">
        <v>152.9</v>
      </c>
      <c r="EJ22" s="65"/>
      <c r="EK22" s="66">
        <f t="shared" si="13"/>
        <v>231</v>
      </c>
      <c r="EL22" s="65">
        <v>0</v>
      </c>
      <c r="EM22" s="65">
        <v>0</v>
      </c>
      <c r="EN22" s="65">
        <v>0</v>
      </c>
      <c r="EO22" s="65">
        <v>13.780290000000001</v>
      </c>
      <c r="EP22" s="65"/>
      <c r="EQ22" s="65"/>
      <c r="ER22" s="65"/>
      <c r="ES22" s="65">
        <v>0</v>
      </c>
      <c r="ET22" s="65">
        <v>0</v>
      </c>
      <c r="EU22" s="65">
        <v>0</v>
      </c>
      <c r="EV22" s="65"/>
      <c r="EW22" s="65">
        <v>1.2</v>
      </c>
      <c r="EX22" s="66">
        <f t="shared" si="15"/>
        <v>14.98029</v>
      </c>
      <c r="EY22" s="65">
        <v>42.346791000000003</v>
      </c>
      <c r="EZ22" s="65">
        <v>29.244474</v>
      </c>
      <c r="FA22" s="68">
        <v>0</v>
      </c>
      <c r="FB22" s="68">
        <v>57.54</v>
      </c>
      <c r="FC22" s="68">
        <v>0</v>
      </c>
      <c r="FD22" s="68"/>
      <c r="FE22" s="68"/>
      <c r="FF22" s="68">
        <v>0</v>
      </c>
      <c r="FG22" s="68">
        <v>8.6999999999999993</v>
      </c>
      <c r="FH22" s="68">
        <v>72.351718000000005</v>
      </c>
      <c r="FI22" s="68">
        <v>0</v>
      </c>
      <c r="FJ22" s="68">
        <v>13.2</v>
      </c>
      <c r="FK22" s="68">
        <f t="shared" si="16"/>
        <v>223.382983</v>
      </c>
      <c r="FL22" s="65" t="s">
        <v>22</v>
      </c>
      <c r="FM22" s="1">
        <v>0</v>
      </c>
      <c r="FN22" s="1">
        <v>45.668315</v>
      </c>
      <c r="FO22" s="68">
        <v>0</v>
      </c>
      <c r="FP22" s="68">
        <v>1.6164085800000001</v>
      </c>
      <c r="FQ22" s="68">
        <v>0</v>
      </c>
      <c r="FR22" s="68">
        <v>3.1042754000000002E-2</v>
      </c>
      <c r="FS22" s="68">
        <v>0</v>
      </c>
      <c r="FT22" s="68">
        <v>0</v>
      </c>
      <c r="FU22" s="68">
        <v>0</v>
      </c>
      <c r="FV22" s="68">
        <v>0</v>
      </c>
      <c r="FW22" s="68">
        <v>0</v>
      </c>
      <c r="FX22" s="68" t="e">
        <f t="shared" si="17"/>
        <v>#VALUE!</v>
      </c>
      <c r="FY22" s="65">
        <v>0</v>
      </c>
      <c r="FZ22" s="65">
        <v>32.083035569499998</v>
      </c>
      <c r="GA22" s="65">
        <v>65.137107658000005</v>
      </c>
      <c r="GB22" s="65">
        <v>0</v>
      </c>
      <c r="GC22" s="65">
        <v>0</v>
      </c>
      <c r="GD22" s="65">
        <v>7.6646042200000011</v>
      </c>
      <c r="GE22" s="65">
        <v>0.35474053999999999</v>
      </c>
      <c r="GF22" s="65">
        <v>19.13049904</v>
      </c>
      <c r="GG22" s="65"/>
      <c r="GH22" s="65">
        <v>0.35504999999999998</v>
      </c>
      <c r="GI22" s="65"/>
      <c r="GJ22" s="65">
        <v>4.1125990000000003</v>
      </c>
      <c r="GK22" s="68">
        <f t="shared" si="18"/>
        <v>128.8376360275</v>
      </c>
      <c r="GL22" s="65">
        <v>53.284630999999997</v>
      </c>
      <c r="GM22" s="65">
        <v>81.929568000000003</v>
      </c>
      <c r="GN22" s="65">
        <v>69.452506</v>
      </c>
      <c r="GO22" s="65">
        <v>0.15831100000000001</v>
      </c>
      <c r="GP22" s="65"/>
      <c r="GQ22" s="65"/>
      <c r="GR22" s="65"/>
      <c r="GS22" s="65">
        <v>36.492977000000003</v>
      </c>
      <c r="GT22" s="65"/>
      <c r="GU22" s="65"/>
      <c r="GV22" s="65"/>
      <c r="GW22" s="65"/>
      <c r="GX22" s="65">
        <v>22.179435000000002</v>
      </c>
      <c r="GY22" s="65">
        <v>5.1638210000000004</v>
      </c>
      <c r="GZ22" s="65"/>
      <c r="HA22" s="65">
        <v>12.342694</v>
      </c>
      <c r="HB22" s="65"/>
      <c r="HC22" s="65"/>
      <c r="HD22" s="68"/>
      <c r="HE22" s="68">
        <v>3.5998380000000001</v>
      </c>
      <c r="HF22" s="68">
        <v>31.427318</v>
      </c>
      <c r="HG22" s="68"/>
      <c r="HH22" s="68">
        <v>1.1427769999999999</v>
      </c>
      <c r="HI22" s="68">
        <v>11.613108</v>
      </c>
      <c r="HJ22" s="68">
        <v>26.571925</v>
      </c>
      <c r="HK22" s="68">
        <v>22.424607000000002</v>
      </c>
      <c r="HL22" s="68"/>
      <c r="HM22" s="68">
        <v>0</v>
      </c>
      <c r="HN22" s="68"/>
      <c r="HO22" s="68">
        <v>0</v>
      </c>
      <c r="HP22" s="68"/>
      <c r="HQ22" s="68"/>
      <c r="HR22" s="68"/>
      <c r="HS22" s="68">
        <v>28.882142999999999</v>
      </c>
      <c r="HT22" s="68">
        <v>23.008437000000001</v>
      </c>
      <c r="HU22" s="68">
        <v>1.2936970000000001</v>
      </c>
      <c r="HV22" s="68">
        <v>98.236142999999998</v>
      </c>
      <c r="HW22" s="68">
        <v>0</v>
      </c>
      <c r="HX22" s="68">
        <v>0</v>
      </c>
      <c r="HY22" s="68">
        <v>0</v>
      </c>
      <c r="HZ22" s="68">
        <v>6.3950999999999994E-2</v>
      </c>
      <c r="IA22" s="68">
        <v>0</v>
      </c>
      <c r="IB22" s="68">
        <v>25.137988</v>
      </c>
      <c r="IC22" s="68">
        <v>38.255363000000003</v>
      </c>
      <c r="ID22" s="68">
        <v>554.95629499999995</v>
      </c>
      <c r="IE22" s="68">
        <v>3306.2700690000001</v>
      </c>
      <c r="IF22" s="68">
        <v>63.224874</v>
      </c>
      <c r="IG22" s="68">
        <v>14.282206</v>
      </c>
      <c r="IH22" s="68">
        <v>0</v>
      </c>
      <c r="II22" s="68">
        <v>0</v>
      </c>
      <c r="IJ22" s="68">
        <v>0</v>
      </c>
      <c r="IK22" s="68">
        <v>0</v>
      </c>
      <c r="IL22" s="68">
        <v>0</v>
      </c>
      <c r="IM22" s="68">
        <v>26.016178</v>
      </c>
      <c r="IN22" s="68"/>
      <c r="IO22" s="68">
        <v>3.5567120000000001</v>
      </c>
      <c r="IP22" s="68"/>
      <c r="IQ22" s="106">
        <v>0</v>
      </c>
      <c r="IR22" s="68">
        <v>0</v>
      </c>
      <c r="IS22" s="68">
        <v>0</v>
      </c>
      <c r="IT22" s="106"/>
      <c r="IU22" s="106">
        <v>730.37762299999997</v>
      </c>
      <c r="IV22" s="68">
        <v>18.109988000000001</v>
      </c>
      <c r="IW22" s="68">
        <v>0</v>
      </c>
      <c r="IX22" s="68">
        <v>3.5220020000000001</v>
      </c>
      <c r="IY22" s="68"/>
      <c r="IZ22" s="68">
        <v>0</v>
      </c>
      <c r="JA22" s="68">
        <v>131.92261400000001</v>
      </c>
      <c r="JB22" s="68">
        <v>6.9646229999999996</v>
      </c>
      <c r="JC22" s="68">
        <v>17.031020999999999</v>
      </c>
      <c r="JD22" s="68">
        <v>2.029712</v>
      </c>
      <c r="JE22" s="68">
        <v>1.8413580000000001</v>
      </c>
      <c r="JF22" s="68">
        <v>0</v>
      </c>
      <c r="JG22" s="68">
        <v>109.399221</v>
      </c>
      <c r="JH22" s="68">
        <v>110.678679</v>
      </c>
      <c r="JI22" s="68">
        <v>0</v>
      </c>
      <c r="JJ22" s="68">
        <v>7.128952</v>
      </c>
      <c r="JK22" s="68">
        <v>0</v>
      </c>
      <c r="JL22" s="68">
        <v>112.00255900000001</v>
      </c>
      <c r="JM22" s="68">
        <v>0</v>
      </c>
      <c r="JN22" s="68">
        <v>2.2878669999999999</v>
      </c>
      <c r="JO22" s="68">
        <v>181.66090299999999</v>
      </c>
      <c r="JP22" s="68">
        <v>26.374618999999999</v>
      </c>
      <c r="JQ22" s="68">
        <v>828.38930800000003</v>
      </c>
      <c r="JR22" s="102">
        <f t="shared" si="19"/>
        <v>911.79894100000001</v>
      </c>
      <c r="JS22" s="102">
        <f t="shared" si="20"/>
        <v>1377.9221080000002</v>
      </c>
      <c r="JT22" s="114"/>
      <c r="JU22" s="15"/>
    </row>
    <row r="23" spans="1:281" ht="15">
      <c r="A23" s="64" t="s">
        <v>28</v>
      </c>
      <c r="B23" s="47">
        <v>2475.1</v>
      </c>
      <c r="C23" s="26">
        <v>3031.8</v>
      </c>
      <c r="D23" s="26">
        <v>3617.2</v>
      </c>
      <c r="E23" s="27">
        <v>6701.3</v>
      </c>
      <c r="F23" s="27">
        <v>15592.6</v>
      </c>
      <c r="G23" s="27">
        <v>14085.1</v>
      </c>
      <c r="H23" s="26">
        <v>5957.3</v>
      </c>
      <c r="I23" s="17">
        <v>7530.6</v>
      </c>
      <c r="J23" s="25">
        <v>15799.9</v>
      </c>
      <c r="K23" s="47">
        <v>6618.6144690000001</v>
      </c>
      <c r="L23" s="47">
        <v>12601.195506999999</v>
      </c>
      <c r="M23" s="66">
        <v>18859.729444000008</v>
      </c>
      <c r="N23" s="66">
        <v>15063.452081562635</v>
      </c>
      <c r="O23" s="66">
        <v>13149.100462217899</v>
      </c>
      <c r="P23" s="66">
        <v>7995.4604934940062</v>
      </c>
      <c r="Q23" s="66">
        <v>9901.3555230000002</v>
      </c>
      <c r="R23" s="66">
        <v>9853.5457910000005</v>
      </c>
      <c r="S23" s="66">
        <v>12741.931759000001</v>
      </c>
      <c r="T23" s="66">
        <v>11318.850958999999</v>
      </c>
      <c r="U23" s="102">
        <f t="shared" si="14"/>
        <v>9928.8865110000006</v>
      </c>
      <c r="V23" s="66">
        <v>499.4</v>
      </c>
      <c r="W23" s="66">
        <v>479.2</v>
      </c>
      <c r="X23" s="65">
        <v>371.9</v>
      </c>
      <c r="Y23" s="65">
        <v>130.1</v>
      </c>
      <c r="Z23" s="65">
        <v>284.89999999999998</v>
      </c>
      <c r="AA23" s="65">
        <v>150</v>
      </c>
      <c r="AB23" s="65">
        <v>608.79999999999995</v>
      </c>
      <c r="AC23" s="65">
        <v>275.10000000000002</v>
      </c>
      <c r="AD23" s="65">
        <v>284.5</v>
      </c>
      <c r="AE23" s="65">
        <v>256.3</v>
      </c>
      <c r="AF23" s="65">
        <v>91.1</v>
      </c>
      <c r="AG23" s="65">
        <v>185.9</v>
      </c>
      <c r="AH23" s="65">
        <v>295</v>
      </c>
      <c r="AI23" s="65">
        <v>249</v>
      </c>
      <c r="AJ23" s="65">
        <v>191.9</v>
      </c>
      <c r="AK23" s="65">
        <v>654.70000000000005</v>
      </c>
      <c r="AL23" s="65">
        <v>8.3000000000000007</v>
      </c>
      <c r="AM23" s="65">
        <v>157.1</v>
      </c>
      <c r="AN23" s="65">
        <v>642.20000000000005</v>
      </c>
      <c r="AO23" s="65">
        <v>127.3</v>
      </c>
      <c r="AP23" s="65">
        <v>612.6</v>
      </c>
      <c r="AQ23" s="65">
        <v>3155.1</v>
      </c>
      <c r="AR23" s="65">
        <v>258.89999999999998</v>
      </c>
      <c r="AS23" s="65">
        <v>349.2</v>
      </c>
      <c r="AT23" s="65">
        <v>309.7</v>
      </c>
      <c r="AU23" s="65">
        <v>354.2</v>
      </c>
      <c r="AV23" s="65">
        <v>553.4</v>
      </c>
      <c r="AW23" s="65">
        <v>562</v>
      </c>
      <c r="AX23" s="65">
        <v>384</v>
      </c>
      <c r="AY23" s="65">
        <v>569</v>
      </c>
      <c r="AZ23" s="68">
        <v>246.8</v>
      </c>
      <c r="BA23" s="68">
        <v>821.3</v>
      </c>
      <c r="BB23" s="68">
        <v>2312.6999999999998</v>
      </c>
      <c r="BC23" s="68">
        <v>2859.4</v>
      </c>
      <c r="BD23" s="68">
        <v>5506</v>
      </c>
      <c r="BE23" s="65">
        <v>1114.0999999999999</v>
      </c>
      <c r="BF23" s="65">
        <v>3920</v>
      </c>
      <c r="BG23" s="65">
        <v>3151.2</v>
      </c>
      <c r="BH23" s="65">
        <v>481.7</v>
      </c>
      <c r="BI23" s="65">
        <v>1109.7</v>
      </c>
      <c r="BJ23" s="65">
        <v>1277.9000000000001</v>
      </c>
      <c r="BK23" s="65">
        <v>573.6</v>
      </c>
      <c r="BL23" s="65">
        <v>767.30000000000109</v>
      </c>
      <c r="BM23" s="65">
        <v>818.9</v>
      </c>
      <c r="BN23" s="65">
        <v>445.80000000000109</v>
      </c>
      <c r="BO23" s="65">
        <v>459.19999999999891</v>
      </c>
      <c r="BP23" s="65">
        <v>304.89999999999998</v>
      </c>
      <c r="BQ23" s="65">
        <v>774.9</v>
      </c>
      <c r="BR23" s="66">
        <v>7071.2</v>
      </c>
      <c r="BS23" s="66">
        <v>7552.9</v>
      </c>
      <c r="BT23" s="66">
        <v>8662.6</v>
      </c>
      <c r="BU23" s="66">
        <v>9940.5</v>
      </c>
      <c r="BV23" s="66">
        <v>10514.1</v>
      </c>
      <c r="BW23" s="66">
        <v>11281.4</v>
      </c>
      <c r="BX23" s="66">
        <v>12100.3</v>
      </c>
      <c r="BY23" s="65">
        <v>12546.1</v>
      </c>
      <c r="BZ23" s="65">
        <v>13005.3</v>
      </c>
      <c r="CA23" s="65">
        <v>13310.2</v>
      </c>
      <c r="CB23" s="68">
        <v>14085.1</v>
      </c>
      <c r="CC23" s="65">
        <v>229.1</v>
      </c>
      <c r="CD23" s="65">
        <v>570.5</v>
      </c>
      <c r="CE23" s="65">
        <v>792.9</v>
      </c>
      <c r="CF23" s="65">
        <v>765.6</v>
      </c>
      <c r="CG23" s="65">
        <v>242.1</v>
      </c>
      <c r="CH23" s="65">
        <v>791.3</v>
      </c>
      <c r="CI23" s="65">
        <v>171.8</v>
      </c>
      <c r="CJ23" s="65">
        <v>312.39999999999998</v>
      </c>
      <c r="CK23" s="65">
        <v>716.8</v>
      </c>
      <c r="CL23" s="65">
        <v>699.4</v>
      </c>
      <c r="CM23" s="65">
        <v>580.5</v>
      </c>
      <c r="CN23" s="65">
        <v>84.900000000000546</v>
      </c>
      <c r="CO23" s="65">
        <v>799.6</v>
      </c>
      <c r="CP23" s="65">
        <v>1592.5</v>
      </c>
      <c r="CQ23" s="65">
        <v>2358.1</v>
      </c>
      <c r="CR23" s="65">
        <v>2600.1999999999998</v>
      </c>
      <c r="CS23" s="65">
        <v>3391.5</v>
      </c>
      <c r="CT23" s="68">
        <v>3563.3</v>
      </c>
      <c r="CU23" s="65">
        <v>3875.7</v>
      </c>
      <c r="CV23" s="65">
        <v>4592.5</v>
      </c>
      <c r="CW23" s="68">
        <v>5291.9</v>
      </c>
      <c r="CX23" s="68">
        <v>5872.4</v>
      </c>
      <c r="CY23" s="65">
        <v>5957.3</v>
      </c>
      <c r="CZ23" s="65">
        <v>881.7</v>
      </c>
      <c r="DA23" s="65">
        <v>1247</v>
      </c>
      <c r="DB23" s="65">
        <v>1508.9</v>
      </c>
      <c r="DC23" s="68">
        <v>1890.3</v>
      </c>
      <c r="DD23" s="68">
        <v>2566.1999999999998</v>
      </c>
      <c r="DE23" s="68">
        <v>3092.4</v>
      </c>
      <c r="DF23" s="68">
        <v>3486.9</v>
      </c>
      <c r="DG23" s="68">
        <v>4715.1000000000004</v>
      </c>
      <c r="DH23" s="68">
        <v>5838.9</v>
      </c>
      <c r="DI23" s="68">
        <v>6687.8</v>
      </c>
      <c r="DJ23" s="68">
        <v>6813.8</v>
      </c>
      <c r="DK23" s="68">
        <v>7530.6</v>
      </c>
      <c r="DL23" s="68">
        <v>599.1</v>
      </c>
      <c r="DM23" s="68">
        <v>1146.9000000000001</v>
      </c>
      <c r="DN23" s="68">
        <v>1766.9</v>
      </c>
      <c r="DO23" s="68">
        <v>4293.1000000000004</v>
      </c>
      <c r="DP23" s="68">
        <v>5242.3999999999996</v>
      </c>
      <c r="DQ23" s="65">
        <v>11057.3</v>
      </c>
      <c r="DR23" s="68">
        <v>14686.9</v>
      </c>
      <c r="DS23" s="68">
        <v>14826</v>
      </c>
      <c r="DT23" s="68">
        <v>14944.1</v>
      </c>
      <c r="DU23" s="68">
        <v>15363.5</v>
      </c>
      <c r="DV23" s="68">
        <v>15677.8</v>
      </c>
      <c r="DW23" s="68">
        <v>122.1</v>
      </c>
      <c r="DX23" s="68">
        <f>DV23+DW23</f>
        <v>15799.9</v>
      </c>
      <c r="DY23" s="65">
        <v>245.8</v>
      </c>
      <c r="DZ23" s="65">
        <v>219.6</v>
      </c>
      <c r="EA23" s="65">
        <v>380.3</v>
      </c>
      <c r="EB23" s="65">
        <v>110</v>
      </c>
      <c r="EC23" s="65">
        <v>106.424459</v>
      </c>
      <c r="ED23" s="65">
        <f>[1]Feuil3!$F$23</f>
        <v>408.37071200000003</v>
      </c>
      <c r="EE23" s="65">
        <v>212</v>
      </c>
      <c r="EF23" s="65">
        <v>997.1</v>
      </c>
      <c r="EG23" s="65">
        <v>2518.5948830000002</v>
      </c>
      <c r="EH23" s="65">
        <v>543.77441499999998</v>
      </c>
      <c r="EI23" s="65">
        <v>161.19999999999999</v>
      </c>
      <c r="EJ23" s="65">
        <v>715.45</v>
      </c>
      <c r="EK23" s="66">
        <f t="shared" si="13"/>
        <v>6618.6144690000001</v>
      </c>
      <c r="EL23" s="65">
        <v>414.4</v>
      </c>
      <c r="EM23" s="65">
        <v>322.7</v>
      </c>
      <c r="EN23" s="65">
        <v>794.7</v>
      </c>
      <c r="EO23" s="65">
        <v>1324.0728839999999</v>
      </c>
      <c r="EP23" s="65">
        <v>268.60000000000002</v>
      </c>
      <c r="EQ23" s="65">
        <v>533.29999999999995</v>
      </c>
      <c r="ER23" s="65">
        <v>567.9</v>
      </c>
      <c r="ES23" s="65">
        <v>1098.0733809999999</v>
      </c>
      <c r="ET23" s="65">
        <v>711.04828699999996</v>
      </c>
      <c r="EU23" s="65">
        <v>1042.9009550000001</v>
      </c>
      <c r="EV23" s="65">
        <v>3618.7</v>
      </c>
      <c r="EW23" s="65">
        <v>1904.8</v>
      </c>
      <c r="EX23" s="66">
        <f t="shared" si="15"/>
        <v>12601.195506999999</v>
      </c>
      <c r="EY23" s="65">
        <v>830.04765199999997</v>
      </c>
      <c r="EZ23" s="65">
        <v>587.472981</v>
      </c>
      <c r="FA23" s="68">
        <v>794.71876899999995</v>
      </c>
      <c r="FB23" s="68">
        <v>1354.68</v>
      </c>
      <c r="FC23" s="68">
        <v>908.3</v>
      </c>
      <c r="FD23" s="68">
        <v>679.3</v>
      </c>
      <c r="FE23" s="68">
        <v>6294.7584509999997</v>
      </c>
      <c r="FF23" s="68">
        <v>2093.7900080000081</v>
      </c>
      <c r="FG23" s="68">
        <v>2161.5</v>
      </c>
      <c r="FH23" s="68">
        <v>1660.2416330000001</v>
      </c>
      <c r="FI23" s="68">
        <f>[2]Feuil5!$C$31</f>
        <v>1055.2199499999999</v>
      </c>
      <c r="FJ23" s="68">
        <v>439.7</v>
      </c>
      <c r="FK23" s="68">
        <f t="shared" si="16"/>
        <v>18859.729444000008</v>
      </c>
      <c r="FL23" s="68">
        <v>1042.031219</v>
      </c>
      <c r="FM23" s="1">
        <v>1348.9418109999999</v>
      </c>
      <c r="FN23" s="1">
        <v>1409.77793</v>
      </c>
      <c r="FO23" s="68">
        <v>1509.3199187231519</v>
      </c>
      <c r="FP23" s="68">
        <v>3856.2063243199991</v>
      </c>
      <c r="FQ23" s="68">
        <v>1242.3</v>
      </c>
      <c r="FR23" s="68">
        <v>587.89599432414877</v>
      </c>
      <c r="FS23" s="68">
        <v>752.53084189871345</v>
      </c>
      <c r="FT23" s="68">
        <v>1465.0214117185817</v>
      </c>
      <c r="FU23" s="68">
        <v>586</v>
      </c>
      <c r="FV23" s="68">
        <v>654.50950013062914</v>
      </c>
      <c r="FW23" s="68">
        <v>608.91713044741118</v>
      </c>
      <c r="FX23" s="68">
        <f t="shared" si="17"/>
        <v>15063.452081562635</v>
      </c>
      <c r="FY23" s="68">
        <v>666.6573929839692</v>
      </c>
      <c r="FZ23" s="68">
        <v>530.84464728297189</v>
      </c>
      <c r="GA23" s="68">
        <v>2073.7926453209589</v>
      </c>
      <c r="GB23" s="68">
        <v>763.17554007999979</v>
      </c>
      <c r="GC23" s="68">
        <v>799.38007298000025</v>
      </c>
      <c r="GD23" s="68">
        <v>2562.2601402200003</v>
      </c>
      <c r="GE23" s="68">
        <v>1709.2595380099999</v>
      </c>
      <c r="GF23" s="68">
        <v>370.02067027999999</v>
      </c>
      <c r="GG23" s="68">
        <v>871.37669405999998</v>
      </c>
      <c r="GH23" s="68">
        <v>675.272873</v>
      </c>
      <c r="GI23" s="68">
        <v>862.11683200000004</v>
      </c>
      <c r="GJ23" s="68">
        <v>1264.9434160000001</v>
      </c>
      <c r="GK23" s="68">
        <f t="shared" si="18"/>
        <v>13149.100462217899</v>
      </c>
      <c r="GL23" s="68">
        <v>170.97695899999999</v>
      </c>
      <c r="GM23" s="68">
        <v>850.54940099999999</v>
      </c>
      <c r="GN23" s="68">
        <v>1235.6752409999999</v>
      </c>
      <c r="GO23" s="68">
        <v>715.15708800000004</v>
      </c>
      <c r="GP23" s="68">
        <v>572.93278199999997</v>
      </c>
      <c r="GQ23" s="68">
        <v>1960.160261</v>
      </c>
      <c r="GR23" s="68">
        <v>511.17458099999999</v>
      </c>
      <c r="GS23" s="68">
        <v>979.73569699999996</v>
      </c>
      <c r="GT23" s="68">
        <v>478.13373113400002</v>
      </c>
      <c r="GU23" s="68">
        <v>186.19798499999999</v>
      </c>
      <c r="GV23" s="68">
        <v>73.496049999999997</v>
      </c>
      <c r="GW23" s="68">
        <v>406.30823199999998</v>
      </c>
      <c r="GX23" s="68">
        <v>905.68718799999999</v>
      </c>
      <c r="GY23" s="68">
        <v>877.01344400000005</v>
      </c>
      <c r="GZ23" s="68">
        <v>250.542879</v>
      </c>
      <c r="HA23" s="68">
        <v>552.50532699999997</v>
      </c>
      <c r="HB23" s="68">
        <v>1082.445334</v>
      </c>
      <c r="HC23" s="68">
        <v>2418.9105650000001</v>
      </c>
      <c r="HD23" s="68">
        <v>507.65705500000001</v>
      </c>
      <c r="HE23" s="68">
        <v>220.389207</v>
      </c>
      <c r="HF23" s="68">
        <v>826.77722300000005</v>
      </c>
      <c r="HG23" s="68">
        <v>383.88810000000001</v>
      </c>
      <c r="HH23" s="68">
        <v>1360.8954920000001</v>
      </c>
      <c r="HI23" s="68">
        <v>514.64370899999994</v>
      </c>
      <c r="HJ23" s="68">
        <v>232.08158800000001</v>
      </c>
      <c r="HK23" s="68">
        <v>786.15863100000001</v>
      </c>
      <c r="HL23" s="68">
        <v>299.395374</v>
      </c>
      <c r="HM23" s="68">
        <v>275.25862899999998</v>
      </c>
      <c r="HN23" s="68">
        <v>2060.530068</v>
      </c>
      <c r="HO23" s="68">
        <v>1328.067785</v>
      </c>
      <c r="HP23" s="68">
        <v>306.93110000000001</v>
      </c>
      <c r="HQ23" s="68">
        <v>386.75992500000001</v>
      </c>
      <c r="HR23" s="68">
        <v>911.06074699999999</v>
      </c>
      <c r="HS23" s="68">
        <v>1020.483568</v>
      </c>
      <c r="HT23" s="68">
        <v>1182.4049090000001</v>
      </c>
      <c r="HU23" s="68">
        <v>1064.4134670000001</v>
      </c>
      <c r="HV23" s="68">
        <v>1057.648355</v>
      </c>
      <c r="HW23" s="68">
        <v>570.00092700000005</v>
      </c>
      <c r="HX23" s="68">
        <v>1087.692213</v>
      </c>
      <c r="HY23" s="68">
        <v>552.76382100000001</v>
      </c>
      <c r="HZ23" s="68">
        <v>1206.7120749999999</v>
      </c>
      <c r="IA23" s="68">
        <v>716.01229599999999</v>
      </c>
      <c r="IB23" s="68">
        <v>2227.7529370000002</v>
      </c>
      <c r="IC23" s="68">
        <v>1531.869449</v>
      </c>
      <c r="ID23" s="68">
        <v>577.07707400000004</v>
      </c>
      <c r="IE23" s="68">
        <v>1561.046012</v>
      </c>
      <c r="IF23" s="68">
        <v>1167.588553</v>
      </c>
      <c r="IG23" s="68">
        <v>485.76804700000002</v>
      </c>
      <c r="IH23" s="68">
        <v>646.00866699999995</v>
      </c>
      <c r="II23" s="68">
        <v>334.54623099999998</v>
      </c>
      <c r="IJ23" s="68">
        <v>1531.1467600000001</v>
      </c>
      <c r="IK23" s="68">
        <v>490.74014099999999</v>
      </c>
      <c r="IL23" s="68">
        <v>1494.7039299999999</v>
      </c>
      <c r="IM23" s="68">
        <v>643.16068800000005</v>
      </c>
      <c r="IN23" s="68">
        <v>653.03004899999996</v>
      </c>
      <c r="IO23" s="68">
        <v>349.45743599999997</v>
      </c>
      <c r="IP23" s="68">
        <v>1513.2949169999999</v>
      </c>
      <c r="IQ23" s="106">
        <v>809.66851299999996</v>
      </c>
      <c r="IR23" s="68">
        <v>1541.393988</v>
      </c>
      <c r="IS23" s="68">
        <v>1311.6996389999999</v>
      </c>
      <c r="IT23" s="106">
        <v>1015.890799</v>
      </c>
      <c r="IU23" s="106">
        <v>872.577226</v>
      </c>
      <c r="IV23" s="68">
        <v>666.68562899999995</v>
      </c>
      <c r="IW23" s="68">
        <v>633.28536999999994</v>
      </c>
      <c r="IX23" s="68">
        <v>410.72953699999999</v>
      </c>
      <c r="IY23" s="68">
        <v>1354.4477730000001</v>
      </c>
      <c r="IZ23" s="68">
        <v>907.60934699999996</v>
      </c>
      <c r="JA23" s="68">
        <v>559.76760999999999</v>
      </c>
      <c r="JB23" s="68">
        <v>601.07009700000003</v>
      </c>
      <c r="JC23" s="68">
        <v>740.51372100000003</v>
      </c>
      <c r="JD23" s="68">
        <v>1711.8890779999999</v>
      </c>
      <c r="JE23" s="68">
        <v>454.42032399999999</v>
      </c>
      <c r="JF23" s="68">
        <v>804.09919600000001</v>
      </c>
      <c r="JG23" s="68">
        <v>792.67832499999997</v>
      </c>
      <c r="JH23" s="68">
        <v>748.67058399999996</v>
      </c>
      <c r="JI23" s="68">
        <v>498.15525000000002</v>
      </c>
      <c r="JJ23" s="68">
        <v>1124.4572250000001</v>
      </c>
      <c r="JK23" s="68">
        <v>1118.039779</v>
      </c>
      <c r="JL23" s="68">
        <v>506.101584</v>
      </c>
      <c r="JM23" s="68">
        <v>3590.1009770000001</v>
      </c>
      <c r="JN23" s="68">
        <v>3588.9005090000001</v>
      </c>
      <c r="JO23" s="68">
        <v>4012.3972309999999</v>
      </c>
      <c r="JP23" s="68">
        <v>3320.8360619999999</v>
      </c>
      <c r="JQ23" s="68">
        <v>1718.7120070000001</v>
      </c>
      <c r="JR23" s="102">
        <f t="shared" si="19"/>
        <v>9928.8865110000006</v>
      </c>
      <c r="JS23" s="102">
        <f t="shared" si="20"/>
        <v>21823.148729</v>
      </c>
      <c r="JT23" s="114"/>
      <c r="JU23" s="15"/>
    </row>
    <row r="24" spans="1:281" ht="15">
      <c r="A24" s="64" t="s">
        <v>29</v>
      </c>
      <c r="B24" s="47">
        <v>2356.3000000000002</v>
      </c>
      <c r="C24" s="26">
        <v>2160</v>
      </c>
      <c r="D24" s="26">
        <v>2977.9</v>
      </c>
      <c r="E24" s="27">
        <v>3726.8</v>
      </c>
      <c r="F24" s="27">
        <v>4886.7</v>
      </c>
      <c r="G24" s="27">
        <v>5728.9</v>
      </c>
      <c r="H24" s="26">
        <v>4771.3</v>
      </c>
      <c r="I24" s="17">
        <v>5894</v>
      </c>
      <c r="J24" s="25">
        <v>4995.3</v>
      </c>
      <c r="K24" s="47">
        <v>5141.9865080000009</v>
      </c>
      <c r="L24" s="47">
        <v>7610.3163620000005</v>
      </c>
      <c r="M24" s="66">
        <v>12351.831811</v>
      </c>
      <c r="N24" s="66">
        <v>33080.59914717816</v>
      </c>
      <c r="O24" s="66">
        <v>24866.356702187353</v>
      </c>
      <c r="P24" s="66">
        <v>64843.782837307714</v>
      </c>
      <c r="Q24" s="66">
        <v>11644.500233000001</v>
      </c>
      <c r="R24" s="66">
        <v>20213.627239999998</v>
      </c>
      <c r="S24" s="66">
        <v>20187.886515999999</v>
      </c>
      <c r="T24" s="66">
        <v>12757.434988000001</v>
      </c>
      <c r="U24" s="102">
        <f t="shared" si="14"/>
        <v>17389.975295</v>
      </c>
      <c r="V24" s="66">
        <v>203.6</v>
      </c>
      <c r="W24" s="66">
        <v>171.5</v>
      </c>
      <c r="X24" s="65">
        <v>124.2</v>
      </c>
      <c r="Y24" s="65">
        <v>180.9</v>
      </c>
      <c r="Z24" s="65">
        <v>101</v>
      </c>
      <c r="AA24" s="65">
        <v>413.9</v>
      </c>
      <c r="AB24" s="65">
        <v>234.5</v>
      </c>
      <c r="AC24" s="65">
        <v>362</v>
      </c>
      <c r="AD24" s="65">
        <v>110.7</v>
      </c>
      <c r="AE24" s="65">
        <v>392.9</v>
      </c>
      <c r="AF24" s="65">
        <v>331.3</v>
      </c>
      <c r="AG24" s="65">
        <v>351.4</v>
      </c>
      <c r="AH24" s="65">
        <v>409.6</v>
      </c>
      <c r="AI24" s="65">
        <v>275.2</v>
      </c>
      <c r="AJ24" s="65">
        <v>238.8</v>
      </c>
      <c r="AK24" s="65">
        <v>490.7</v>
      </c>
      <c r="AL24" s="65">
        <v>203.2</v>
      </c>
      <c r="AM24" s="65">
        <v>451.6</v>
      </c>
      <c r="AN24" s="65">
        <v>165.7</v>
      </c>
      <c r="AO24" s="65">
        <v>78</v>
      </c>
      <c r="AP24" s="65">
        <v>769.3</v>
      </c>
      <c r="AQ24" s="65">
        <v>168.8</v>
      </c>
      <c r="AR24" s="65">
        <v>102.5</v>
      </c>
      <c r="AS24" s="65">
        <v>373.4</v>
      </c>
      <c r="AT24" s="65">
        <v>830.9</v>
      </c>
      <c r="AU24" s="65">
        <v>90.2</v>
      </c>
      <c r="AV24" s="65">
        <v>423.7</v>
      </c>
      <c r="AW24" s="65">
        <v>178.9</v>
      </c>
      <c r="AX24" s="65">
        <v>92.6</v>
      </c>
      <c r="AY24" s="65">
        <v>1277.0999999999999</v>
      </c>
      <c r="AZ24" s="68">
        <v>87.6</v>
      </c>
      <c r="BA24" s="68">
        <v>291.7</v>
      </c>
      <c r="BB24" s="68">
        <v>432.7</v>
      </c>
      <c r="BC24" s="68">
        <v>325.39999999999998</v>
      </c>
      <c r="BD24" s="68">
        <v>386.3</v>
      </c>
      <c r="BE24" s="65">
        <v>469.6</v>
      </c>
      <c r="BF24" s="65">
        <v>151.30000000000001</v>
      </c>
      <c r="BG24" s="65">
        <v>324.39999999999998</v>
      </c>
      <c r="BH24" s="65">
        <v>561.5</v>
      </c>
      <c r="BI24" s="65">
        <v>616.70000000000005</v>
      </c>
      <c r="BJ24" s="65">
        <v>356</v>
      </c>
      <c r="BK24" s="65">
        <v>487.3</v>
      </c>
      <c r="BL24" s="65">
        <v>579.29999999999995</v>
      </c>
      <c r="BM24" s="65">
        <v>951.2</v>
      </c>
      <c r="BN24" s="65">
        <v>546.79999999999995</v>
      </c>
      <c r="BO24" s="65">
        <v>434.8</v>
      </c>
      <c r="BP24" s="65">
        <v>469.7</v>
      </c>
      <c r="BQ24" s="65">
        <v>249.9</v>
      </c>
      <c r="BR24" s="66">
        <v>475.7</v>
      </c>
      <c r="BS24" s="66">
        <v>1037.2</v>
      </c>
      <c r="BT24" s="66">
        <v>1653.9</v>
      </c>
      <c r="BU24" s="66">
        <v>2009.9</v>
      </c>
      <c r="BV24" s="66">
        <v>2497.1999999999998</v>
      </c>
      <c r="BW24" s="66">
        <v>3076.5</v>
      </c>
      <c r="BX24" s="66">
        <v>4027.7</v>
      </c>
      <c r="BY24" s="65">
        <v>4574.5</v>
      </c>
      <c r="BZ24" s="65">
        <v>5009.3</v>
      </c>
      <c r="CA24" s="65">
        <v>5479</v>
      </c>
      <c r="CB24" s="68">
        <v>5728.9</v>
      </c>
      <c r="CC24" s="65">
        <v>293.2</v>
      </c>
      <c r="CD24" s="65">
        <v>146</v>
      </c>
      <c r="CE24" s="65">
        <v>1235.8</v>
      </c>
      <c r="CF24" s="65">
        <v>165.3</v>
      </c>
      <c r="CG24" s="65">
        <v>248.3</v>
      </c>
      <c r="CH24" s="65">
        <v>408</v>
      </c>
      <c r="CI24" s="65">
        <v>383.5</v>
      </c>
      <c r="CJ24" s="65">
        <v>242.8</v>
      </c>
      <c r="CK24" s="65">
        <v>348.5</v>
      </c>
      <c r="CL24" s="65">
        <v>746.3</v>
      </c>
      <c r="CM24" s="65">
        <v>130.90000000000055</v>
      </c>
      <c r="CN24" s="65">
        <v>422.7</v>
      </c>
      <c r="CO24" s="65">
        <v>439.2</v>
      </c>
      <c r="CP24" s="65">
        <v>1675</v>
      </c>
      <c r="CQ24" s="65">
        <v>1840.3</v>
      </c>
      <c r="CR24" s="65">
        <v>2088.6</v>
      </c>
      <c r="CS24" s="65">
        <v>2496.6</v>
      </c>
      <c r="CT24" s="68">
        <v>2880.1</v>
      </c>
      <c r="CU24" s="65">
        <v>3122.9</v>
      </c>
      <c r="CV24" s="65">
        <v>3471.4</v>
      </c>
      <c r="CW24" s="68">
        <v>4217.7</v>
      </c>
      <c r="CX24" s="68">
        <v>4348.6000000000004</v>
      </c>
      <c r="CY24" s="65">
        <v>4771.3</v>
      </c>
      <c r="CZ24" s="65">
        <v>739.2</v>
      </c>
      <c r="DA24" s="65">
        <v>983.3</v>
      </c>
      <c r="DB24" s="65">
        <v>1246.7</v>
      </c>
      <c r="DC24" s="68">
        <v>1482.1</v>
      </c>
      <c r="DD24" s="68">
        <v>1968.8</v>
      </c>
      <c r="DE24" s="68">
        <v>3379.3</v>
      </c>
      <c r="DF24" s="68">
        <v>3573.1</v>
      </c>
      <c r="DG24" s="68">
        <v>4196.2</v>
      </c>
      <c r="DH24" s="68">
        <v>4580.3</v>
      </c>
      <c r="DI24" s="68">
        <v>4855.7</v>
      </c>
      <c r="DJ24" s="68">
        <v>5267.4</v>
      </c>
      <c r="DK24" s="68">
        <v>5894</v>
      </c>
      <c r="DL24" s="68">
        <v>568.20000000000005</v>
      </c>
      <c r="DM24" s="68">
        <v>1529.2</v>
      </c>
      <c r="DN24" s="68">
        <v>1880.4</v>
      </c>
      <c r="DO24" s="68">
        <v>2194.5</v>
      </c>
      <c r="DP24" s="68">
        <v>2483.4</v>
      </c>
      <c r="DQ24" s="65">
        <v>2638.8</v>
      </c>
      <c r="DR24" s="68">
        <v>3120.9</v>
      </c>
      <c r="DS24" s="68">
        <v>3431.6</v>
      </c>
      <c r="DT24" s="68">
        <v>4360.5</v>
      </c>
      <c r="DU24" s="68">
        <v>4571.7</v>
      </c>
      <c r="DV24" s="68">
        <v>4988.3999999999996</v>
      </c>
      <c r="DW24" s="68">
        <v>6.9</v>
      </c>
      <c r="DX24" s="68">
        <f>DV24+DW24</f>
        <v>4995.2999999999993</v>
      </c>
      <c r="DY24" s="65">
        <v>432.5</v>
      </c>
      <c r="DZ24" s="65">
        <v>361.1</v>
      </c>
      <c r="EA24" s="65">
        <v>227.4</v>
      </c>
      <c r="EB24" s="65">
        <v>448.4</v>
      </c>
      <c r="EC24" s="65">
        <v>506.581861</v>
      </c>
      <c r="ED24" s="65">
        <f>[1]Feuil3!$F$34</f>
        <v>108.52664</v>
      </c>
      <c r="EE24" s="65">
        <v>647.29999999999995</v>
      </c>
      <c r="EF24" s="65">
        <v>1022.5</v>
      </c>
      <c r="EG24" s="65">
        <v>104.03149500000001</v>
      </c>
      <c r="EH24" s="65">
        <v>714.54651200000001</v>
      </c>
      <c r="EI24" s="65">
        <v>315.60000000000002</v>
      </c>
      <c r="EJ24" s="65">
        <v>253.5</v>
      </c>
      <c r="EK24" s="66">
        <f t="shared" si="13"/>
        <v>5141.9865080000009</v>
      </c>
      <c r="EL24" s="65">
        <v>189.8</v>
      </c>
      <c r="EM24" s="65">
        <v>449.1</v>
      </c>
      <c r="EN24" s="65">
        <v>623.29999999999995</v>
      </c>
      <c r="EO24" s="65">
        <v>361.25450799999999</v>
      </c>
      <c r="EP24" s="65">
        <v>359.7</v>
      </c>
      <c r="EQ24" s="65">
        <v>1884.9</v>
      </c>
      <c r="ER24" s="65">
        <v>277.3</v>
      </c>
      <c r="ES24" s="65">
        <v>322.029135</v>
      </c>
      <c r="ET24" s="65">
        <v>749.253152</v>
      </c>
      <c r="EU24" s="65">
        <v>1158.1795669999999</v>
      </c>
      <c r="EV24" s="65">
        <v>179.8</v>
      </c>
      <c r="EW24" s="65">
        <v>1055.7</v>
      </c>
      <c r="EX24" s="66">
        <f t="shared" si="15"/>
        <v>7610.3163620000005</v>
      </c>
      <c r="EY24" s="65">
        <v>289.58392700000002</v>
      </c>
      <c r="EZ24" s="65">
        <v>427.3836</v>
      </c>
      <c r="FA24" s="68">
        <v>623.30408</v>
      </c>
      <c r="FB24" s="68">
        <v>253.4</v>
      </c>
      <c r="FC24" s="68">
        <v>653.4</v>
      </c>
      <c r="FD24" s="68">
        <v>564.6</v>
      </c>
      <c r="FE24" s="68">
        <v>427.90428500000002</v>
      </c>
      <c r="FF24" s="68">
        <v>1215.145092</v>
      </c>
      <c r="FG24" s="68">
        <v>629.29999999999995</v>
      </c>
      <c r="FH24" s="68">
        <v>1273.3654079999999</v>
      </c>
      <c r="FI24" s="68">
        <f>[2]Feuil5!$C$46</f>
        <v>4655.2454189999999</v>
      </c>
      <c r="FJ24" s="68">
        <v>1339.2</v>
      </c>
      <c r="FK24" s="68">
        <f t="shared" si="16"/>
        <v>12351.831811</v>
      </c>
      <c r="FL24" s="68">
        <v>100.118933</v>
      </c>
      <c r="FM24" s="1">
        <v>658.489238</v>
      </c>
      <c r="FN24" s="1">
        <v>9061.4790109999994</v>
      </c>
      <c r="FO24" s="68">
        <v>840.79234799999995</v>
      </c>
      <c r="FP24" s="68">
        <v>2386.7991507299994</v>
      </c>
      <c r="FQ24" s="68">
        <v>2458.1999999999998</v>
      </c>
      <c r="FR24" s="68">
        <v>832.86935536591307</v>
      </c>
      <c r="FS24" s="68">
        <v>849.96109932899674</v>
      </c>
      <c r="FT24" s="68">
        <v>3383.5102329133788</v>
      </c>
      <c r="FU24" s="68">
        <v>4654.6000000000004</v>
      </c>
      <c r="FV24" s="68">
        <v>2021.4290876471907</v>
      </c>
      <c r="FW24" s="68">
        <v>5832.3506911926888</v>
      </c>
      <c r="FX24" s="68">
        <f t="shared" si="17"/>
        <v>33080.59914717816</v>
      </c>
      <c r="FY24" s="68">
        <v>1224.0358148596506</v>
      </c>
      <c r="FZ24" s="68">
        <v>525.32077452696399</v>
      </c>
      <c r="GA24" s="68">
        <v>3274.3737606107347</v>
      </c>
      <c r="GB24" s="68">
        <v>4462.379077550002</v>
      </c>
      <c r="GC24" s="68">
        <v>3362.0288855000017</v>
      </c>
      <c r="GD24" s="68">
        <v>660.14447582000014</v>
      </c>
      <c r="GE24" s="68">
        <v>1597.8064293599996</v>
      </c>
      <c r="GF24" s="68">
        <v>892.85397771000021</v>
      </c>
      <c r="GG24" s="68">
        <v>1441.0836222499991</v>
      </c>
      <c r="GH24" s="68">
        <v>2200.2560859999999</v>
      </c>
      <c r="GI24" s="68">
        <v>1048.9307209999999</v>
      </c>
      <c r="GJ24" s="68">
        <v>4177.1430769999997</v>
      </c>
      <c r="GK24" s="68">
        <f t="shared" si="18"/>
        <v>24866.356702187353</v>
      </c>
      <c r="GL24" s="68">
        <v>35110.822818000001</v>
      </c>
      <c r="GM24" s="68">
        <v>3524.0269760000001</v>
      </c>
      <c r="GN24" s="68">
        <v>1932.044494</v>
      </c>
      <c r="GO24" s="68">
        <v>1571.984332</v>
      </c>
      <c r="GP24" s="68">
        <v>1862.5341550000001</v>
      </c>
      <c r="GQ24" s="68">
        <v>630.89968099999999</v>
      </c>
      <c r="GR24" s="68">
        <v>5632.1644509999996</v>
      </c>
      <c r="GS24" s="68">
        <v>4344.4937369999998</v>
      </c>
      <c r="GT24" s="68">
        <v>1065.6362843077</v>
      </c>
      <c r="GU24" s="68">
        <v>7337.9482429999998</v>
      </c>
      <c r="GV24" s="68">
        <v>869.25187700000004</v>
      </c>
      <c r="GW24" s="68">
        <v>1205.5628429999999</v>
      </c>
      <c r="GX24" s="68">
        <v>1406.873167</v>
      </c>
      <c r="GY24" s="68">
        <v>468.52756399999998</v>
      </c>
      <c r="GZ24" s="68">
        <v>1125.9935740000001</v>
      </c>
      <c r="HA24" s="68">
        <v>996.66077299999995</v>
      </c>
      <c r="HB24" s="68">
        <v>577.01846999999998</v>
      </c>
      <c r="HC24" s="68">
        <v>1227.462066</v>
      </c>
      <c r="HD24" s="68">
        <v>487.27186399999999</v>
      </c>
      <c r="HE24" s="68">
        <v>744.85855500000002</v>
      </c>
      <c r="HF24" s="68">
        <v>2061.197827</v>
      </c>
      <c r="HG24" s="68">
        <v>882.09630400000003</v>
      </c>
      <c r="HH24" s="68">
        <v>954.46671700000002</v>
      </c>
      <c r="HI24" s="68">
        <v>712.073352</v>
      </c>
      <c r="HJ24" s="68">
        <v>670.83599500000003</v>
      </c>
      <c r="HK24" s="68">
        <v>952.47159599999998</v>
      </c>
      <c r="HL24" s="68">
        <v>3653.4723949999998</v>
      </c>
      <c r="HM24" s="68">
        <v>873.20353899999998</v>
      </c>
      <c r="HN24" s="68">
        <v>701.16286000000002</v>
      </c>
      <c r="HO24" s="68">
        <v>915.45733099999995</v>
      </c>
      <c r="HP24" s="68">
        <v>657.58303999999998</v>
      </c>
      <c r="HQ24" s="68">
        <v>1449.0465819999999</v>
      </c>
      <c r="HR24" s="68">
        <v>8789.3665590000001</v>
      </c>
      <c r="HS24" s="68">
        <v>450.64328499999999</v>
      </c>
      <c r="HT24" s="68">
        <v>499.157489</v>
      </c>
      <c r="HU24" s="68">
        <v>601.22656900000004</v>
      </c>
      <c r="HV24" s="68">
        <v>1875.632711</v>
      </c>
      <c r="HW24" s="68">
        <v>969.63845300000003</v>
      </c>
      <c r="HX24" s="68">
        <v>517.42629999999997</v>
      </c>
      <c r="HY24" s="68">
        <v>1017.046935</v>
      </c>
      <c r="HZ24" s="68">
        <v>880.12612200000001</v>
      </c>
      <c r="IA24" s="68">
        <v>5180.6505360000001</v>
      </c>
      <c r="IB24" s="68">
        <v>1843.550604</v>
      </c>
      <c r="IC24" s="68">
        <v>1068.4784529999999</v>
      </c>
      <c r="ID24" s="68">
        <v>1324.9324039999999</v>
      </c>
      <c r="IE24" s="68">
        <v>1669.105014</v>
      </c>
      <c r="IF24" s="68">
        <v>1187.5407070000001</v>
      </c>
      <c r="IG24" s="68">
        <v>2653.7582769999999</v>
      </c>
      <c r="IH24" s="68">
        <v>745.25194899999997</v>
      </c>
      <c r="II24" s="68">
        <v>749.97545000000002</v>
      </c>
      <c r="IJ24" s="68">
        <v>992.85123799999997</v>
      </c>
      <c r="IK24" s="68">
        <v>1023.608282</v>
      </c>
      <c r="IL24" s="68">
        <v>1912.2964139999999</v>
      </c>
      <c r="IM24" s="68">
        <v>997.87899100000004</v>
      </c>
      <c r="IN24" s="68">
        <v>80.380156999999997</v>
      </c>
      <c r="IO24" s="68">
        <v>963.229645</v>
      </c>
      <c r="IP24" s="68">
        <v>1042.5017270000001</v>
      </c>
      <c r="IQ24" s="106">
        <v>1936.307601</v>
      </c>
      <c r="IR24" s="68">
        <v>1100.1700539999999</v>
      </c>
      <c r="IS24" s="68">
        <v>1212.9834800000001</v>
      </c>
      <c r="IT24" s="106">
        <v>5011.7514369999999</v>
      </c>
      <c r="IU24" s="106">
        <v>849.53172400000005</v>
      </c>
      <c r="IV24" s="68">
        <v>720.04335800000001</v>
      </c>
      <c r="IW24" s="68">
        <v>672.83869300000003</v>
      </c>
      <c r="IX24" s="68">
        <v>1096.8929410000001</v>
      </c>
      <c r="IY24" s="68">
        <v>1020.0586049999999</v>
      </c>
      <c r="IZ24" s="68">
        <v>486.19236899999999</v>
      </c>
      <c r="JA24" s="68">
        <v>1616.25485</v>
      </c>
      <c r="JB24" s="68">
        <v>1071.5167610000001</v>
      </c>
      <c r="JC24" s="68">
        <v>317.39362</v>
      </c>
      <c r="JD24" s="68">
        <v>948.26379299999996</v>
      </c>
      <c r="JE24" s="68">
        <v>3579.2371440000002</v>
      </c>
      <c r="JF24" s="68">
        <v>1116.5152399999999</v>
      </c>
      <c r="JG24" s="68">
        <v>1695.826681</v>
      </c>
      <c r="JH24" s="68">
        <v>2043.7922570000001</v>
      </c>
      <c r="JI24" s="68">
        <v>2463.062046</v>
      </c>
      <c r="JJ24" s="68">
        <v>2786.7636349999998</v>
      </c>
      <c r="JK24" s="68">
        <v>811.27181900000005</v>
      </c>
      <c r="JL24" s="68">
        <v>699.63610200000005</v>
      </c>
      <c r="JM24" s="68">
        <v>796.47034799999994</v>
      </c>
      <c r="JN24" s="68">
        <v>1731.818704</v>
      </c>
      <c r="JO24" s="68">
        <v>1223.5812539999999</v>
      </c>
      <c r="JP24" s="68">
        <v>800.56583799999999</v>
      </c>
      <c r="JQ24" s="68">
        <v>2594.5618509999999</v>
      </c>
      <c r="JR24" s="102">
        <f t="shared" si="19"/>
        <v>17389.975295</v>
      </c>
      <c r="JS24" s="102">
        <f t="shared" si="20"/>
        <v>18763.865775000002</v>
      </c>
      <c r="JT24" s="114"/>
      <c r="JU24" s="15"/>
    </row>
    <row r="25" spans="1:281" ht="15">
      <c r="A25" s="64" t="s">
        <v>30</v>
      </c>
      <c r="B25" s="47">
        <v>58.9</v>
      </c>
      <c r="C25" s="26">
        <v>22</v>
      </c>
      <c r="D25" s="26">
        <v>1129.0999999999999</v>
      </c>
      <c r="E25" s="27" t="s">
        <v>22</v>
      </c>
      <c r="F25" s="27" t="s">
        <v>22</v>
      </c>
      <c r="G25" s="27" t="s">
        <v>22</v>
      </c>
      <c r="H25" s="26">
        <v>36</v>
      </c>
      <c r="I25" s="69" t="s">
        <v>22</v>
      </c>
      <c r="J25" s="70">
        <v>636.70000000000005</v>
      </c>
      <c r="K25" s="47" t="s">
        <v>22</v>
      </c>
      <c r="L25" s="47">
        <v>55.9</v>
      </c>
      <c r="M25" s="66">
        <v>6175.571919</v>
      </c>
      <c r="N25" s="66">
        <v>430.93138495000005</v>
      </c>
      <c r="O25" s="66">
        <v>104.03584074050001</v>
      </c>
      <c r="P25" s="66">
        <v>119.193045</v>
      </c>
      <c r="Q25" s="66">
        <v>46.428190999999998</v>
      </c>
      <c r="R25" s="66">
        <v>2364.6128079999999</v>
      </c>
      <c r="S25" s="66">
        <v>2589.5703940000003</v>
      </c>
      <c r="T25" s="66">
        <v>819.43476199999998</v>
      </c>
      <c r="U25" s="102">
        <f t="shared" si="14"/>
        <v>4949.6086819999991</v>
      </c>
      <c r="V25" s="65" t="s">
        <v>22</v>
      </c>
      <c r="W25" s="65" t="s">
        <v>22</v>
      </c>
      <c r="X25" s="65" t="s">
        <v>22</v>
      </c>
      <c r="Y25" s="65" t="s">
        <v>22</v>
      </c>
      <c r="Z25" s="65" t="s">
        <v>22</v>
      </c>
      <c r="AA25" s="65" t="s">
        <v>22</v>
      </c>
      <c r="AB25" s="65" t="s">
        <v>22</v>
      </c>
      <c r="AC25" s="65" t="s">
        <v>22</v>
      </c>
      <c r="AD25" s="65" t="s">
        <v>22</v>
      </c>
      <c r="AE25" s="65" t="s">
        <v>22</v>
      </c>
      <c r="AF25" s="65" t="s">
        <v>22</v>
      </c>
      <c r="AG25" s="65" t="s">
        <v>22</v>
      </c>
      <c r="AH25" s="65" t="s">
        <v>22</v>
      </c>
      <c r="AI25" s="65" t="s">
        <v>22</v>
      </c>
      <c r="AJ25" s="65" t="s">
        <v>22</v>
      </c>
      <c r="AK25" s="65" t="s">
        <v>22</v>
      </c>
      <c r="AL25" s="65" t="s">
        <v>22</v>
      </c>
      <c r="AM25" s="65" t="s">
        <v>22</v>
      </c>
      <c r="AN25" s="65" t="s">
        <v>22</v>
      </c>
      <c r="AO25" s="65" t="s">
        <v>22</v>
      </c>
      <c r="AP25" s="65" t="s">
        <v>22</v>
      </c>
      <c r="AQ25" s="65" t="s">
        <v>22</v>
      </c>
      <c r="AR25" s="65" t="s">
        <v>22</v>
      </c>
      <c r="AS25" s="65" t="s">
        <v>22</v>
      </c>
      <c r="AT25" s="65" t="s">
        <v>22</v>
      </c>
      <c r="AU25" s="65" t="s">
        <v>22</v>
      </c>
      <c r="AV25" s="65" t="s">
        <v>22</v>
      </c>
      <c r="AW25" s="65" t="s">
        <v>22</v>
      </c>
      <c r="AX25" s="65" t="s">
        <v>22</v>
      </c>
      <c r="AY25" s="65" t="s">
        <v>22</v>
      </c>
      <c r="AZ25" s="65" t="s">
        <v>22</v>
      </c>
      <c r="BA25" s="65" t="s">
        <v>22</v>
      </c>
      <c r="BB25" s="65" t="s">
        <v>22</v>
      </c>
      <c r="BC25" s="65" t="s">
        <v>22</v>
      </c>
      <c r="BD25" s="65" t="s">
        <v>22</v>
      </c>
      <c r="BE25" s="65" t="s">
        <v>22</v>
      </c>
      <c r="BF25" s="65" t="s">
        <v>22</v>
      </c>
      <c r="BG25" s="65" t="s">
        <v>22</v>
      </c>
      <c r="BH25" s="65">
        <v>0</v>
      </c>
      <c r="BI25" s="65">
        <v>0</v>
      </c>
      <c r="BJ25" s="65">
        <v>0</v>
      </c>
      <c r="BK25" s="65">
        <v>0</v>
      </c>
      <c r="BL25" s="65">
        <v>0</v>
      </c>
      <c r="BM25" s="65">
        <v>0</v>
      </c>
      <c r="BN25" s="65">
        <v>0</v>
      </c>
      <c r="BO25" s="65">
        <v>0</v>
      </c>
      <c r="BP25" s="65">
        <v>0</v>
      </c>
      <c r="BQ25" s="65">
        <v>0</v>
      </c>
      <c r="BR25" s="66" t="s">
        <v>22</v>
      </c>
      <c r="BS25" s="66" t="s">
        <v>22</v>
      </c>
      <c r="BT25" s="66" t="s">
        <v>22</v>
      </c>
      <c r="BU25" s="66" t="s">
        <v>22</v>
      </c>
      <c r="BV25" s="66" t="s">
        <v>22</v>
      </c>
      <c r="BW25" s="66" t="s">
        <v>22</v>
      </c>
      <c r="BX25" s="65" t="s">
        <v>22</v>
      </c>
      <c r="BY25" s="65" t="s">
        <v>22</v>
      </c>
      <c r="BZ25" s="65">
        <v>0</v>
      </c>
      <c r="CA25" s="65" t="s">
        <v>22</v>
      </c>
      <c r="CB25" s="65" t="s">
        <v>22</v>
      </c>
      <c r="CC25" s="65" t="s">
        <v>22</v>
      </c>
      <c r="CD25" s="65">
        <v>0</v>
      </c>
      <c r="CE25" s="65">
        <v>0</v>
      </c>
      <c r="CF25" s="65">
        <v>0</v>
      </c>
      <c r="CG25" s="65">
        <v>23.8</v>
      </c>
      <c r="CH25" s="65">
        <v>1.7</v>
      </c>
      <c r="CI25" s="65">
        <v>0</v>
      </c>
      <c r="CJ25" s="65">
        <v>0</v>
      </c>
      <c r="CK25" s="65">
        <v>0</v>
      </c>
      <c r="CL25" s="65">
        <v>0</v>
      </c>
      <c r="CM25" s="65">
        <v>0</v>
      </c>
      <c r="CN25" s="65">
        <v>10.5</v>
      </c>
      <c r="CO25" s="65" t="s">
        <v>22</v>
      </c>
      <c r="CP25" s="65" t="s">
        <v>22</v>
      </c>
      <c r="CQ25" s="65" t="s">
        <v>22</v>
      </c>
      <c r="CR25" s="65">
        <v>23.8</v>
      </c>
      <c r="CS25" s="65">
        <v>25.5</v>
      </c>
      <c r="CT25" s="68">
        <v>25.5</v>
      </c>
      <c r="CU25" s="65">
        <v>25.5</v>
      </c>
      <c r="CV25" s="65">
        <v>25.5</v>
      </c>
      <c r="CW25" s="68">
        <v>25.5</v>
      </c>
      <c r="CX25" s="68">
        <v>25.5</v>
      </c>
      <c r="CY25" s="65">
        <v>36</v>
      </c>
      <c r="CZ25" s="65" t="s">
        <v>22</v>
      </c>
      <c r="DA25" s="65" t="s">
        <v>22</v>
      </c>
      <c r="DB25" s="65" t="s">
        <v>22</v>
      </c>
      <c r="DC25" s="65" t="s">
        <v>22</v>
      </c>
      <c r="DD25" s="65" t="s">
        <v>22</v>
      </c>
      <c r="DE25" s="65" t="s">
        <v>22</v>
      </c>
      <c r="DF25" s="65" t="s">
        <v>22</v>
      </c>
      <c r="DG25" s="65" t="s">
        <v>22</v>
      </c>
      <c r="DH25" s="65" t="s">
        <v>22</v>
      </c>
      <c r="DI25" s="65" t="s">
        <v>22</v>
      </c>
      <c r="DJ25" s="65" t="s">
        <v>22</v>
      </c>
      <c r="DK25" s="65" t="s">
        <v>22</v>
      </c>
      <c r="DL25" s="65" t="s">
        <v>22</v>
      </c>
      <c r="DM25" s="65" t="s">
        <v>22</v>
      </c>
      <c r="DN25" s="65" t="s">
        <v>22</v>
      </c>
      <c r="DO25" s="68">
        <v>383.3</v>
      </c>
      <c r="DP25" s="68">
        <v>636.70000000000005</v>
      </c>
      <c r="DQ25" s="65">
        <v>636.70000000000005</v>
      </c>
      <c r="DR25" s="68">
        <v>636.70000000000005</v>
      </c>
      <c r="DS25" s="68">
        <v>636.70000000000005</v>
      </c>
      <c r="DT25" s="68">
        <v>636.70000000000005</v>
      </c>
      <c r="DU25" s="68">
        <v>636.70000000000005</v>
      </c>
      <c r="DV25" s="68">
        <v>636.70000000000005</v>
      </c>
      <c r="DW25" s="68"/>
      <c r="DX25" s="68">
        <f>DV25+DW25</f>
        <v>636.70000000000005</v>
      </c>
      <c r="DY25" s="65" t="s">
        <v>22</v>
      </c>
      <c r="DZ25" s="65"/>
      <c r="EA25" s="65">
        <v>0</v>
      </c>
      <c r="EB25" s="65" t="s">
        <v>22</v>
      </c>
      <c r="EC25" s="65" t="s">
        <v>22</v>
      </c>
      <c r="ED25" s="65">
        <v>0</v>
      </c>
      <c r="EE25" s="65">
        <v>0</v>
      </c>
      <c r="EF25" s="65">
        <v>0</v>
      </c>
      <c r="EG25" s="65">
        <v>0</v>
      </c>
      <c r="EH25" s="65">
        <v>0</v>
      </c>
      <c r="EI25" s="65"/>
      <c r="EJ25" s="65" t="s">
        <v>22</v>
      </c>
      <c r="EK25" s="66" t="s">
        <v>22</v>
      </c>
      <c r="EL25" s="65">
        <v>0</v>
      </c>
      <c r="EM25" s="65">
        <v>0</v>
      </c>
      <c r="EN25" s="65">
        <v>0</v>
      </c>
      <c r="EO25" s="65">
        <v>0</v>
      </c>
      <c r="EP25" s="65"/>
      <c r="EQ25" s="65"/>
      <c r="ER25" s="65">
        <v>55.9</v>
      </c>
      <c r="ES25" s="65">
        <v>0</v>
      </c>
      <c r="ET25" s="65">
        <v>0</v>
      </c>
      <c r="EU25" s="65">
        <v>0</v>
      </c>
      <c r="EV25" s="65"/>
      <c r="EW25" s="65">
        <v>0</v>
      </c>
      <c r="EX25" s="66">
        <f t="shared" si="15"/>
        <v>55.9</v>
      </c>
      <c r="EY25" s="65">
        <v>3056.6645370000001</v>
      </c>
      <c r="EZ25" s="65">
        <v>141.24029100000001</v>
      </c>
      <c r="FA25" s="68">
        <v>0</v>
      </c>
      <c r="FB25" s="68">
        <v>88.62</v>
      </c>
      <c r="FC25" s="68">
        <v>0</v>
      </c>
      <c r="FD25" s="68">
        <v>7.4</v>
      </c>
      <c r="FE25" s="68"/>
      <c r="FF25" s="68">
        <v>576.37413000000004</v>
      </c>
      <c r="FG25" s="68"/>
      <c r="FH25" s="68">
        <v>1832.3014370000001</v>
      </c>
      <c r="FI25" s="68">
        <f>[2]Feuil5!$C$47</f>
        <v>222.771524</v>
      </c>
      <c r="FJ25" s="68">
        <v>250.2</v>
      </c>
      <c r="FK25" s="68">
        <f t="shared" si="16"/>
        <v>6175.571919</v>
      </c>
      <c r="FL25" s="65" t="s">
        <v>22</v>
      </c>
      <c r="FM25" s="1">
        <v>0</v>
      </c>
      <c r="FN25" s="1">
        <v>147.69401400000001</v>
      </c>
      <c r="FO25" s="68">
        <v>0</v>
      </c>
      <c r="FP25" s="68">
        <v>168.13737094999999</v>
      </c>
      <c r="FQ25" s="68">
        <v>115.1</v>
      </c>
      <c r="FR25" s="68">
        <v>0</v>
      </c>
      <c r="FS25" s="68">
        <v>0</v>
      </c>
      <c r="FT25" s="68">
        <v>0</v>
      </c>
      <c r="FU25" s="68">
        <v>0</v>
      </c>
      <c r="FV25" s="68"/>
      <c r="FW25" s="68">
        <v>0</v>
      </c>
      <c r="FX25" s="68" t="e">
        <f t="shared" si="17"/>
        <v>#VALUE!</v>
      </c>
      <c r="FY25" s="68">
        <v>103.6860607305</v>
      </c>
      <c r="FZ25" s="68">
        <v>9.9999999999999995E-7</v>
      </c>
      <c r="GA25" s="68">
        <v>0</v>
      </c>
      <c r="GB25" s="68">
        <v>0</v>
      </c>
      <c r="GC25" s="68">
        <v>0</v>
      </c>
      <c r="GD25" s="68">
        <v>0</v>
      </c>
      <c r="GE25" s="68">
        <v>0</v>
      </c>
      <c r="GF25" s="68"/>
      <c r="GG25" s="68">
        <v>0.34977901</v>
      </c>
      <c r="GH25" s="68"/>
      <c r="GI25" s="68"/>
      <c r="GJ25" s="68"/>
      <c r="GK25" s="68">
        <f t="shared" si="18"/>
        <v>104.03584074050001</v>
      </c>
      <c r="GL25" s="68">
        <v>103.743191</v>
      </c>
      <c r="GM25" s="68">
        <v>0</v>
      </c>
      <c r="GN25" s="68"/>
      <c r="GO25" s="68">
        <v>0</v>
      </c>
      <c r="GP25" s="68">
        <v>15.449854</v>
      </c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>
        <v>11.508635999999999</v>
      </c>
      <c r="HC25" s="68"/>
      <c r="HD25" s="68"/>
      <c r="HE25" s="68"/>
      <c r="HF25" s="68"/>
      <c r="HG25" s="68"/>
      <c r="HH25" s="68"/>
      <c r="HI25" s="68">
        <v>34.919555000000003</v>
      </c>
      <c r="HJ25" s="68">
        <v>16.311796000000001</v>
      </c>
      <c r="HK25" s="68">
        <v>84.203731000000005</v>
      </c>
      <c r="HL25" s="68"/>
      <c r="HM25" s="68">
        <v>0</v>
      </c>
      <c r="HN25" s="68"/>
      <c r="HO25" s="68">
        <v>0</v>
      </c>
      <c r="HP25" s="68"/>
      <c r="HQ25" s="68">
        <v>34.720275000000001</v>
      </c>
      <c r="HR25" s="68">
        <v>487.244888</v>
      </c>
      <c r="HS25" s="68">
        <v>478.238181</v>
      </c>
      <c r="HT25" s="68">
        <v>481.90814699999999</v>
      </c>
      <c r="HU25" s="68">
        <v>781.98578999999995</v>
      </c>
      <c r="HV25" s="68">
        <v>508.33376700000002</v>
      </c>
      <c r="HW25" s="68">
        <v>0</v>
      </c>
      <c r="HX25" s="68">
        <v>23.096146999999998</v>
      </c>
      <c r="HY25" s="68">
        <v>0</v>
      </c>
      <c r="HZ25" s="68">
        <v>506.66174899999999</v>
      </c>
      <c r="IA25" s="68">
        <v>500.42132500000002</v>
      </c>
      <c r="IB25" s="68">
        <v>496.00336299999998</v>
      </c>
      <c r="IC25" s="68">
        <v>516.62890300000004</v>
      </c>
      <c r="ID25" s="68">
        <v>0</v>
      </c>
      <c r="IE25" s="68">
        <v>35.813859999999998</v>
      </c>
      <c r="IF25" s="68">
        <v>2.6112799999999998</v>
      </c>
      <c r="IG25" s="68">
        <v>0</v>
      </c>
      <c r="IH25" s="68">
        <v>254.47702799999999</v>
      </c>
      <c r="II25" s="68">
        <v>0</v>
      </c>
      <c r="IJ25" s="68">
        <v>0</v>
      </c>
      <c r="IK25" s="68">
        <v>0</v>
      </c>
      <c r="IL25" s="68">
        <v>0</v>
      </c>
      <c r="IM25" s="68">
        <v>13.625966</v>
      </c>
      <c r="IN25" s="68"/>
      <c r="IO25" s="68">
        <v>545.65779099999997</v>
      </c>
      <c r="IP25" s="68">
        <v>5.2160029999999997</v>
      </c>
      <c r="IQ25" s="106">
        <v>0</v>
      </c>
      <c r="IR25" s="68">
        <v>0</v>
      </c>
      <c r="IS25" s="68">
        <v>0.45797399999999999</v>
      </c>
      <c r="IT25" s="106"/>
      <c r="IU25" s="106"/>
      <c r="IV25" s="68"/>
      <c r="IW25" s="68"/>
      <c r="IX25" s="68"/>
      <c r="IY25" s="68"/>
      <c r="IZ25" s="68">
        <v>1220.791796</v>
      </c>
      <c r="JA25" s="68">
        <v>747.16826200000003</v>
      </c>
      <c r="JB25" s="68">
        <v>560.37031000000002</v>
      </c>
      <c r="JC25" s="68">
        <v>1490.3719880000001</v>
      </c>
      <c r="JD25" s="68">
        <v>822.75600599999996</v>
      </c>
      <c r="JE25" s="68">
        <v>108.15031999999999</v>
      </c>
      <c r="JF25" s="68">
        <v>3.6323539999999999</v>
      </c>
      <c r="JG25" s="68">
        <v>0</v>
      </c>
      <c r="JH25" s="68">
        <v>0</v>
      </c>
      <c r="JI25" s="68">
        <v>0</v>
      </c>
      <c r="JJ25" s="68">
        <v>247.12696700000001</v>
      </c>
      <c r="JK25" s="68">
        <v>10.024927999999999</v>
      </c>
      <c r="JL25" s="68">
        <v>0</v>
      </c>
      <c r="JM25" s="68">
        <v>33.429913999999997</v>
      </c>
      <c r="JN25" s="68">
        <v>1.861653</v>
      </c>
      <c r="JO25" s="68"/>
      <c r="JP25" s="68"/>
      <c r="JQ25" s="68"/>
      <c r="JR25" s="102">
        <f t="shared" si="19"/>
        <v>4949.6086819999991</v>
      </c>
      <c r="JS25" s="102">
        <f t="shared" si="20"/>
        <v>296.07581599999997</v>
      </c>
      <c r="JT25" s="114"/>
      <c r="JU25" s="15"/>
    </row>
    <row r="26" spans="1:281" ht="15">
      <c r="A26" s="64" t="s">
        <v>37</v>
      </c>
      <c r="B26" s="47">
        <v>522.9</v>
      </c>
      <c r="C26" s="26">
        <v>35.5</v>
      </c>
      <c r="D26" s="26">
        <v>18.600000000000001</v>
      </c>
      <c r="E26" s="27">
        <v>16.399999999999999</v>
      </c>
      <c r="F26" s="27">
        <v>140.5</v>
      </c>
      <c r="G26" s="27">
        <v>43.4</v>
      </c>
      <c r="H26" s="26">
        <v>24.7</v>
      </c>
      <c r="I26" s="17">
        <v>137.6</v>
      </c>
      <c r="J26" s="25">
        <v>97.2</v>
      </c>
      <c r="K26" s="47">
        <v>103.27733000000001</v>
      </c>
      <c r="L26" s="47">
        <v>99.830075999999991</v>
      </c>
      <c r="M26" s="66">
        <v>151.84914499999999</v>
      </c>
      <c r="N26" s="66">
        <v>73.434992879999996</v>
      </c>
      <c r="O26" s="66">
        <v>259.48605054879999</v>
      </c>
      <c r="P26" s="66">
        <v>253.60421500000001</v>
      </c>
      <c r="Q26" s="66">
        <v>217.35487000000001</v>
      </c>
      <c r="R26" s="66">
        <v>28.391695000000002</v>
      </c>
      <c r="S26" s="66">
        <v>2.0208529999999998</v>
      </c>
      <c r="T26" s="66">
        <v>320.06110100000001</v>
      </c>
      <c r="U26" s="102">
        <f t="shared" si="14"/>
        <v>547.65157500000009</v>
      </c>
      <c r="V26" s="66" t="s">
        <v>22</v>
      </c>
      <c r="W26" s="66" t="s">
        <v>22</v>
      </c>
      <c r="X26" s="66" t="s">
        <v>22</v>
      </c>
      <c r="Y26" s="66" t="s">
        <v>22</v>
      </c>
      <c r="Z26" s="66" t="s">
        <v>22</v>
      </c>
      <c r="AA26" s="66" t="s">
        <v>22</v>
      </c>
      <c r="AB26" s="66" t="s">
        <v>22</v>
      </c>
      <c r="AC26" s="66" t="s">
        <v>22</v>
      </c>
      <c r="AD26" s="66" t="s">
        <v>22</v>
      </c>
      <c r="AE26" s="66" t="s">
        <v>22</v>
      </c>
      <c r="AF26" s="66">
        <v>18.600000000000001</v>
      </c>
      <c r="AG26" s="66" t="s">
        <v>22</v>
      </c>
      <c r="AH26" s="66" t="s">
        <v>22</v>
      </c>
      <c r="AI26" s="66">
        <v>16.399999999999999</v>
      </c>
      <c r="AJ26" s="66" t="s">
        <v>22</v>
      </c>
      <c r="AK26" s="66" t="s">
        <v>22</v>
      </c>
      <c r="AL26" s="66" t="s">
        <v>22</v>
      </c>
      <c r="AM26" s="66" t="s">
        <v>22</v>
      </c>
      <c r="AN26" s="66" t="s">
        <v>22</v>
      </c>
      <c r="AO26" s="66" t="s">
        <v>22</v>
      </c>
      <c r="AP26" s="66" t="s">
        <v>22</v>
      </c>
      <c r="AQ26" s="66" t="s">
        <v>22</v>
      </c>
      <c r="AR26" s="66" t="s">
        <v>22</v>
      </c>
      <c r="AS26" s="66" t="s">
        <v>22</v>
      </c>
      <c r="AT26" s="66" t="s">
        <v>22</v>
      </c>
      <c r="AU26" s="66" t="s">
        <v>22</v>
      </c>
      <c r="AV26" s="66" t="s">
        <v>22</v>
      </c>
      <c r="AW26" s="66" t="s">
        <v>22</v>
      </c>
      <c r="AX26" s="66">
        <v>20.2</v>
      </c>
      <c r="AY26" s="66"/>
      <c r="AZ26" s="68">
        <v>0</v>
      </c>
      <c r="BA26" s="68">
        <v>90.6</v>
      </c>
      <c r="BB26" s="68">
        <v>29.7</v>
      </c>
      <c r="BC26" s="68">
        <v>0</v>
      </c>
      <c r="BD26" s="68">
        <v>0</v>
      </c>
      <c r="BE26" s="66">
        <v>0</v>
      </c>
      <c r="BF26" s="65" t="s">
        <v>22</v>
      </c>
      <c r="BG26" s="65">
        <v>0</v>
      </c>
      <c r="BH26" s="65">
        <v>21.1</v>
      </c>
      <c r="BI26" s="65">
        <v>0</v>
      </c>
      <c r="BJ26" s="65">
        <v>0</v>
      </c>
      <c r="BK26" s="65">
        <v>0</v>
      </c>
      <c r="BL26" s="65">
        <v>0</v>
      </c>
      <c r="BM26" s="65">
        <v>0</v>
      </c>
      <c r="BN26" s="65">
        <v>0</v>
      </c>
      <c r="BO26" s="65">
        <v>22.3</v>
      </c>
      <c r="BP26" s="65">
        <v>0</v>
      </c>
      <c r="BQ26" s="65">
        <v>0</v>
      </c>
      <c r="BR26" s="66">
        <v>21.1</v>
      </c>
      <c r="BS26" s="66">
        <v>21.1</v>
      </c>
      <c r="BT26" s="66">
        <v>21.1</v>
      </c>
      <c r="BU26" s="66">
        <v>21.1</v>
      </c>
      <c r="BV26" s="66">
        <v>21.1</v>
      </c>
      <c r="BW26" s="66">
        <v>21.1</v>
      </c>
      <c r="BX26" s="66">
        <v>21.1</v>
      </c>
      <c r="BY26" s="65">
        <v>21.1</v>
      </c>
      <c r="BZ26" s="65">
        <v>43.4</v>
      </c>
      <c r="CA26" s="65">
        <v>43.4</v>
      </c>
      <c r="CB26" s="68">
        <v>43.4</v>
      </c>
      <c r="CC26" s="65" t="s">
        <v>22</v>
      </c>
      <c r="CD26" s="65">
        <v>0</v>
      </c>
      <c r="CE26" s="65">
        <v>0</v>
      </c>
      <c r="CF26" s="65">
        <v>0</v>
      </c>
      <c r="CG26" s="65">
        <v>0</v>
      </c>
      <c r="CH26" s="65">
        <v>0</v>
      </c>
      <c r="CI26" s="65">
        <v>24.7</v>
      </c>
      <c r="CJ26" s="65">
        <v>0</v>
      </c>
      <c r="CK26" s="65">
        <v>0</v>
      </c>
      <c r="CL26" s="65">
        <v>0</v>
      </c>
      <c r="CM26" s="65">
        <v>0</v>
      </c>
      <c r="CN26" s="65">
        <v>0</v>
      </c>
      <c r="CO26" s="65" t="s">
        <v>22</v>
      </c>
      <c r="CP26" s="65"/>
      <c r="CQ26" s="65"/>
      <c r="CR26" s="65"/>
      <c r="CS26" s="65"/>
      <c r="CT26" s="68">
        <v>24.7</v>
      </c>
      <c r="CU26" s="65">
        <v>24.7</v>
      </c>
      <c r="CV26" s="65">
        <v>24.7</v>
      </c>
      <c r="CW26" s="68">
        <v>24.7</v>
      </c>
      <c r="CX26" s="68">
        <v>24.7</v>
      </c>
      <c r="CY26" s="65">
        <v>24.7</v>
      </c>
      <c r="CZ26" s="65">
        <v>23.4</v>
      </c>
      <c r="DA26" s="65">
        <v>23.4</v>
      </c>
      <c r="DB26" s="65">
        <v>23.4</v>
      </c>
      <c r="DC26" s="68">
        <v>23.4</v>
      </c>
      <c r="DD26" s="68">
        <v>28.1</v>
      </c>
      <c r="DE26" s="68">
        <v>98.1</v>
      </c>
      <c r="DF26" s="68">
        <v>117.6</v>
      </c>
      <c r="DG26" s="68">
        <v>127.6</v>
      </c>
      <c r="DH26" s="68">
        <v>137.6</v>
      </c>
      <c r="DI26" s="68">
        <v>137.6</v>
      </c>
      <c r="DJ26" s="68">
        <v>137.6</v>
      </c>
      <c r="DK26" s="68">
        <v>137.6</v>
      </c>
      <c r="DL26" s="65" t="s">
        <v>22</v>
      </c>
      <c r="DM26" s="65" t="s">
        <v>22</v>
      </c>
      <c r="DN26" s="65" t="s">
        <v>22</v>
      </c>
      <c r="DO26" s="65" t="s">
        <v>22</v>
      </c>
      <c r="DP26" s="68">
        <v>25.8</v>
      </c>
      <c r="DQ26" s="65">
        <v>49.2</v>
      </c>
      <c r="DR26" s="68">
        <v>63.7</v>
      </c>
      <c r="DS26" s="68">
        <v>67.7</v>
      </c>
      <c r="DT26" s="68">
        <v>67.7</v>
      </c>
      <c r="DU26" s="68">
        <v>90.2</v>
      </c>
      <c r="DV26" s="68">
        <v>95</v>
      </c>
      <c r="DW26" s="68">
        <v>2.2000000000000002</v>
      </c>
      <c r="DX26" s="68">
        <f>DV26+DW26</f>
        <v>97.2</v>
      </c>
      <c r="DY26" s="65">
        <v>47.3</v>
      </c>
      <c r="DZ26" s="65">
        <v>9.5</v>
      </c>
      <c r="EA26" s="65">
        <v>0</v>
      </c>
      <c r="EB26" s="65" t="s">
        <v>22</v>
      </c>
      <c r="EC26" s="65" t="s">
        <v>22</v>
      </c>
      <c r="ED26" s="65">
        <f>[1]Feuil3!$F$35</f>
        <v>15.457437000000001</v>
      </c>
      <c r="EE26" s="65">
        <v>7.7</v>
      </c>
      <c r="EF26" s="65">
        <v>0</v>
      </c>
      <c r="EG26" s="65">
        <v>23.319893</v>
      </c>
      <c r="EH26" s="65">
        <v>0</v>
      </c>
      <c r="EI26" s="65"/>
      <c r="EJ26" s="65"/>
      <c r="EK26" s="66">
        <f>SUM(DY26:EJ26)</f>
        <v>103.27733000000001</v>
      </c>
      <c r="EL26" s="65">
        <v>0</v>
      </c>
      <c r="EM26" s="65">
        <v>0</v>
      </c>
      <c r="EN26" s="65">
        <v>0</v>
      </c>
      <c r="EO26" s="65">
        <v>0</v>
      </c>
      <c r="EP26" s="65"/>
      <c r="EQ26" s="65">
        <v>31.3</v>
      </c>
      <c r="ER26" s="65">
        <v>31.5</v>
      </c>
      <c r="ES26" s="65">
        <v>0</v>
      </c>
      <c r="ET26" s="65">
        <v>3.9730829999999999</v>
      </c>
      <c r="EU26" s="65">
        <v>27.556992999999999</v>
      </c>
      <c r="EV26" s="65">
        <v>5.5</v>
      </c>
      <c r="EW26" s="65">
        <v>0</v>
      </c>
      <c r="EX26" s="66">
        <f>SUM(EL26:EW26)</f>
        <v>99.830075999999991</v>
      </c>
      <c r="EY26" s="66" t="s">
        <v>22</v>
      </c>
      <c r="EZ26" s="66">
        <v>0</v>
      </c>
      <c r="FA26" s="68">
        <v>0</v>
      </c>
      <c r="FB26" s="68"/>
      <c r="FC26" s="68">
        <v>0</v>
      </c>
      <c r="FD26" s="68"/>
      <c r="FE26" s="68">
        <v>6.7194520000000004</v>
      </c>
      <c r="FF26" s="68">
        <v>0</v>
      </c>
      <c r="FG26" s="68"/>
      <c r="FH26" s="68">
        <v>6.0429000000000004</v>
      </c>
      <c r="FI26" s="68">
        <f>[2]Feuil5!$C$48</f>
        <v>139.086793</v>
      </c>
      <c r="FJ26" s="68">
        <v>0</v>
      </c>
      <c r="FK26" s="68">
        <f>SUM(EY26:FD26)+FE26+FF26+FG26+FH26+FI26+FJ26</f>
        <v>151.84914499999999</v>
      </c>
      <c r="FL26" s="65" t="s">
        <v>22</v>
      </c>
      <c r="FM26" s="68">
        <v>13.858674000000001</v>
      </c>
      <c r="FN26" s="68">
        <v>0</v>
      </c>
      <c r="FO26" s="68">
        <v>33.495199999999997</v>
      </c>
      <c r="FP26" s="68">
        <v>13.98111888</v>
      </c>
      <c r="FQ26" s="68">
        <v>12.1</v>
      </c>
      <c r="FR26" s="68">
        <v>0</v>
      </c>
      <c r="FS26" s="68"/>
      <c r="FT26" s="68">
        <v>0</v>
      </c>
      <c r="FU26" s="68">
        <v>0</v>
      </c>
      <c r="FV26" s="68">
        <v>0</v>
      </c>
      <c r="FW26" s="68">
        <v>0</v>
      </c>
      <c r="FX26" s="68" t="e">
        <f>FM26+FL26+FN26+FO26+FP26+FQ26+FR26+FS26+FT26+FU26+FV26+FW26</f>
        <v>#VALUE!</v>
      </c>
      <c r="FY26" s="65">
        <v>0</v>
      </c>
      <c r="FZ26" s="65">
        <v>9.9999999999999995E-7</v>
      </c>
      <c r="GA26" s="65">
        <v>80.129615428800008</v>
      </c>
      <c r="GB26" s="65">
        <v>0</v>
      </c>
      <c r="GC26" s="65">
        <v>79.912855120000003</v>
      </c>
      <c r="GD26" s="65">
        <v>0</v>
      </c>
      <c r="GE26" s="65">
        <v>0</v>
      </c>
      <c r="GF26" s="65">
        <v>0</v>
      </c>
      <c r="GG26" s="65"/>
      <c r="GH26" s="65">
        <v>22.657388999999998</v>
      </c>
      <c r="GI26" s="68">
        <v>76.754975999999999</v>
      </c>
      <c r="GJ26" s="65">
        <v>3.1213999999999999E-2</v>
      </c>
      <c r="GK26" s="68">
        <f>SUM(FY26:GJ26)</f>
        <v>259.48605054879999</v>
      </c>
      <c r="GL26" s="65">
        <v>70.059179999999998</v>
      </c>
      <c r="GM26" s="65">
        <v>0</v>
      </c>
      <c r="GN26" s="65">
        <v>50.385725000000001</v>
      </c>
      <c r="GO26" s="65">
        <v>0</v>
      </c>
      <c r="GP26" s="65"/>
      <c r="GQ26" s="65"/>
      <c r="GR26" s="65"/>
      <c r="GS26" s="65"/>
      <c r="GT26" s="65"/>
      <c r="GU26" s="65">
        <v>147.885988</v>
      </c>
      <c r="GV26" s="65">
        <v>35.659047000000001</v>
      </c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>
        <v>73.582915999999997</v>
      </c>
      <c r="HH26" s="65">
        <v>139.73937900000001</v>
      </c>
      <c r="HI26" s="65">
        <v>4.0325749999999996</v>
      </c>
      <c r="HJ26" s="68"/>
      <c r="HK26" s="68"/>
      <c r="HL26" s="68"/>
      <c r="HM26" s="65">
        <v>0</v>
      </c>
      <c r="HN26" s="68">
        <v>20.674181000000001</v>
      </c>
      <c r="HO26" s="65">
        <v>0</v>
      </c>
      <c r="HP26" s="65"/>
      <c r="HQ26" s="65"/>
      <c r="HR26" s="65"/>
      <c r="HS26" s="65">
        <v>7.7175140000000004</v>
      </c>
      <c r="HT26" s="68"/>
      <c r="HU26" s="68"/>
      <c r="HV26" s="68">
        <v>0</v>
      </c>
      <c r="HW26" s="68">
        <v>0</v>
      </c>
      <c r="HX26" s="65">
        <v>0</v>
      </c>
      <c r="HY26" s="68">
        <v>0</v>
      </c>
      <c r="HZ26" s="65">
        <v>0</v>
      </c>
      <c r="IA26" s="65">
        <v>2.0208529999999998</v>
      </c>
      <c r="IB26" s="65">
        <v>0</v>
      </c>
      <c r="IC26" s="65">
        <v>0</v>
      </c>
      <c r="ID26" s="65">
        <v>0</v>
      </c>
      <c r="IE26" s="68">
        <v>0</v>
      </c>
      <c r="IF26" s="68">
        <v>0</v>
      </c>
      <c r="IG26" s="68">
        <v>0</v>
      </c>
      <c r="IH26" s="68">
        <v>0</v>
      </c>
      <c r="II26" s="68">
        <v>0</v>
      </c>
      <c r="IJ26" s="68">
        <v>0</v>
      </c>
      <c r="IK26" s="68"/>
      <c r="IL26" s="68"/>
      <c r="IM26" s="68"/>
      <c r="IN26" s="68"/>
      <c r="IO26" s="68"/>
      <c r="IP26" s="68"/>
      <c r="IQ26" s="106">
        <v>0</v>
      </c>
      <c r="IR26" s="68">
        <v>314.028504</v>
      </c>
      <c r="IS26" s="68">
        <v>6.032597</v>
      </c>
      <c r="IT26" s="106"/>
      <c r="IU26" s="106">
        <v>61.299753000000003</v>
      </c>
      <c r="IV26" s="68"/>
      <c r="IW26" s="68">
        <v>6.05009</v>
      </c>
      <c r="IX26" s="68">
        <v>0</v>
      </c>
      <c r="IY26" s="68"/>
      <c r="IZ26" s="68">
        <v>4.5742409999999998</v>
      </c>
      <c r="JA26" s="68">
        <v>0</v>
      </c>
      <c r="JB26" s="68">
        <v>0</v>
      </c>
      <c r="JC26" s="68">
        <v>475.020375</v>
      </c>
      <c r="JD26" s="68">
        <v>0.70711599999999997</v>
      </c>
      <c r="JE26" s="68">
        <v>0</v>
      </c>
      <c r="JF26" s="68">
        <v>27.978892999999999</v>
      </c>
      <c r="JG26" s="68">
        <v>57.828834000000001</v>
      </c>
      <c r="JH26" s="68">
        <v>0</v>
      </c>
      <c r="JI26" s="68">
        <v>0</v>
      </c>
      <c r="JJ26" s="68">
        <v>0</v>
      </c>
      <c r="JK26" s="68">
        <v>0</v>
      </c>
      <c r="JL26" s="68">
        <v>4.7241559999999998</v>
      </c>
      <c r="JM26" s="68">
        <v>15.489832</v>
      </c>
      <c r="JN26" s="68">
        <v>4.0160020000000003</v>
      </c>
      <c r="JO26" s="68">
        <v>0</v>
      </c>
      <c r="JP26" s="68">
        <v>0</v>
      </c>
      <c r="JQ26" s="68">
        <v>0.39137300000000003</v>
      </c>
      <c r="JR26" s="102">
        <f t="shared" si="19"/>
        <v>547.65157500000009</v>
      </c>
      <c r="JS26" s="102">
        <f t="shared" si="20"/>
        <v>110.42909</v>
      </c>
      <c r="JT26" s="114"/>
      <c r="JU26" s="15"/>
    </row>
    <row r="27" spans="1:281" ht="15">
      <c r="A27" s="64" t="s">
        <v>31</v>
      </c>
      <c r="B27" s="47">
        <v>2824.9</v>
      </c>
      <c r="C27" s="26">
        <v>1498.9</v>
      </c>
      <c r="D27" s="26">
        <v>1312.3</v>
      </c>
      <c r="E27" s="27">
        <v>1778.3</v>
      </c>
      <c r="F27" s="27">
        <v>6794.9</v>
      </c>
      <c r="G27" s="27">
        <v>20366.7</v>
      </c>
      <c r="H27" s="47">
        <v>3272</v>
      </c>
      <c r="I27" s="17">
        <v>4974.8</v>
      </c>
      <c r="J27" s="25">
        <v>4787.2</v>
      </c>
      <c r="K27" s="47">
        <v>6369.4246519999997</v>
      </c>
      <c r="L27" s="47">
        <v>20818.030688000003</v>
      </c>
      <c r="M27" s="66">
        <v>9501.5530270000017</v>
      </c>
      <c r="N27" s="66">
        <v>8316.4742094260728</v>
      </c>
      <c r="O27" s="66">
        <v>8756.4562570815451</v>
      </c>
      <c r="P27" s="66">
        <v>9484.4964415610011</v>
      </c>
      <c r="Q27" s="66">
        <v>24205.737157</v>
      </c>
      <c r="R27" s="66">
        <v>9872.6537799999987</v>
      </c>
      <c r="S27" s="66">
        <v>14256.771486000001</v>
      </c>
      <c r="T27" s="66">
        <v>30226.942959</v>
      </c>
      <c r="U27" s="102">
        <f t="shared" si="14"/>
        <v>36853.876237000004</v>
      </c>
      <c r="V27" s="65">
        <v>140.19999999999999</v>
      </c>
      <c r="W27" s="65">
        <v>113.4</v>
      </c>
      <c r="X27" s="65">
        <v>142.80000000000001</v>
      </c>
      <c r="Y27" s="65">
        <v>83.4</v>
      </c>
      <c r="Z27" s="65">
        <v>33.1</v>
      </c>
      <c r="AA27" s="65">
        <v>108.1</v>
      </c>
      <c r="AB27" s="65">
        <v>97</v>
      </c>
      <c r="AC27" s="65">
        <v>185.9</v>
      </c>
      <c r="AD27" s="65">
        <v>263</v>
      </c>
      <c r="AE27" s="65">
        <v>57.1</v>
      </c>
      <c r="AF27" s="65">
        <v>32.1</v>
      </c>
      <c r="AG27" s="65">
        <v>56.2</v>
      </c>
      <c r="AH27" s="65">
        <v>36.4</v>
      </c>
      <c r="AI27" s="65">
        <v>186.8</v>
      </c>
      <c r="AJ27" s="65">
        <v>297.60000000000002</v>
      </c>
      <c r="AK27" s="65">
        <v>267.60000000000002</v>
      </c>
      <c r="AL27" s="65">
        <v>61.3</v>
      </c>
      <c r="AM27" s="65">
        <v>168.1</v>
      </c>
      <c r="AN27" s="65">
        <v>165.8</v>
      </c>
      <c r="AO27" s="65">
        <v>60.2</v>
      </c>
      <c r="AP27" s="65">
        <v>118.8</v>
      </c>
      <c r="AQ27" s="65">
        <v>135.4</v>
      </c>
      <c r="AR27" s="65">
        <v>228.9</v>
      </c>
      <c r="AS27" s="65">
        <v>51.4</v>
      </c>
      <c r="AT27" s="65">
        <v>316.5</v>
      </c>
      <c r="AU27" s="65">
        <v>167.6</v>
      </c>
      <c r="AV27" s="65">
        <v>43.7</v>
      </c>
      <c r="AW27" s="65">
        <v>3008.3</v>
      </c>
      <c r="AX27" s="65">
        <v>75.3</v>
      </c>
      <c r="AY27" s="65">
        <v>288.39999999999998</v>
      </c>
      <c r="AZ27" s="68">
        <v>163.9</v>
      </c>
      <c r="BA27" s="68">
        <v>221.2</v>
      </c>
      <c r="BB27" s="68">
        <v>1012.5</v>
      </c>
      <c r="BC27" s="68">
        <v>614.5</v>
      </c>
      <c r="BD27" s="68">
        <v>697.5</v>
      </c>
      <c r="BE27" s="65">
        <v>185.5</v>
      </c>
      <c r="BF27" s="65">
        <v>248.6</v>
      </c>
      <c r="BG27" s="65">
        <v>1009.9</v>
      </c>
      <c r="BH27" s="65">
        <v>17735.3</v>
      </c>
      <c r="BI27" s="65">
        <v>27</v>
      </c>
      <c r="BJ27" s="65">
        <v>175.60000000000221</v>
      </c>
      <c r="BK27" s="65">
        <v>94.099999999998573</v>
      </c>
      <c r="BL27" s="65">
        <v>166.2999999999993</v>
      </c>
      <c r="BM27" s="65">
        <v>60.299999999999301</v>
      </c>
      <c r="BN27" s="65">
        <v>107.70000000000076</v>
      </c>
      <c r="BO27" s="65">
        <v>60.700000000000841</v>
      </c>
      <c r="BP27" s="65">
        <v>73.900000000001455</v>
      </c>
      <c r="BQ27" s="65">
        <v>607.29999999999927</v>
      </c>
      <c r="BR27" s="66">
        <v>1258.5</v>
      </c>
      <c r="BS27" s="66">
        <v>18993.8</v>
      </c>
      <c r="BT27" s="66">
        <v>19020.8</v>
      </c>
      <c r="BU27" s="66">
        <v>19196.400000000001</v>
      </c>
      <c r="BV27" s="66">
        <v>19290.5</v>
      </c>
      <c r="BW27" s="66">
        <v>19456.8</v>
      </c>
      <c r="BX27" s="66">
        <v>19517.099999999999</v>
      </c>
      <c r="BY27" s="66">
        <v>19624.8</v>
      </c>
      <c r="BZ27" s="66">
        <v>19685.5</v>
      </c>
      <c r="CA27" s="66">
        <v>19759.400000000001</v>
      </c>
      <c r="CB27" s="66">
        <v>20366.7</v>
      </c>
      <c r="CC27" s="65">
        <v>211.4</v>
      </c>
      <c r="CD27" s="65">
        <v>55</v>
      </c>
      <c r="CE27" s="65">
        <v>257.60000000000002</v>
      </c>
      <c r="CF27" s="65">
        <v>26.6</v>
      </c>
      <c r="CG27" s="65">
        <v>469.4</v>
      </c>
      <c r="CH27" s="65">
        <v>235.1</v>
      </c>
      <c r="CI27" s="65">
        <v>126.3</v>
      </c>
      <c r="CJ27" s="65">
        <v>142.5</v>
      </c>
      <c r="CK27" s="65">
        <v>762.8</v>
      </c>
      <c r="CL27" s="65">
        <v>128.69999999999999</v>
      </c>
      <c r="CM27" s="65">
        <v>446.3</v>
      </c>
      <c r="CN27" s="65">
        <v>410.3</v>
      </c>
      <c r="CO27" s="65">
        <v>266.39999999999998</v>
      </c>
      <c r="CP27" s="65">
        <v>524</v>
      </c>
      <c r="CQ27" s="65">
        <v>550.6</v>
      </c>
      <c r="CR27" s="65">
        <v>1020</v>
      </c>
      <c r="CS27" s="65">
        <v>1255.0999999999999</v>
      </c>
      <c r="CT27" s="68">
        <v>1381.4</v>
      </c>
      <c r="CU27" s="65">
        <v>1523.9</v>
      </c>
      <c r="CV27" s="65">
        <v>2286.6999999999998</v>
      </c>
      <c r="CW27" s="68">
        <v>2415.4</v>
      </c>
      <c r="CX27" s="68">
        <v>2861.7</v>
      </c>
      <c r="CY27" s="65">
        <v>3272</v>
      </c>
      <c r="CZ27" s="65">
        <v>731.5</v>
      </c>
      <c r="DA27" s="65">
        <v>1510.3</v>
      </c>
      <c r="DB27" s="65">
        <v>2337.1999999999998</v>
      </c>
      <c r="DC27" s="68">
        <v>2644.1</v>
      </c>
      <c r="DD27" s="68">
        <v>2812.4</v>
      </c>
      <c r="DE27" s="68">
        <v>2935.7</v>
      </c>
      <c r="DF27" s="68">
        <v>3387.6</v>
      </c>
      <c r="DG27" s="68">
        <v>3519.6</v>
      </c>
      <c r="DH27" s="68">
        <v>3842.6</v>
      </c>
      <c r="DI27" s="68">
        <v>3978.2</v>
      </c>
      <c r="DJ27" s="68">
        <v>4724.8</v>
      </c>
      <c r="DK27" s="68">
        <v>4974.8</v>
      </c>
      <c r="DL27" s="68">
        <v>177.3</v>
      </c>
      <c r="DM27" s="65">
        <v>308.8</v>
      </c>
      <c r="DN27" s="68">
        <v>2021.3</v>
      </c>
      <c r="DO27" s="68">
        <v>2607.4</v>
      </c>
      <c r="DP27" s="68">
        <v>2731.4</v>
      </c>
      <c r="DQ27" s="65">
        <v>2869.2</v>
      </c>
      <c r="DR27" s="68">
        <v>3071.9</v>
      </c>
      <c r="DS27" s="68">
        <v>3977.7</v>
      </c>
      <c r="DT27" s="68">
        <v>4304.6000000000004</v>
      </c>
      <c r="DU27" s="68">
        <v>4472.1000000000004</v>
      </c>
      <c r="DV27" s="68">
        <v>4590</v>
      </c>
      <c r="DW27" s="68">
        <v>197.2</v>
      </c>
      <c r="DX27" s="68">
        <v>4787.2</v>
      </c>
      <c r="DY27" s="65">
        <v>1081.7</v>
      </c>
      <c r="DZ27" s="65">
        <v>343.8</v>
      </c>
      <c r="EA27" s="65">
        <v>1200.8</v>
      </c>
      <c r="EB27" s="65">
        <v>280.7</v>
      </c>
      <c r="EC27" s="65">
        <v>79.256324000000006</v>
      </c>
      <c r="ED27" s="65">
        <v>162.580859</v>
      </c>
      <c r="EE27" s="65">
        <v>269.10000000000002</v>
      </c>
      <c r="EF27" s="65">
        <v>371.5</v>
      </c>
      <c r="EG27" s="65">
        <v>358.57815399999998</v>
      </c>
      <c r="EH27" s="65">
        <v>391.90931499999999</v>
      </c>
      <c r="EI27" s="65">
        <v>650.1</v>
      </c>
      <c r="EJ27" s="65">
        <v>1179.4000000000001</v>
      </c>
      <c r="EK27" s="66">
        <v>6369.4246519999997</v>
      </c>
      <c r="EL27" s="65">
        <v>203.2</v>
      </c>
      <c r="EM27" s="65">
        <v>531.5</v>
      </c>
      <c r="EN27" s="65">
        <v>284.3</v>
      </c>
      <c r="EO27" s="65">
        <v>4553.428253</v>
      </c>
      <c r="EP27" s="65">
        <v>4870.3</v>
      </c>
      <c r="EQ27" s="65">
        <v>299.5</v>
      </c>
      <c r="ER27" s="65">
        <v>1383.8</v>
      </c>
      <c r="ES27" s="65">
        <v>3600.835274</v>
      </c>
      <c r="ET27" s="65">
        <v>1696.368614</v>
      </c>
      <c r="EU27" s="65">
        <v>557.69854699999996</v>
      </c>
      <c r="EV27" s="65">
        <v>384.7</v>
      </c>
      <c r="EW27" s="65">
        <v>2452.4</v>
      </c>
      <c r="EX27" s="66">
        <v>20818.030688000003</v>
      </c>
      <c r="EY27" s="66">
        <v>283.09961299999998</v>
      </c>
      <c r="EZ27" s="66">
        <v>635.26937599999997</v>
      </c>
      <c r="FA27" s="68">
        <v>284.348454</v>
      </c>
      <c r="FB27" s="68">
        <v>1147.28</v>
      </c>
      <c r="FC27" s="68">
        <v>525.51</v>
      </c>
      <c r="FD27" s="68">
        <v>592.79999999999995</v>
      </c>
      <c r="FE27" s="68">
        <v>2947.4508940000001</v>
      </c>
      <c r="FF27" s="68">
        <v>240.21719300000001</v>
      </c>
      <c r="FG27" s="68">
        <v>986.6</v>
      </c>
      <c r="FH27" s="68">
        <v>864.09070399999996</v>
      </c>
      <c r="FI27" s="68">
        <v>139.086793</v>
      </c>
      <c r="FJ27" s="68">
        <v>855.8</v>
      </c>
      <c r="FK27" s="68">
        <v>9501.5530270000017</v>
      </c>
      <c r="FL27" s="68">
        <v>143.882497</v>
      </c>
      <c r="FM27" s="68">
        <v>170.346757</v>
      </c>
      <c r="FN27" s="68">
        <v>486.002456</v>
      </c>
      <c r="FO27" s="68">
        <v>185.934394</v>
      </c>
      <c r="FP27" s="68">
        <v>876.4632676199999</v>
      </c>
      <c r="FQ27" s="68">
        <v>1955.1</v>
      </c>
      <c r="FR27" s="68">
        <v>472.15220335488607</v>
      </c>
      <c r="FS27" s="68">
        <v>204.63920643458903</v>
      </c>
      <c r="FT27" s="68">
        <v>355.4763721524601</v>
      </c>
      <c r="FU27" s="68">
        <v>2532.4</v>
      </c>
      <c r="FV27" s="68">
        <v>772.91547044643801</v>
      </c>
      <c r="FW27" s="68">
        <v>161.161585417699</v>
      </c>
      <c r="FX27" s="68">
        <v>8316.4742094260728</v>
      </c>
      <c r="FY27" s="65">
        <v>200.04300820983704</v>
      </c>
      <c r="FZ27" s="65">
        <v>416.72302180519995</v>
      </c>
      <c r="GA27" s="65">
        <v>656.8136797965069</v>
      </c>
      <c r="GB27" s="65">
        <v>425.36806155999983</v>
      </c>
      <c r="GC27" s="65">
        <v>630.12771406999991</v>
      </c>
      <c r="GD27" s="65">
        <v>329.88858696000005</v>
      </c>
      <c r="GE27" s="65">
        <v>316.41205915999996</v>
      </c>
      <c r="GF27" s="65">
        <v>2475.0675301100009</v>
      </c>
      <c r="GG27" s="65">
        <v>543.47637140999962</v>
      </c>
      <c r="GH27" s="65">
        <v>467.37667299999998</v>
      </c>
      <c r="GI27" s="68">
        <v>451.24062700000002</v>
      </c>
      <c r="GJ27" s="65">
        <v>1843.9189240000001</v>
      </c>
      <c r="GK27" s="68">
        <v>8756.4562570815451</v>
      </c>
      <c r="GL27" s="65">
        <v>752.67077300000005</v>
      </c>
      <c r="GM27" s="65">
        <v>461.98237399999999</v>
      </c>
      <c r="GN27" s="65">
        <v>425.31065899999999</v>
      </c>
      <c r="GO27" s="65">
        <v>644.31136000000004</v>
      </c>
      <c r="GP27" s="65">
        <v>413.528524</v>
      </c>
      <c r="GQ27" s="65">
        <v>874.18170399999997</v>
      </c>
      <c r="GR27" s="65">
        <v>2897.8800919999999</v>
      </c>
      <c r="GS27" s="65">
        <v>153.13414599999999</v>
      </c>
      <c r="GT27" s="65">
        <v>292.34291756099998</v>
      </c>
      <c r="GU27" s="65">
        <v>875.83924200000001</v>
      </c>
      <c r="GV27" s="65">
        <v>797.06692299999997</v>
      </c>
      <c r="GW27" s="65">
        <v>1062.2036109999999</v>
      </c>
      <c r="GX27" s="65">
        <v>1477.647215</v>
      </c>
      <c r="GY27" s="65">
        <v>6837.6989400000002</v>
      </c>
      <c r="GZ27" s="65">
        <v>637.20658200000003</v>
      </c>
      <c r="HA27" s="65">
        <v>1775.8614050000001</v>
      </c>
      <c r="HB27" s="65">
        <v>2208.1800840000001</v>
      </c>
      <c r="HC27" s="65">
        <v>108.35976700000001</v>
      </c>
      <c r="HD27" s="65">
        <v>1252.043195</v>
      </c>
      <c r="HE27" s="65">
        <v>305.42324300000001</v>
      </c>
      <c r="HF27" s="65">
        <v>4010.1494480000001</v>
      </c>
      <c r="HG27" s="65">
        <v>677.53722600000003</v>
      </c>
      <c r="HH27" s="65">
        <v>828.22243900000001</v>
      </c>
      <c r="HI27" s="65">
        <v>4087.4076129999999</v>
      </c>
      <c r="HJ27" s="68">
        <v>1318.028487</v>
      </c>
      <c r="HK27" s="68">
        <v>1098.9609499999999</v>
      </c>
      <c r="HL27" s="68">
        <v>1273.5416170000001</v>
      </c>
      <c r="HM27" s="65">
        <v>620.20650599999999</v>
      </c>
      <c r="HN27" s="68">
        <v>219.17113000000001</v>
      </c>
      <c r="HO27" s="65">
        <v>738.27522799999997</v>
      </c>
      <c r="HP27" s="65">
        <v>240.13315299999999</v>
      </c>
      <c r="HQ27" s="65">
        <v>528.85094300000003</v>
      </c>
      <c r="HR27" s="65">
        <v>729.54396899999995</v>
      </c>
      <c r="HS27" s="65">
        <v>341.007656</v>
      </c>
      <c r="HT27" s="65">
        <v>1416.6861839999999</v>
      </c>
      <c r="HU27" s="65">
        <v>1348.247957</v>
      </c>
      <c r="HV27" s="68">
        <v>725.65959799999996</v>
      </c>
      <c r="HW27" s="68">
        <v>1770.230159</v>
      </c>
      <c r="HX27" s="65">
        <v>435.99766499999998</v>
      </c>
      <c r="HY27" s="68">
        <v>1787.0277249999999</v>
      </c>
      <c r="HZ27" s="65">
        <v>907.09132699999998</v>
      </c>
      <c r="IA27" s="65">
        <v>1526.803267</v>
      </c>
      <c r="IB27" s="65">
        <v>554.16958099999999</v>
      </c>
      <c r="IC27" s="65">
        <v>1146.7482620000001</v>
      </c>
      <c r="ID27" s="65">
        <v>533.84866799999998</v>
      </c>
      <c r="IE27" s="65">
        <v>1198.6667010000001</v>
      </c>
      <c r="IF27" s="65">
        <v>1119.7074190000001</v>
      </c>
      <c r="IG27" s="65">
        <v>2550.8211139999999</v>
      </c>
      <c r="IH27" s="65">
        <v>1431.618547</v>
      </c>
      <c r="II27" s="65">
        <v>953.56972699999994</v>
      </c>
      <c r="IJ27" s="68">
        <v>1884.1905630000001</v>
      </c>
      <c r="IK27" s="65">
        <v>3203.3155999999999</v>
      </c>
      <c r="IL27" s="65">
        <v>4960.2890699999998</v>
      </c>
      <c r="IM27" s="65">
        <v>1657.2734909999999</v>
      </c>
      <c r="IN27" s="65">
        <v>3206.1226109999998</v>
      </c>
      <c r="IO27" s="65">
        <v>796.07667600000002</v>
      </c>
      <c r="IP27" s="65">
        <v>1646.692941</v>
      </c>
      <c r="IQ27" s="106">
        <v>2174.7893309999999</v>
      </c>
      <c r="IR27" s="65">
        <v>6974.3124989999997</v>
      </c>
      <c r="IS27" s="65">
        <v>1338.6919029999999</v>
      </c>
      <c r="IT27" s="106">
        <v>7996.563357</v>
      </c>
      <c r="IU27" s="106">
        <v>792.87259100000006</v>
      </c>
      <c r="IV27" s="65">
        <v>823.57269599999995</v>
      </c>
      <c r="IW27" s="65">
        <v>1659.018609</v>
      </c>
      <c r="IX27" s="65">
        <v>3222.3941500000001</v>
      </c>
      <c r="IY27" s="65">
        <v>10431.168933999999</v>
      </c>
      <c r="IZ27" s="65">
        <v>1685.998333</v>
      </c>
      <c r="JA27" s="65">
        <v>813.76288799999998</v>
      </c>
      <c r="JB27" s="65">
        <v>1588.6005050000001</v>
      </c>
      <c r="JC27" s="65">
        <v>3769.5758420000002</v>
      </c>
      <c r="JD27" s="65">
        <v>1554.3374100000001</v>
      </c>
      <c r="JE27" s="65">
        <v>2516.0109219999999</v>
      </c>
      <c r="JF27" s="65">
        <v>7558.9939670000003</v>
      </c>
      <c r="JG27" s="65">
        <v>1329.6058270000001</v>
      </c>
      <c r="JH27" s="65">
        <v>1891.378586</v>
      </c>
      <c r="JI27" s="65">
        <v>2341.4156990000001</v>
      </c>
      <c r="JJ27" s="65">
        <v>13462.953207</v>
      </c>
      <c r="JK27" s="65">
        <v>1433.114077</v>
      </c>
      <c r="JL27" s="65">
        <v>885.89746000000002</v>
      </c>
      <c r="JM27" s="65">
        <v>938.14928699999996</v>
      </c>
      <c r="JN27" s="65">
        <v>480.13314100000002</v>
      </c>
      <c r="JO27" s="65">
        <v>866.66020600000002</v>
      </c>
      <c r="JP27" s="65">
        <v>910.73157200000003</v>
      </c>
      <c r="JQ27" s="65">
        <v>701.70571299999995</v>
      </c>
      <c r="JR27" s="102">
        <f t="shared" si="19"/>
        <v>36853.876237000004</v>
      </c>
      <c r="JS27" s="102">
        <f t="shared" si="20"/>
        <v>32800.738742000001</v>
      </c>
      <c r="JT27" s="115"/>
      <c r="JU27" s="15"/>
    </row>
    <row r="28" spans="1:281" ht="15">
      <c r="A28" s="64" t="s">
        <v>32</v>
      </c>
      <c r="B28" s="47">
        <v>59.1</v>
      </c>
      <c r="C28" s="26">
        <v>507.5</v>
      </c>
      <c r="D28" s="26">
        <v>269.5</v>
      </c>
      <c r="E28" s="27">
        <v>164.4</v>
      </c>
      <c r="F28" s="27">
        <v>3986.9</v>
      </c>
      <c r="G28" s="27">
        <v>4579.7</v>
      </c>
      <c r="H28" s="26">
        <v>2501.4</v>
      </c>
      <c r="I28" s="17">
        <v>948.4</v>
      </c>
      <c r="J28" s="25">
        <v>9767.9</v>
      </c>
      <c r="K28" s="47">
        <v>4517.7779810000002</v>
      </c>
      <c r="L28" s="47">
        <v>6856.8750579999996</v>
      </c>
      <c r="M28" s="66">
        <v>11741.187115999999</v>
      </c>
      <c r="N28" s="66">
        <v>3314.2137329293728</v>
      </c>
      <c r="O28" s="66">
        <v>3828.1294888824291</v>
      </c>
      <c r="P28" s="66">
        <v>2677.0620190999762</v>
      </c>
      <c r="Q28" s="66">
        <v>4612.0668030000006</v>
      </c>
      <c r="R28" s="66">
        <v>11402.843877999998</v>
      </c>
      <c r="S28" s="66">
        <v>4400.6812979999995</v>
      </c>
      <c r="T28" s="66">
        <v>10998.850040999998</v>
      </c>
      <c r="U28" s="102">
        <f t="shared" si="14"/>
        <v>13463.563088000001</v>
      </c>
      <c r="V28" s="65">
        <v>41.3</v>
      </c>
      <c r="W28" s="65" t="s">
        <v>22</v>
      </c>
      <c r="X28" s="65" t="s">
        <v>24</v>
      </c>
      <c r="Y28" s="65">
        <v>8.1</v>
      </c>
      <c r="Z28" s="65" t="s">
        <v>22</v>
      </c>
      <c r="AA28" s="65">
        <v>49.3</v>
      </c>
      <c r="AB28" s="65" t="s">
        <v>22</v>
      </c>
      <c r="AC28" s="65">
        <v>18.899999999999999</v>
      </c>
      <c r="AD28" s="65" t="s">
        <v>22</v>
      </c>
      <c r="AE28" s="65">
        <v>132.1</v>
      </c>
      <c r="AF28" s="65">
        <v>13.9</v>
      </c>
      <c r="AG28" s="65">
        <v>5.9</v>
      </c>
      <c r="AH28" s="65">
        <v>9.9</v>
      </c>
      <c r="AI28" s="65">
        <v>14</v>
      </c>
      <c r="AJ28" s="65">
        <v>4.5</v>
      </c>
      <c r="AK28" s="65">
        <v>15.8</v>
      </c>
      <c r="AL28" s="65" t="s">
        <v>22</v>
      </c>
      <c r="AM28" s="65" t="s">
        <v>22</v>
      </c>
      <c r="AN28" s="65">
        <v>120.2</v>
      </c>
      <c r="AO28" s="65" t="s">
        <v>24</v>
      </c>
      <c r="AP28" s="65" t="s">
        <v>24</v>
      </c>
      <c r="AQ28" s="65" t="s">
        <v>22</v>
      </c>
      <c r="AR28" s="65" t="s">
        <v>22</v>
      </c>
      <c r="AS28" s="65" t="s">
        <v>22</v>
      </c>
      <c r="AT28" s="65">
        <v>2.8</v>
      </c>
      <c r="AU28" s="65">
        <v>787</v>
      </c>
      <c r="AV28" s="65" t="s">
        <v>22</v>
      </c>
      <c r="AW28" s="65" t="s">
        <v>22</v>
      </c>
      <c r="AX28" s="65">
        <v>9.8000000000000007</v>
      </c>
      <c r="AY28" s="65">
        <v>17.600000000000001</v>
      </c>
      <c r="AZ28" s="68">
        <v>162.19999999999999</v>
      </c>
      <c r="BA28" s="68">
        <v>72.900000000000006</v>
      </c>
      <c r="BB28" s="68">
        <v>835.6</v>
      </c>
      <c r="BC28" s="68">
        <v>243.3</v>
      </c>
      <c r="BD28" s="68">
        <v>1855.7</v>
      </c>
      <c r="BE28" s="65">
        <v>0</v>
      </c>
      <c r="BF28" s="65">
        <v>230.8</v>
      </c>
      <c r="BG28" s="65">
        <v>322.39999999999998</v>
      </c>
      <c r="BH28" s="65">
        <v>27.9</v>
      </c>
      <c r="BI28" s="65">
        <v>123.9</v>
      </c>
      <c r="BJ28" s="65">
        <v>402.6</v>
      </c>
      <c r="BK28" s="65">
        <v>263.2</v>
      </c>
      <c r="BL28" s="65">
        <v>583.1</v>
      </c>
      <c r="BM28" s="65">
        <v>1544.1</v>
      </c>
      <c r="BN28" s="65">
        <v>392.7</v>
      </c>
      <c r="BO28" s="65">
        <v>-183.4</v>
      </c>
      <c r="BP28" s="65">
        <v>669.6</v>
      </c>
      <c r="BQ28" s="65">
        <v>202.8</v>
      </c>
      <c r="BR28" s="66">
        <v>187.7</v>
      </c>
      <c r="BS28" s="66">
        <v>581.1</v>
      </c>
      <c r="BT28" s="66">
        <v>705</v>
      </c>
      <c r="BU28" s="66">
        <v>1107.5999999999999</v>
      </c>
      <c r="BV28" s="66">
        <v>1370.8</v>
      </c>
      <c r="BW28" s="66">
        <v>1953.9</v>
      </c>
      <c r="BX28" s="66">
        <v>3498</v>
      </c>
      <c r="BY28" s="66">
        <v>3659.9</v>
      </c>
      <c r="BZ28" s="65">
        <v>3707.3</v>
      </c>
      <c r="CA28" s="65">
        <v>4376.8999999999996</v>
      </c>
      <c r="CB28" s="68">
        <v>4579.7</v>
      </c>
      <c r="CC28" s="65">
        <v>685.6</v>
      </c>
      <c r="CD28" s="65">
        <v>322.39999999999998</v>
      </c>
      <c r="CE28" s="65">
        <v>12.3</v>
      </c>
      <c r="CF28" s="65">
        <v>72</v>
      </c>
      <c r="CG28" s="65">
        <v>4.7000000000000455</v>
      </c>
      <c r="CH28" s="65">
        <v>20.400000000000091</v>
      </c>
      <c r="CI28" s="65">
        <v>78</v>
      </c>
      <c r="CJ28" s="65">
        <v>0.29999999999995453</v>
      </c>
      <c r="CK28" s="65">
        <v>500.5</v>
      </c>
      <c r="CL28" s="65">
        <v>474.4</v>
      </c>
      <c r="CM28" s="65">
        <v>8.8000000000001819</v>
      </c>
      <c r="CN28" s="65">
        <v>17.5</v>
      </c>
      <c r="CO28" s="65">
        <v>1312.5</v>
      </c>
      <c r="CP28" s="65">
        <v>1324.8</v>
      </c>
      <c r="CQ28" s="65">
        <v>1396.8</v>
      </c>
      <c r="CR28" s="65">
        <v>1401.5</v>
      </c>
      <c r="CS28" s="65">
        <v>1421.9</v>
      </c>
      <c r="CT28" s="68">
        <v>1499.9</v>
      </c>
      <c r="CU28" s="65">
        <v>1500.2</v>
      </c>
      <c r="CV28" s="65">
        <v>2000.7</v>
      </c>
      <c r="CW28" s="68">
        <v>2475.1</v>
      </c>
      <c r="CX28" s="68">
        <v>2483.9</v>
      </c>
      <c r="CY28" s="65">
        <v>2501.4</v>
      </c>
      <c r="CZ28" s="65">
        <v>77.7</v>
      </c>
      <c r="DA28" s="65">
        <v>96.1</v>
      </c>
      <c r="DB28" s="65">
        <v>180.5</v>
      </c>
      <c r="DC28" s="68">
        <v>442.9</v>
      </c>
      <c r="DD28" s="68">
        <v>578.79999999999995</v>
      </c>
      <c r="DE28" s="68">
        <v>639.5</v>
      </c>
      <c r="DF28" s="68">
        <v>678.5</v>
      </c>
      <c r="DG28" s="68">
        <v>781.2</v>
      </c>
      <c r="DH28" s="68">
        <v>809.2</v>
      </c>
      <c r="DI28" s="68">
        <v>820.2</v>
      </c>
      <c r="DJ28" s="68">
        <v>852.4</v>
      </c>
      <c r="DK28" s="68">
        <v>948.4</v>
      </c>
      <c r="DL28" s="68">
        <v>4068.6</v>
      </c>
      <c r="DM28" s="68">
        <v>4293.7</v>
      </c>
      <c r="DN28" s="68">
        <v>4330.1000000000004</v>
      </c>
      <c r="DO28" s="68">
        <v>4975.8</v>
      </c>
      <c r="DP28" s="68">
        <v>5236.3</v>
      </c>
      <c r="DQ28" s="65">
        <v>5327.8</v>
      </c>
      <c r="DR28" s="68">
        <v>6862.3</v>
      </c>
      <c r="DS28" s="68">
        <v>7296.9</v>
      </c>
      <c r="DT28" s="68">
        <v>7457</v>
      </c>
      <c r="DU28" s="68">
        <v>7866.1</v>
      </c>
      <c r="DV28" s="68">
        <v>7876.7</v>
      </c>
      <c r="DW28" s="68">
        <v>1891.2</v>
      </c>
      <c r="DX28" s="68">
        <f>DV28+DW28</f>
        <v>9767.9</v>
      </c>
      <c r="DY28" s="65">
        <v>507.1</v>
      </c>
      <c r="DZ28" s="65">
        <v>34.5</v>
      </c>
      <c r="EA28" s="65">
        <f>17.6+114</f>
        <v>131.6</v>
      </c>
      <c r="EB28" s="65">
        <f>75.6+7.5+10.6</f>
        <v>93.699999999999989</v>
      </c>
      <c r="EC28" s="65">
        <v>167.00270499999999</v>
      </c>
      <c r="ED28" s="65">
        <v>0</v>
      </c>
      <c r="EE28" s="65">
        <f>23.2+340.5</f>
        <v>363.7</v>
      </c>
      <c r="EF28" s="65">
        <f>0.03+0.4+505.2</f>
        <v>505.63</v>
      </c>
      <c r="EG28" s="65">
        <v>484.61125400000003</v>
      </c>
      <c r="EH28" s="65">
        <v>682.83402199999989</v>
      </c>
      <c r="EI28" s="65">
        <v>1454.4</v>
      </c>
      <c r="EJ28" s="65">
        <v>92.7</v>
      </c>
      <c r="EK28" s="66">
        <f>SUM(DY28:EJ28)</f>
        <v>4517.7779810000002</v>
      </c>
      <c r="EL28" s="65">
        <v>0.2</v>
      </c>
      <c r="EM28" s="65">
        <v>57.1</v>
      </c>
      <c r="EN28" s="65">
        <v>327.39999999999998</v>
      </c>
      <c r="EO28" s="65">
        <v>188.789965</v>
      </c>
      <c r="EP28" s="65">
        <v>806.9</v>
      </c>
      <c r="EQ28" s="65">
        <v>307.89999999999998</v>
      </c>
      <c r="ER28" s="65">
        <v>655.4</v>
      </c>
      <c r="ES28" s="65">
        <v>948.01</v>
      </c>
      <c r="ET28" s="65">
        <v>1497.8899999999999</v>
      </c>
      <c r="EU28" s="65">
        <v>25.685092999999998</v>
      </c>
      <c r="EV28" s="65">
        <v>1796</v>
      </c>
      <c r="EW28" s="65">
        <f>7.4+238.2</f>
        <v>245.6</v>
      </c>
      <c r="EX28" s="66">
        <f t="shared" si="15"/>
        <v>6856.8750579999996</v>
      </c>
      <c r="EY28" s="65">
        <v>17.601887000000001</v>
      </c>
      <c r="EZ28" s="65">
        <v>115.07937099999999</v>
      </c>
      <c r="FA28" s="68">
        <v>666.34366199999999</v>
      </c>
      <c r="FB28" s="68">
        <f>28.33+790.35+41.79</f>
        <v>860.47</v>
      </c>
      <c r="FC28" s="68">
        <f>17.077+54.87+944.166+15.458+2753.55</f>
        <v>3785.1210000000001</v>
      </c>
      <c r="FD28" s="68">
        <v>19.3</v>
      </c>
      <c r="FE28" s="68">
        <v>920.83913099999995</v>
      </c>
      <c r="FF28" s="68">
        <v>1232.5552210000001</v>
      </c>
      <c r="FG28" s="68">
        <v>86.399999999999991</v>
      </c>
      <c r="FH28" s="68">
        <v>150.359939</v>
      </c>
      <c r="FI28" s="68">
        <f>[2]Feuil5!$C$28+[2]Feuil5!$C$42+[2]Feuil5!$C$59</f>
        <v>3778.3169050000001</v>
      </c>
      <c r="FJ28" s="68">
        <v>108.8</v>
      </c>
      <c r="FK28" s="68">
        <f t="shared" si="16"/>
        <v>11741.187115999999</v>
      </c>
      <c r="FL28" s="68">
        <v>42.672669999999997</v>
      </c>
      <c r="FM28" s="1">
        <v>1198.904769</v>
      </c>
      <c r="FN28" s="1">
        <v>164.901512</v>
      </c>
      <c r="FO28" s="68">
        <v>174.06910499999998</v>
      </c>
      <c r="FP28" s="68">
        <v>701.09929759999989</v>
      </c>
      <c r="FQ28" s="68">
        <v>28.5</v>
      </c>
      <c r="FR28" s="68">
        <v>62.323390539837</v>
      </c>
      <c r="FS28" s="68">
        <v>118.585561769422</v>
      </c>
      <c r="FT28" s="68">
        <v>367.90950870575199</v>
      </c>
      <c r="FU28" s="68">
        <f>1.2+76.9+37.4+8.4+0.6</f>
        <v>124.5</v>
      </c>
      <c r="FV28" s="68">
        <f>154.034753961412+100.8</f>
        <v>254.83475396141199</v>
      </c>
      <c r="FW28" s="68">
        <v>75.913164352950005</v>
      </c>
      <c r="FX28" s="68">
        <f t="shared" si="17"/>
        <v>3314.2137329293728</v>
      </c>
      <c r="FY28" s="68">
        <v>43.211852204751999</v>
      </c>
      <c r="FZ28" s="68">
        <v>553.31923303282099</v>
      </c>
      <c r="GA28" s="68">
        <v>230.1830364748559</v>
      </c>
      <c r="GB28" s="68">
        <v>151.09418302</v>
      </c>
      <c r="GC28" s="68">
        <v>346.75421236999995</v>
      </c>
      <c r="GD28" s="68">
        <v>1562.6972254799998</v>
      </c>
      <c r="GE28" s="68">
        <v>34.949631719999999</v>
      </c>
      <c r="GF28" s="68">
        <v>278.32607298000005</v>
      </c>
      <c r="GG28" s="68">
        <v>340.30959960000001</v>
      </c>
      <c r="GH28" s="68">
        <v>56.39385</v>
      </c>
      <c r="GI28" s="68">
        <v>222.598659</v>
      </c>
      <c r="GJ28" s="68">
        <v>8.2919330000000002</v>
      </c>
      <c r="GK28" s="68">
        <f t="shared" si="18"/>
        <v>3828.1294888824291</v>
      </c>
      <c r="GL28" s="68">
        <v>92.487747000000013</v>
      </c>
      <c r="GM28" s="68">
        <v>198.89377399999998</v>
      </c>
      <c r="GN28" s="68">
        <v>100.94010800000001</v>
      </c>
      <c r="GO28" s="68">
        <v>344.69373899999999</v>
      </c>
      <c r="GP28" s="68">
        <v>274.761369</v>
      </c>
      <c r="GQ28" s="68">
        <v>531.46309999999994</v>
      </c>
      <c r="GR28" s="68">
        <v>804.43240100000003</v>
      </c>
      <c r="GS28" s="68">
        <v>106.17417500000001</v>
      </c>
      <c r="GT28" s="68">
        <v>456.55280690000001</v>
      </c>
      <c r="GU28" s="68">
        <v>44.451979000000001</v>
      </c>
      <c r="GV28" s="68">
        <v>197.39566199999999</v>
      </c>
      <c r="GW28" s="68">
        <v>78.350507999999991</v>
      </c>
      <c r="GX28" s="68">
        <v>32.140850999999998</v>
      </c>
      <c r="GY28" s="68">
        <v>78.396585999999999</v>
      </c>
      <c r="GZ28" s="68">
        <v>127.069969</v>
      </c>
      <c r="HA28" s="68">
        <v>118.37199099999999</v>
      </c>
      <c r="HB28" s="68">
        <v>81.513568000000006</v>
      </c>
      <c r="HC28" s="68">
        <v>2155.36841</v>
      </c>
      <c r="HD28" s="68">
        <v>497.66191999999995</v>
      </c>
      <c r="HE28" s="68">
        <v>502.85190799999998</v>
      </c>
      <c r="HF28" s="68">
        <v>747.73348200000009</v>
      </c>
      <c r="HG28" s="68">
        <v>140.58561600000002</v>
      </c>
      <c r="HH28" s="68">
        <v>121.440985</v>
      </c>
      <c r="HI28" s="68">
        <v>8.9315169999999995</v>
      </c>
      <c r="HJ28" s="68">
        <v>110.179427</v>
      </c>
      <c r="HK28" s="68">
        <v>1360.250632</v>
      </c>
      <c r="HL28" s="68">
        <v>907.24160299999994</v>
      </c>
      <c r="HM28" s="68">
        <v>335.63779100000005</v>
      </c>
      <c r="HN28" s="68">
        <v>142.74759499999999</v>
      </c>
      <c r="HO28" s="68">
        <v>4632.5337489999993</v>
      </c>
      <c r="HP28" s="68">
        <v>2233.2496879999999</v>
      </c>
      <c r="HQ28" s="68">
        <v>49.190938000000003</v>
      </c>
      <c r="HR28" s="68">
        <v>204.71541300000001</v>
      </c>
      <c r="HS28" s="68">
        <v>90.181037000000003</v>
      </c>
      <c r="HT28" s="68">
        <v>613.26334999999995</v>
      </c>
      <c r="HU28" s="68">
        <v>723.6526550000001</v>
      </c>
      <c r="HV28" s="68">
        <v>93.180649999998423</v>
      </c>
      <c r="HW28" s="68">
        <v>419.49062799999956</v>
      </c>
      <c r="HX28" s="68">
        <v>102.27246699999887</v>
      </c>
      <c r="HY28" s="68">
        <v>135.52698899999996</v>
      </c>
      <c r="HZ28" s="68">
        <v>285.31522399999812</v>
      </c>
      <c r="IA28" s="68">
        <v>391.82349400000021</v>
      </c>
      <c r="IB28" s="68">
        <v>140.54585899999802</v>
      </c>
      <c r="IC28" s="68">
        <v>7.8950800000002346</v>
      </c>
      <c r="ID28" s="68">
        <v>378.76137899999958</v>
      </c>
      <c r="IE28" s="68">
        <v>149.24553000000378</v>
      </c>
      <c r="IF28" s="68">
        <v>2039.4395850000001</v>
      </c>
      <c r="IG28" s="68">
        <v>257.18441300000268</v>
      </c>
      <c r="IH28" s="68">
        <v>223.70450500000004</v>
      </c>
      <c r="II28" s="68">
        <v>278.22439699999995</v>
      </c>
      <c r="IJ28" s="68">
        <v>173.92372400000002</v>
      </c>
      <c r="IK28" s="68">
        <v>662.5105799999983</v>
      </c>
      <c r="IL28" s="68">
        <v>1576.9468290000004</v>
      </c>
      <c r="IM28" s="68">
        <v>2642.7806339999988</v>
      </c>
      <c r="IN28" s="68">
        <v>59.963848999999996</v>
      </c>
      <c r="IO28" s="68">
        <v>52.798841999999993</v>
      </c>
      <c r="IP28" s="68">
        <v>654.32886599999995</v>
      </c>
      <c r="IQ28" s="106">
        <v>202.680612</v>
      </c>
      <c r="IR28" s="68">
        <v>1618.0282690000001</v>
      </c>
      <c r="IS28" s="68">
        <v>2852.9589339999998</v>
      </c>
      <c r="IT28" s="106">
        <v>296.74587499999996</v>
      </c>
      <c r="IU28" s="106">
        <v>139.93909300000001</v>
      </c>
      <c r="IV28" s="68">
        <v>2424.2872989999996</v>
      </c>
      <c r="IW28" s="68">
        <v>125.233146</v>
      </c>
      <c r="IX28" s="68">
        <v>1174.7419589999997</v>
      </c>
      <c r="IY28" s="68">
        <v>1342.2883649999999</v>
      </c>
      <c r="IZ28" s="68">
        <v>2977.3342400000001</v>
      </c>
      <c r="JA28" s="68">
        <v>195.48630200000002</v>
      </c>
      <c r="JB28" s="68">
        <v>287.36468499999995</v>
      </c>
      <c r="JC28" s="68">
        <v>17.166151999997965</v>
      </c>
      <c r="JD28" s="68">
        <v>1031.435633000001</v>
      </c>
      <c r="JE28" s="68">
        <v>3451.5403390000029</v>
      </c>
      <c r="JF28" s="68">
        <v>467.33180600000009</v>
      </c>
      <c r="JG28" s="68">
        <v>472.65159800000004</v>
      </c>
      <c r="JH28" s="68">
        <v>476.108833</v>
      </c>
      <c r="JI28" s="68">
        <v>635.64717599999994</v>
      </c>
      <c r="JJ28" s="68">
        <v>273.13807500000001</v>
      </c>
      <c r="JK28" s="68">
        <v>124.125229</v>
      </c>
      <c r="JL28" s="68">
        <v>900.81479300000012</v>
      </c>
      <c r="JM28" s="68">
        <v>1202.2864229999998</v>
      </c>
      <c r="JN28" s="68">
        <v>489.48651299999995</v>
      </c>
      <c r="JO28" s="68">
        <v>1082.6301279999998</v>
      </c>
      <c r="JP28" s="68">
        <v>741.02959299999998</v>
      </c>
      <c r="JQ28" s="68">
        <v>154.724436</v>
      </c>
      <c r="JR28" s="102">
        <f t="shared" si="19"/>
        <v>13463.563088000001</v>
      </c>
      <c r="JS28" s="102">
        <f t="shared" si="20"/>
        <v>7019.9746030000006</v>
      </c>
      <c r="JT28" s="114"/>
      <c r="JU28" s="15"/>
    </row>
    <row r="29" spans="1:281" ht="15">
      <c r="A29" s="17"/>
      <c r="B29" s="47"/>
      <c r="C29" s="26"/>
      <c r="D29" s="26"/>
      <c r="E29" s="27"/>
      <c r="F29" s="27"/>
      <c r="G29" s="27"/>
      <c r="H29" s="26"/>
      <c r="I29" s="27"/>
      <c r="J29" s="26"/>
      <c r="K29" s="56"/>
      <c r="L29" s="56"/>
      <c r="M29" s="55"/>
      <c r="N29" s="55"/>
      <c r="O29" s="55"/>
      <c r="P29" s="55"/>
      <c r="Q29" s="55"/>
      <c r="R29" s="53"/>
      <c r="S29" s="53"/>
      <c r="T29" s="53"/>
      <c r="U29" s="102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8"/>
      <c r="BA29" s="68"/>
      <c r="BB29" s="68"/>
      <c r="BC29" s="68"/>
      <c r="BD29" s="68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6"/>
      <c r="BS29" s="66"/>
      <c r="BT29" s="66"/>
      <c r="BU29" s="66"/>
      <c r="BV29" s="66"/>
      <c r="BW29" s="66"/>
      <c r="BX29" s="66"/>
      <c r="BY29" s="66"/>
      <c r="BZ29" s="66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5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55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55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106"/>
      <c r="IR29" s="68"/>
      <c r="IS29" s="68"/>
      <c r="IT29" s="106"/>
      <c r="IU29" s="106"/>
      <c r="IV29" s="68"/>
      <c r="IW29" s="68"/>
      <c r="IX29" s="68"/>
      <c r="IY29" s="68"/>
      <c r="IZ29" s="68"/>
      <c r="JA29" s="68"/>
      <c r="JB29" s="68"/>
      <c r="JC29" s="68"/>
      <c r="JD29" s="68"/>
      <c r="JE29" s="68"/>
      <c r="JF29" s="68"/>
      <c r="JG29" s="68"/>
      <c r="JH29" s="68"/>
      <c r="JI29" s="68"/>
      <c r="JJ29" s="68"/>
      <c r="JK29" s="68"/>
      <c r="JL29" s="68"/>
      <c r="JM29" s="68"/>
      <c r="JN29" s="68"/>
      <c r="JO29" s="68"/>
      <c r="JP29" s="68"/>
      <c r="JQ29" s="68"/>
      <c r="JR29" s="102"/>
      <c r="JS29" s="102"/>
      <c r="JT29" s="114"/>
      <c r="JU29" s="15"/>
    </row>
    <row r="30" spans="1:281" ht="15">
      <c r="A30" s="17"/>
      <c r="B30" s="71"/>
      <c r="C30" s="18"/>
      <c r="D30" s="18"/>
      <c r="E30" s="18"/>
      <c r="F30" s="18"/>
      <c r="G30" s="18"/>
      <c r="H30" s="18"/>
      <c r="I30" s="18"/>
      <c r="J30" s="26"/>
      <c r="K30" s="56"/>
      <c r="L30" s="56"/>
      <c r="M30" s="55"/>
      <c r="N30" s="55"/>
      <c r="O30" s="55"/>
      <c r="P30" s="55"/>
      <c r="Q30" s="55"/>
      <c r="R30" s="53"/>
      <c r="S30" s="53"/>
      <c r="T30" s="53"/>
      <c r="U30" s="102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8"/>
      <c r="BA30" s="68"/>
      <c r="BB30" s="68"/>
      <c r="BC30" s="68"/>
      <c r="BD30" s="68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6"/>
      <c r="BS30" s="66"/>
      <c r="BT30" s="66"/>
      <c r="BU30" s="66"/>
      <c r="BV30" s="66"/>
      <c r="BW30" s="66"/>
      <c r="BX30" s="66"/>
      <c r="BY30" s="66"/>
      <c r="BZ30" s="66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5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55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55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106"/>
      <c r="IR30" s="68"/>
      <c r="IS30" s="68"/>
      <c r="IT30" s="106"/>
      <c r="IU30" s="106"/>
      <c r="IV30" s="68"/>
      <c r="IW30" s="68"/>
      <c r="IX30" s="68"/>
      <c r="IY30" s="68"/>
      <c r="IZ30" s="68"/>
      <c r="JA30" s="68"/>
      <c r="JB30" s="68"/>
      <c r="JC30" s="68"/>
      <c r="JD30" s="68"/>
      <c r="JE30" s="68"/>
      <c r="JF30" s="68"/>
      <c r="JG30" s="68"/>
      <c r="JH30" s="68"/>
      <c r="JI30" s="68"/>
      <c r="JJ30" s="68"/>
      <c r="JK30" s="68"/>
      <c r="JL30" s="68"/>
      <c r="JM30" s="68"/>
      <c r="JN30" s="68"/>
      <c r="JO30" s="68"/>
      <c r="JP30" s="68"/>
      <c r="JQ30" s="68"/>
      <c r="JR30" s="102"/>
      <c r="JS30" s="102"/>
      <c r="JT30" s="114"/>
      <c r="JU30" s="15"/>
    </row>
    <row r="31" spans="1:281" ht="15">
      <c r="A31" s="63" t="s">
        <v>33</v>
      </c>
      <c r="B31" s="51">
        <f t="shared" ref="B31:BN31" si="21">SUM(B33:B36)</f>
        <v>2614.6</v>
      </c>
      <c r="C31" s="51">
        <f t="shared" si="21"/>
        <v>2019.2</v>
      </c>
      <c r="D31" s="51">
        <f t="shared" si="21"/>
        <v>2749.9</v>
      </c>
      <c r="E31" s="51">
        <f t="shared" si="21"/>
        <v>2943.6000000000004</v>
      </c>
      <c r="F31" s="51">
        <f t="shared" si="21"/>
        <v>4962.7000000000007</v>
      </c>
      <c r="G31" s="51">
        <f t="shared" si="21"/>
        <v>25180.199999999997</v>
      </c>
      <c r="H31" s="51">
        <f t="shared" si="21"/>
        <v>3315.7</v>
      </c>
      <c r="I31" s="51">
        <f t="shared" si="21"/>
        <v>2172.1999999999998</v>
      </c>
      <c r="J31" s="52">
        <f t="shared" si="21"/>
        <v>4378.3</v>
      </c>
      <c r="K31" s="52">
        <f t="shared" si="21"/>
        <v>8891.6987780000018</v>
      </c>
      <c r="L31" s="52">
        <f t="shared" si="21"/>
        <v>16223.668662</v>
      </c>
      <c r="M31" s="53">
        <f t="shared" si="21"/>
        <v>41951.382656999995</v>
      </c>
      <c r="N31" s="53">
        <f t="shared" si="21"/>
        <v>35666.533978612206</v>
      </c>
      <c r="O31" s="53">
        <f t="shared" si="21"/>
        <v>51393.066707872633</v>
      </c>
      <c r="P31" s="53">
        <f t="shared" si="21"/>
        <v>22258.181453330002</v>
      </c>
      <c r="Q31" s="53">
        <f t="shared" si="21"/>
        <v>20707.031772530296</v>
      </c>
      <c r="R31" s="53">
        <f t="shared" si="21"/>
        <v>39471.503143000002</v>
      </c>
      <c r="S31" s="53">
        <f t="shared" si="21"/>
        <v>53354.248957000003</v>
      </c>
      <c r="T31" s="53">
        <f t="shared" si="21"/>
        <v>45344.856229000005</v>
      </c>
      <c r="U31" s="53">
        <f t="shared" si="21"/>
        <v>45429.500036000005</v>
      </c>
      <c r="V31" s="53">
        <f t="shared" si="21"/>
        <v>238.8</v>
      </c>
      <c r="W31" s="53">
        <f t="shared" si="21"/>
        <v>96.5</v>
      </c>
      <c r="X31" s="53">
        <f t="shared" si="21"/>
        <v>203.8</v>
      </c>
      <c r="Y31" s="53">
        <f t="shared" si="21"/>
        <v>755.69999999999993</v>
      </c>
      <c r="Z31" s="53">
        <f t="shared" si="21"/>
        <v>201.2</v>
      </c>
      <c r="AA31" s="53">
        <f t="shared" si="21"/>
        <v>158.80000000000001</v>
      </c>
      <c r="AB31" s="53">
        <f t="shared" si="21"/>
        <v>104.5</v>
      </c>
      <c r="AC31" s="53">
        <f t="shared" si="21"/>
        <v>54.9</v>
      </c>
      <c r="AD31" s="53">
        <f t="shared" si="21"/>
        <v>436.7</v>
      </c>
      <c r="AE31" s="53">
        <f t="shared" si="21"/>
        <v>127.4</v>
      </c>
      <c r="AF31" s="53">
        <f t="shared" si="21"/>
        <v>166.1</v>
      </c>
      <c r="AG31" s="53">
        <f t="shared" si="21"/>
        <v>205.5</v>
      </c>
      <c r="AH31" s="53">
        <f t="shared" si="21"/>
        <v>189.4</v>
      </c>
      <c r="AI31" s="53">
        <f t="shared" si="21"/>
        <v>198.2</v>
      </c>
      <c r="AJ31" s="53">
        <f t="shared" si="21"/>
        <v>186.8</v>
      </c>
      <c r="AK31" s="53">
        <f t="shared" si="21"/>
        <v>210.5</v>
      </c>
      <c r="AL31" s="53">
        <f t="shared" si="21"/>
        <v>94.699999999999989</v>
      </c>
      <c r="AM31" s="53">
        <f t="shared" si="21"/>
        <v>119.2</v>
      </c>
      <c r="AN31" s="53">
        <f t="shared" si="21"/>
        <v>783.8</v>
      </c>
      <c r="AO31" s="53">
        <f t="shared" si="21"/>
        <v>250.5</v>
      </c>
      <c r="AP31" s="53">
        <f t="shared" si="21"/>
        <v>205.1</v>
      </c>
      <c r="AQ31" s="53">
        <f t="shared" si="21"/>
        <v>173.9</v>
      </c>
      <c r="AR31" s="53">
        <f t="shared" si="21"/>
        <v>178.4</v>
      </c>
      <c r="AS31" s="53">
        <f t="shared" si="21"/>
        <v>353.1</v>
      </c>
      <c r="AT31" s="53">
        <f t="shared" si="21"/>
        <v>477.1</v>
      </c>
      <c r="AU31" s="53">
        <f t="shared" si="21"/>
        <v>273.7</v>
      </c>
      <c r="AV31" s="53">
        <f t="shared" si="21"/>
        <v>722.6</v>
      </c>
      <c r="AW31" s="53">
        <f t="shared" si="21"/>
        <v>571</v>
      </c>
      <c r="AX31" s="53">
        <f t="shared" si="21"/>
        <v>231.3</v>
      </c>
      <c r="AY31" s="53">
        <f t="shared" si="21"/>
        <v>522.6</v>
      </c>
      <c r="AZ31" s="53">
        <f t="shared" si="21"/>
        <v>105.6</v>
      </c>
      <c r="BA31" s="53">
        <f t="shared" si="21"/>
        <v>365.20000000000005</v>
      </c>
      <c r="BB31" s="53">
        <f t="shared" si="21"/>
        <v>939.9</v>
      </c>
      <c r="BC31" s="53">
        <f t="shared" si="21"/>
        <v>110.4</v>
      </c>
      <c r="BD31" s="53">
        <f t="shared" si="21"/>
        <v>175.4</v>
      </c>
      <c r="BE31" s="53">
        <f t="shared" si="21"/>
        <v>467.9</v>
      </c>
      <c r="BF31" s="53">
        <f t="shared" si="21"/>
        <v>217.7</v>
      </c>
      <c r="BG31" s="53">
        <f t="shared" si="21"/>
        <v>358.3</v>
      </c>
      <c r="BH31" s="53">
        <f t="shared" si="21"/>
        <v>862.45</v>
      </c>
      <c r="BI31" s="53">
        <f t="shared" si="21"/>
        <v>200.4</v>
      </c>
      <c r="BJ31" s="53">
        <f t="shared" si="21"/>
        <v>1183.7</v>
      </c>
      <c r="BK31" s="53">
        <f t="shared" si="21"/>
        <v>139.29999999999998</v>
      </c>
      <c r="BL31" s="53">
        <f t="shared" si="21"/>
        <v>847.7399999999999</v>
      </c>
      <c r="BM31" s="53">
        <f t="shared" si="21"/>
        <v>144.19999999999999</v>
      </c>
      <c r="BN31" s="53">
        <f t="shared" si="21"/>
        <v>272.2</v>
      </c>
      <c r="BO31" s="53">
        <f t="shared" ref="BO31:DZ31" si="22">SUM(BO33:BO36)</f>
        <v>227</v>
      </c>
      <c r="BP31" s="53">
        <f t="shared" si="22"/>
        <v>923.7</v>
      </c>
      <c r="BQ31" s="53">
        <f t="shared" si="22"/>
        <v>19803.5</v>
      </c>
      <c r="BR31" s="53">
        <f t="shared" si="22"/>
        <v>576</v>
      </c>
      <c r="BS31" s="53">
        <f t="shared" si="22"/>
        <v>1438.5</v>
      </c>
      <c r="BT31" s="53">
        <f t="shared" si="22"/>
        <v>1638.9</v>
      </c>
      <c r="BU31" s="53">
        <f t="shared" si="22"/>
        <v>2822.1</v>
      </c>
      <c r="BV31" s="53">
        <f t="shared" si="22"/>
        <v>2961.9</v>
      </c>
      <c r="BW31" s="53">
        <f t="shared" si="22"/>
        <v>3809.6</v>
      </c>
      <c r="BX31" s="53">
        <f t="shared" si="22"/>
        <v>3953.8</v>
      </c>
      <c r="BY31" s="53">
        <f t="shared" si="22"/>
        <v>4120.5</v>
      </c>
      <c r="BZ31" s="53">
        <f t="shared" si="22"/>
        <v>4453</v>
      </c>
      <c r="CA31" s="53">
        <f t="shared" si="22"/>
        <v>5376.7000000000007</v>
      </c>
      <c r="CB31" s="53">
        <f t="shared" si="22"/>
        <v>25180.199999999997</v>
      </c>
      <c r="CC31" s="53">
        <f t="shared" si="22"/>
        <v>106.35</v>
      </c>
      <c r="CD31" s="53">
        <f t="shared" si="22"/>
        <v>388.54999999999995</v>
      </c>
      <c r="CE31" s="53">
        <f t="shared" si="22"/>
        <v>901.09999999999991</v>
      </c>
      <c r="CF31" s="53">
        <f t="shared" si="22"/>
        <v>166.20000000000007</v>
      </c>
      <c r="CG31" s="53">
        <f t="shared" si="22"/>
        <v>229.79999999999998</v>
      </c>
      <c r="CH31" s="53">
        <f t="shared" si="22"/>
        <v>291.29999999999995</v>
      </c>
      <c r="CI31" s="53">
        <f t="shared" si="22"/>
        <v>494.49999999999989</v>
      </c>
      <c r="CJ31" s="53">
        <f t="shared" si="22"/>
        <v>89.399999999999977</v>
      </c>
      <c r="CK31" s="53">
        <f t="shared" si="22"/>
        <v>345.4</v>
      </c>
      <c r="CL31" s="53">
        <f t="shared" si="22"/>
        <v>63.900000000000048</v>
      </c>
      <c r="CM31" s="53">
        <f t="shared" si="22"/>
        <v>206.89999999999992</v>
      </c>
      <c r="CN31" s="53">
        <f t="shared" si="22"/>
        <v>32.300000000000111</v>
      </c>
      <c r="CO31" s="53">
        <f t="shared" si="22"/>
        <v>494.9</v>
      </c>
      <c r="CP31" s="53">
        <f t="shared" si="22"/>
        <v>1395.9999999999998</v>
      </c>
      <c r="CQ31" s="53">
        <f t="shared" si="22"/>
        <v>1562.1999999999998</v>
      </c>
      <c r="CR31" s="53">
        <f t="shared" si="22"/>
        <v>1792</v>
      </c>
      <c r="CS31" s="53">
        <f t="shared" si="22"/>
        <v>2083.3000000000002</v>
      </c>
      <c r="CT31" s="53">
        <f t="shared" si="22"/>
        <v>2577.8000000000002</v>
      </c>
      <c r="CU31" s="53">
        <f t="shared" si="22"/>
        <v>2667.2000000000003</v>
      </c>
      <c r="CV31" s="53">
        <f t="shared" si="22"/>
        <v>3012.6000000000004</v>
      </c>
      <c r="CW31" s="53">
        <f t="shared" si="22"/>
        <v>3076.5</v>
      </c>
      <c r="CX31" s="53">
        <f t="shared" si="22"/>
        <v>3283.3999999999996</v>
      </c>
      <c r="CY31" s="53">
        <f t="shared" si="22"/>
        <v>3315.7</v>
      </c>
      <c r="CZ31" s="53">
        <f t="shared" si="22"/>
        <v>619.9</v>
      </c>
      <c r="DA31" s="53">
        <f t="shared" si="22"/>
        <v>757.65</v>
      </c>
      <c r="DB31" s="53">
        <f t="shared" si="22"/>
        <v>854.73</v>
      </c>
      <c r="DC31" s="53">
        <f t="shared" si="22"/>
        <v>1140.83</v>
      </c>
      <c r="DD31" s="53">
        <f t="shared" si="22"/>
        <v>1277.33</v>
      </c>
      <c r="DE31" s="53">
        <f t="shared" si="22"/>
        <v>1413.8300000000002</v>
      </c>
      <c r="DF31" s="53">
        <f t="shared" si="22"/>
        <v>1433.3000000000002</v>
      </c>
      <c r="DG31" s="53">
        <f t="shared" si="22"/>
        <v>1598.7</v>
      </c>
      <c r="DH31" s="53">
        <f t="shared" si="22"/>
        <v>1823.1999999999998</v>
      </c>
      <c r="DI31" s="53">
        <f t="shared" si="22"/>
        <v>1876.2</v>
      </c>
      <c r="DJ31" s="53">
        <f t="shared" si="22"/>
        <v>2017.2</v>
      </c>
      <c r="DK31" s="53">
        <f t="shared" si="22"/>
        <v>2172.1999999999998</v>
      </c>
      <c r="DL31" s="53">
        <f t="shared" si="22"/>
        <v>100.8</v>
      </c>
      <c r="DM31" s="53">
        <f t="shared" si="22"/>
        <v>998.69999999999993</v>
      </c>
      <c r="DN31" s="53">
        <f t="shared" si="22"/>
        <v>1454</v>
      </c>
      <c r="DO31" s="53">
        <f t="shared" si="22"/>
        <v>1854</v>
      </c>
      <c r="DP31" s="53">
        <f t="shared" si="22"/>
        <v>2633.5</v>
      </c>
      <c r="DQ31" s="53">
        <f t="shared" si="22"/>
        <v>2820</v>
      </c>
      <c r="DR31" s="53">
        <f t="shared" si="22"/>
        <v>3059.6000000000004</v>
      </c>
      <c r="DS31" s="53">
        <f t="shared" si="22"/>
        <v>3185.5</v>
      </c>
      <c r="DT31" s="53">
        <f t="shared" si="22"/>
        <v>3344.3999999999996</v>
      </c>
      <c r="DU31" s="53">
        <f t="shared" si="22"/>
        <v>3365.7</v>
      </c>
      <c r="DV31" s="53">
        <f t="shared" si="22"/>
        <v>3782.3</v>
      </c>
      <c r="DW31" s="53">
        <f t="shared" si="22"/>
        <v>595.99999999999989</v>
      </c>
      <c r="DX31" s="53">
        <f t="shared" si="22"/>
        <v>4378.3</v>
      </c>
      <c r="DY31" s="53">
        <f t="shared" si="22"/>
        <v>779.1</v>
      </c>
      <c r="DZ31" s="53">
        <f t="shared" si="22"/>
        <v>215.5</v>
      </c>
      <c r="EA31" s="53">
        <f t="shared" ref="EA31:GL31" si="23">SUM(EA33:EA36)</f>
        <v>379.2</v>
      </c>
      <c r="EB31" s="53">
        <f t="shared" si="23"/>
        <v>954.7</v>
      </c>
      <c r="EC31" s="53">
        <f t="shared" si="23"/>
        <v>48.323954000000001</v>
      </c>
      <c r="ED31" s="53">
        <f t="shared" si="23"/>
        <v>255.60697399999998</v>
      </c>
      <c r="EE31" s="53">
        <f t="shared" si="23"/>
        <v>245.2</v>
      </c>
      <c r="EF31" s="53">
        <f t="shared" si="23"/>
        <v>425.40000000000003</v>
      </c>
      <c r="EG31" s="53">
        <f t="shared" si="23"/>
        <v>2301.5319180000001</v>
      </c>
      <c r="EH31" s="53">
        <f t="shared" si="23"/>
        <v>279.95593200000002</v>
      </c>
      <c r="EI31" s="53">
        <f t="shared" si="23"/>
        <v>1798.58</v>
      </c>
      <c r="EJ31" s="53">
        <f t="shared" si="23"/>
        <v>1208.6000000000001</v>
      </c>
      <c r="EK31" s="53">
        <f t="shared" si="23"/>
        <v>8891.6987780000018</v>
      </c>
      <c r="EL31" s="53">
        <f t="shared" si="23"/>
        <v>401.6</v>
      </c>
      <c r="EM31" s="53">
        <f t="shared" si="23"/>
        <v>887.2</v>
      </c>
      <c r="EN31" s="53">
        <f t="shared" si="23"/>
        <v>1089</v>
      </c>
      <c r="EO31" s="53">
        <f t="shared" si="23"/>
        <v>576.59601999999995</v>
      </c>
      <c r="EP31" s="53">
        <f t="shared" si="23"/>
        <v>951.3</v>
      </c>
      <c r="EQ31" s="53">
        <f t="shared" si="23"/>
        <v>2190</v>
      </c>
      <c r="ER31" s="53">
        <f t="shared" si="23"/>
        <v>850.6</v>
      </c>
      <c r="ES31" s="53">
        <f t="shared" si="23"/>
        <v>3746.1947990000003</v>
      </c>
      <c r="ET31" s="53">
        <f t="shared" si="23"/>
        <v>1383.3316850000001</v>
      </c>
      <c r="EU31" s="53">
        <f t="shared" si="23"/>
        <v>1019.446158</v>
      </c>
      <c r="EV31" s="53">
        <f t="shared" si="23"/>
        <v>1581.1</v>
      </c>
      <c r="EW31" s="53">
        <f t="shared" si="23"/>
        <v>1547.3</v>
      </c>
      <c r="EX31" s="53">
        <f t="shared" si="23"/>
        <v>16223.668662</v>
      </c>
      <c r="EY31" s="53">
        <f t="shared" si="23"/>
        <v>3185.4907210000001</v>
      </c>
      <c r="EZ31" s="53">
        <f t="shared" si="23"/>
        <v>1914.911243</v>
      </c>
      <c r="FA31" s="53">
        <f t="shared" si="23"/>
        <v>587.13578099999995</v>
      </c>
      <c r="FB31" s="53">
        <f t="shared" si="23"/>
        <v>9161.7100000000009</v>
      </c>
      <c r="FC31" s="53">
        <f t="shared" si="23"/>
        <v>5415.4120000000003</v>
      </c>
      <c r="FD31" s="53">
        <f t="shared" si="23"/>
        <v>5028.2</v>
      </c>
      <c r="FE31" s="53">
        <f t="shared" si="23"/>
        <v>2041.7569120000001</v>
      </c>
      <c r="FF31" s="53">
        <f t="shared" si="23"/>
        <v>2586.4262909999998</v>
      </c>
      <c r="FG31" s="53">
        <f t="shared" si="23"/>
        <v>3397.6</v>
      </c>
      <c r="FH31" s="53">
        <f t="shared" si="23"/>
        <v>3499.8309499999996</v>
      </c>
      <c r="FI31" s="53">
        <f t="shared" si="23"/>
        <v>2368.308759</v>
      </c>
      <c r="FJ31" s="53">
        <f t="shared" si="23"/>
        <v>2764.6000000000004</v>
      </c>
      <c r="FK31" s="53">
        <f t="shared" si="23"/>
        <v>41951.382657000002</v>
      </c>
      <c r="FL31" s="53">
        <f t="shared" si="23"/>
        <v>4497.1467999999995</v>
      </c>
      <c r="FM31" s="53">
        <f t="shared" si="23"/>
        <v>4852.5494790000002</v>
      </c>
      <c r="FN31" s="53">
        <f t="shared" si="23"/>
        <v>3541.3235979999999</v>
      </c>
      <c r="FO31" s="53">
        <f t="shared" si="23"/>
        <v>542.31976199999997</v>
      </c>
      <c r="FP31" s="53">
        <f t="shared" si="23"/>
        <v>143.47104136000002</v>
      </c>
      <c r="FQ31" s="53">
        <f t="shared" si="23"/>
        <v>726.8</v>
      </c>
      <c r="FR31" s="53">
        <f t="shared" si="23"/>
        <v>2140.1032896747356</v>
      </c>
      <c r="FS31" s="53">
        <f t="shared" si="23"/>
        <v>861.72435755257311</v>
      </c>
      <c r="FT31" s="53">
        <f t="shared" si="23"/>
        <v>4435.8450035707128</v>
      </c>
      <c r="FU31" s="53">
        <f t="shared" si="23"/>
        <v>2287.1000000000004</v>
      </c>
      <c r="FV31" s="53">
        <f t="shared" si="23"/>
        <v>8407.3977233510086</v>
      </c>
      <c r="FW31" s="53">
        <f t="shared" si="23"/>
        <v>3105.0391325974656</v>
      </c>
      <c r="FX31" s="53">
        <f t="shared" si="23"/>
        <v>35540.820187106496</v>
      </c>
      <c r="FY31" s="53">
        <f t="shared" si="23"/>
        <v>6701.3169329611164</v>
      </c>
      <c r="FZ31" s="53">
        <f t="shared" si="23"/>
        <v>5146.4937805935397</v>
      </c>
      <c r="GA31" s="53">
        <f t="shared" si="23"/>
        <v>3420.3193291639714</v>
      </c>
      <c r="GB31" s="53">
        <f t="shared" si="23"/>
        <v>2136.0390252900002</v>
      </c>
      <c r="GC31" s="53">
        <f t="shared" si="23"/>
        <v>2444.1259768300006</v>
      </c>
      <c r="GD31" s="53">
        <f t="shared" si="23"/>
        <v>9588.8214387400021</v>
      </c>
      <c r="GE31" s="53">
        <f t="shared" si="23"/>
        <v>1218.0070030900001</v>
      </c>
      <c r="GF31" s="53">
        <f t="shared" si="23"/>
        <v>3525.0940115100002</v>
      </c>
      <c r="GG31" s="53">
        <f t="shared" si="23"/>
        <v>4984.7259999600001</v>
      </c>
      <c r="GH31" s="53">
        <f t="shared" si="23"/>
        <v>3195.3183119999999</v>
      </c>
      <c r="GI31" s="53">
        <f t="shared" si="23"/>
        <v>5667.0603060000003</v>
      </c>
      <c r="GJ31" s="53">
        <f t="shared" si="23"/>
        <v>3346.0031159999999</v>
      </c>
      <c r="GK31" s="53">
        <f t="shared" si="23"/>
        <v>51373.325232138639</v>
      </c>
      <c r="GL31" s="53">
        <f t="shared" si="23"/>
        <v>3770.9699000000001</v>
      </c>
      <c r="GM31" s="53">
        <f t="shared" ref="GM31:IX31" si="24">SUM(GM33:GM36)</f>
        <v>3899.5018049999999</v>
      </c>
      <c r="GN31" s="53">
        <f t="shared" si="24"/>
        <v>2531.8255589999999</v>
      </c>
      <c r="GO31" s="53">
        <f t="shared" si="24"/>
        <v>2861.6919280000002</v>
      </c>
      <c r="GP31" s="53">
        <f t="shared" si="24"/>
        <v>592.43063799999993</v>
      </c>
      <c r="GQ31" s="53">
        <f t="shared" si="24"/>
        <v>1857.0134680000001</v>
      </c>
      <c r="GR31" s="53">
        <f t="shared" si="24"/>
        <v>2413.0425970000001</v>
      </c>
      <c r="GS31" s="53">
        <f t="shared" si="24"/>
        <v>1116.321516</v>
      </c>
      <c r="GT31" s="53">
        <f t="shared" si="24"/>
        <v>310.13884604600003</v>
      </c>
      <c r="GU31" s="53">
        <f t="shared" si="24"/>
        <v>3364.6447009999997</v>
      </c>
      <c r="GV31" s="53">
        <f t="shared" si="24"/>
        <v>4295.949302</v>
      </c>
      <c r="GW31" s="53">
        <f t="shared" si="24"/>
        <v>4040.819258</v>
      </c>
      <c r="GX31" s="53">
        <f t="shared" si="24"/>
        <v>458.70204200000001</v>
      </c>
      <c r="GY31" s="53">
        <f t="shared" si="24"/>
        <v>578.14182600000004</v>
      </c>
      <c r="GZ31" s="53">
        <f t="shared" si="24"/>
        <v>1459.423403</v>
      </c>
      <c r="HA31" s="53">
        <f t="shared" si="24"/>
        <v>1548.6785919999998</v>
      </c>
      <c r="HB31" s="53">
        <f t="shared" si="24"/>
        <v>2655.3806439999998</v>
      </c>
      <c r="HC31" s="53">
        <f t="shared" si="24"/>
        <v>2517.3345195302995</v>
      </c>
      <c r="HD31" s="53">
        <f t="shared" si="24"/>
        <v>2366.6142009999999</v>
      </c>
      <c r="HE31" s="53">
        <f t="shared" si="24"/>
        <v>1934.892981</v>
      </c>
      <c r="HF31" s="53">
        <f t="shared" si="24"/>
        <v>2173.5737090000002</v>
      </c>
      <c r="HG31" s="53">
        <f t="shared" si="24"/>
        <v>1944.2051369999999</v>
      </c>
      <c r="HH31" s="53">
        <f t="shared" si="24"/>
        <v>1051.244111</v>
      </c>
      <c r="HI31" s="53">
        <f t="shared" si="24"/>
        <v>2018.8406070000001</v>
      </c>
      <c r="HJ31" s="53">
        <f t="shared" si="24"/>
        <v>1812.4314180000001</v>
      </c>
      <c r="HK31" s="53">
        <f t="shared" si="24"/>
        <v>1801.864266</v>
      </c>
      <c r="HL31" s="53">
        <f t="shared" si="24"/>
        <v>2279.3502669999998</v>
      </c>
      <c r="HM31" s="53">
        <f t="shared" si="24"/>
        <v>430.82814500000001</v>
      </c>
      <c r="HN31" s="53">
        <f t="shared" si="24"/>
        <v>2620.3008510000004</v>
      </c>
      <c r="HO31" s="53">
        <f t="shared" si="24"/>
        <v>1809.0409259999999</v>
      </c>
      <c r="HP31" s="53">
        <f t="shared" si="24"/>
        <v>2640.4630259999999</v>
      </c>
      <c r="HQ31" s="53">
        <f t="shared" si="24"/>
        <v>3336.1201699999997</v>
      </c>
      <c r="HR31" s="53">
        <f t="shared" si="24"/>
        <v>2523.223137</v>
      </c>
      <c r="HS31" s="53">
        <f t="shared" si="24"/>
        <v>9294.0178160000014</v>
      </c>
      <c r="HT31" s="53">
        <f t="shared" si="24"/>
        <v>5513.073539</v>
      </c>
      <c r="HU31" s="53">
        <f t="shared" si="24"/>
        <v>5410.7895820000003</v>
      </c>
      <c r="HV31" s="53">
        <f t="shared" si="24"/>
        <v>4837.6948229999998</v>
      </c>
      <c r="HW31" s="53">
        <f t="shared" si="24"/>
        <v>1715.8324750000002</v>
      </c>
      <c r="HX31" s="53">
        <f t="shared" si="24"/>
        <v>8401.0556239999987</v>
      </c>
      <c r="HY31" s="53">
        <f t="shared" si="24"/>
        <v>4169.2625170000001</v>
      </c>
      <c r="HZ31" s="53">
        <f t="shared" si="24"/>
        <v>3744.8185329999997</v>
      </c>
      <c r="IA31" s="53">
        <f t="shared" si="24"/>
        <v>711.66297899999995</v>
      </c>
      <c r="IB31" s="53">
        <f t="shared" si="24"/>
        <v>2746.3556239999998</v>
      </c>
      <c r="IC31" s="53">
        <f t="shared" si="24"/>
        <v>10955.270152000001</v>
      </c>
      <c r="ID31" s="53">
        <f t="shared" si="24"/>
        <v>3810.217384</v>
      </c>
      <c r="IE31" s="53">
        <f t="shared" si="24"/>
        <v>2351.6858440000001</v>
      </c>
      <c r="IF31" s="53">
        <f t="shared" si="24"/>
        <v>4537.3115169999992</v>
      </c>
      <c r="IG31" s="53">
        <f t="shared" si="24"/>
        <v>5373.0814849999997</v>
      </c>
      <c r="IH31" s="53">
        <f t="shared" si="24"/>
        <v>4203.9783239999997</v>
      </c>
      <c r="II31" s="53">
        <f t="shared" si="24"/>
        <v>9878.3944549999997</v>
      </c>
      <c r="IJ31" s="53">
        <f t="shared" si="24"/>
        <v>7618.1180860000004</v>
      </c>
      <c r="IK31" s="53">
        <f t="shared" si="24"/>
        <v>1609.2140200000001</v>
      </c>
      <c r="IL31" s="53">
        <f t="shared" si="24"/>
        <v>1010.4468429999999</v>
      </c>
      <c r="IM31" s="53">
        <f t="shared" si="24"/>
        <v>1111.0066150000002</v>
      </c>
      <c r="IN31" s="53">
        <f t="shared" si="24"/>
        <v>1789.5407390000003</v>
      </c>
      <c r="IO31" s="53">
        <f t="shared" si="24"/>
        <v>2101.1462339999998</v>
      </c>
      <c r="IP31" s="53">
        <f t="shared" si="24"/>
        <v>4384.0221069999998</v>
      </c>
      <c r="IQ31" s="53">
        <f t="shared" si="24"/>
        <v>7953.9529899999998</v>
      </c>
      <c r="IR31" s="53">
        <f t="shared" si="24"/>
        <v>831.81089500000007</v>
      </c>
      <c r="IS31" s="53">
        <f t="shared" si="24"/>
        <v>2853.2249210000004</v>
      </c>
      <c r="IT31" s="53">
        <f t="shared" si="24"/>
        <v>4967.1112439999997</v>
      </c>
      <c r="IU31" s="53">
        <f t="shared" si="24"/>
        <v>2466.680777</v>
      </c>
      <c r="IV31" s="53">
        <f t="shared" si="24"/>
        <v>5240.8080289999998</v>
      </c>
      <c r="IW31" s="53">
        <f t="shared" si="24"/>
        <v>6245.6224569999995</v>
      </c>
      <c r="IX31" s="53">
        <f t="shared" si="24"/>
        <v>3162.7427429999998</v>
      </c>
      <c r="IY31" s="53">
        <f t="shared" ref="IY31:JS31" si="25">SUM(IY33:IY36)</f>
        <v>5097.4368270000004</v>
      </c>
      <c r="IZ31" s="53">
        <f t="shared" si="25"/>
        <v>2083.5766250000001</v>
      </c>
      <c r="JA31" s="53">
        <f t="shared" si="25"/>
        <v>1323.1431130000001</v>
      </c>
      <c r="JB31" s="53">
        <f t="shared" si="25"/>
        <v>3129.8690189999998</v>
      </c>
      <c r="JC31" s="53">
        <f t="shared" si="25"/>
        <v>5263.3658190000006</v>
      </c>
      <c r="JD31" s="53">
        <f t="shared" si="25"/>
        <v>4321.7903159999996</v>
      </c>
      <c r="JE31" s="53">
        <f t="shared" si="25"/>
        <v>2127.353067</v>
      </c>
      <c r="JF31" s="53">
        <f t="shared" si="25"/>
        <v>2316.7034019999996</v>
      </c>
      <c r="JG31" s="53">
        <f t="shared" si="25"/>
        <v>2396.8117309999998</v>
      </c>
      <c r="JH31" s="53">
        <f t="shared" si="25"/>
        <v>514.92307100000005</v>
      </c>
      <c r="JI31" s="53">
        <f t="shared" si="25"/>
        <v>4763.5455339999999</v>
      </c>
      <c r="JJ31" s="53">
        <f t="shared" si="25"/>
        <v>2303.2972609999997</v>
      </c>
      <c r="JK31" s="53">
        <f t="shared" si="25"/>
        <v>1524.1661429999999</v>
      </c>
      <c r="JL31" s="53">
        <f t="shared" si="25"/>
        <v>7972.668513999999</v>
      </c>
      <c r="JM31" s="53">
        <f t="shared" si="25"/>
        <v>11308.116461</v>
      </c>
      <c r="JN31" s="53">
        <f t="shared" si="25"/>
        <v>1593.94877</v>
      </c>
      <c r="JO31" s="53">
        <f t="shared" si="25"/>
        <v>626.38564999999994</v>
      </c>
      <c r="JP31" s="53">
        <f t="shared" si="25"/>
        <v>10630.813146</v>
      </c>
      <c r="JQ31" s="53">
        <f t="shared" si="25"/>
        <v>2956.016701</v>
      </c>
      <c r="JR31" s="53">
        <f t="shared" si="25"/>
        <v>45429.500036000005</v>
      </c>
      <c r="JS31" s="53">
        <f t="shared" si="25"/>
        <v>48907.396384</v>
      </c>
      <c r="JT31" s="112"/>
      <c r="JU31" s="15"/>
    </row>
    <row r="32" spans="1:281" ht="15">
      <c r="A32" s="50"/>
      <c r="B32" s="47"/>
      <c r="C32" s="26"/>
      <c r="D32" s="26"/>
      <c r="E32" s="27"/>
      <c r="F32" s="27"/>
      <c r="G32" s="27"/>
      <c r="H32" s="26"/>
      <c r="I32" s="27"/>
      <c r="J32" s="26"/>
      <c r="K32" s="56"/>
      <c r="L32" s="56"/>
      <c r="M32" s="55"/>
      <c r="N32" s="55"/>
      <c r="O32" s="55"/>
      <c r="P32" s="55"/>
      <c r="Q32" s="55"/>
      <c r="R32" s="53"/>
      <c r="S32" s="53"/>
      <c r="T32" s="53"/>
      <c r="U32" s="102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8"/>
      <c r="BA32" s="68"/>
      <c r="BB32" s="68"/>
      <c r="BC32" s="68"/>
      <c r="BD32" s="68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6"/>
      <c r="BS32" s="66"/>
      <c r="BT32" s="66"/>
      <c r="BU32" s="66"/>
      <c r="BV32" s="66"/>
      <c r="BW32" s="66"/>
      <c r="BX32" s="66"/>
      <c r="BY32" s="66"/>
      <c r="BZ32" s="66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5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6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68"/>
      <c r="FK32" s="55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106"/>
      <c r="IR32" s="68"/>
      <c r="IS32" s="68"/>
      <c r="IT32" s="106"/>
      <c r="IU32" s="106"/>
      <c r="IV32" s="68"/>
      <c r="IW32" s="68"/>
      <c r="IX32" s="68"/>
      <c r="IY32" s="68"/>
      <c r="IZ32" s="68"/>
      <c r="JA32" s="68"/>
      <c r="JB32" s="68"/>
      <c r="JC32" s="68"/>
      <c r="JD32" s="68"/>
      <c r="JE32" s="68"/>
      <c r="JF32" s="68"/>
      <c r="JG32" s="68"/>
      <c r="JH32" s="68"/>
      <c r="JI32" s="68"/>
      <c r="JJ32" s="68"/>
      <c r="JK32" s="68"/>
      <c r="JL32" s="68"/>
      <c r="JM32" s="68"/>
      <c r="JN32" s="68"/>
      <c r="JO32" s="68"/>
      <c r="JP32" s="68"/>
      <c r="JQ32" s="68"/>
      <c r="JR32" s="102"/>
      <c r="JS32" s="102"/>
      <c r="JT32" s="114"/>
      <c r="JU32" s="15"/>
    </row>
    <row r="33" spans="1:281" ht="15">
      <c r="A33" s="64" t="s">
        <v>34</v>
      </c>
      <c r="B33" s="47">
        <v>573.4</v>
      </c>
      <c r="C33" s="26">
        <v>840</v>
      </c>
      <c r="D33" s="26">
        <v>890.2</v>
      </c>
      <c r="E33" s="27">
        <v>1450.5</v>
      </c>
      <c r="F33" s="27">
        <v>1758.5</v>
      </c>
      <c r="G33" s="27">
        <v>1006.8</v>
      </c>
      <c r="H33" s="47">
        <v>1946.3</v>
      </c>
      <c r="I33" s="17">
        <v>1479.4</v>
      </c>
      <c r="J33" s="25">
        <v>2300.6</v>
      </c>
      <c r="K33" s="47">
        <v>3850.1837040000005</v>
      </c>
      <c r="L33" s="47">
        <v>9289.2957779999997</v>
      </c>
      <c r="M33" s="66">
        <v>15468.182452000001</v>
      </c>
      <c r="N33" s="66">
        <v>9343.1995402630018</v>
      </c>
      <c r="O33" s="66">
        <v>11439.679888894478</v>
      </c>
      <c r="P33" s="66">
        <v>2099.6668127580001</v>
      </c>
      <c r="Q33" s="66">
        <v>4537.5161165302998</v>
      </c>
      <c r="R33" s="66">
        <v>3044.6439789999999</v>
      </c>
      <c r="S33" s="66">
        <v>2344.7955000000002</v>
      </c>
      <c r="T33" s="66">
        <v>2559.1790799999999</v>
      </c>
      <c r="U33" s="102">
        <f t="shared" si="14"/>
        <v>2546.514302</v>
      </c>
      <c r="V33" s="65">
        <v>95</v>
      </c>
      <c r="W33" s="65">
        <v>73.099999999999994</v>
      </c>
      <c r="X33" s="65">
        <v>67.8</v>
      </c>
      <c r="Y33" s="65">
        <v>177.3</v>
      </c>
      <c r="Z33" s="65">
        <v>47.6</v>
      </c>
      <c r="AA33" s="65">
        <v>48.7</v>
      </c>
      <c r="AB33" s="65">
        <v>39.5</v>
      </c>
      <c r="AC33" s="65">
        <v>54.9</v>
      </c>
      <c r="AD33" s="65">
        <v>60.2</v>
      </c>
      <c r="AE33" s="65">
        <v>35.299999999999997</v>
      </c>
      <c r="AF33" s="65">
        <v>114.8</v>
      </c>
      <c r="AG33" s="65">
        <v>76</v>
      </c>
      <c r="AH33" s="65">
        <v>4</v>
      </c>
      <c r="AI33" s="65">
        <v>102.4</v>
      </c>
      <c r="AJ33" s="65">
        <v>97.3</v>
      </c>
      <c r="AK33" s="65">
        <v>71.8</v>
      </c>
      <c r="AL33" s="65">
        <v>35.4</v>
      </c>
      <c r="AM33" s="65">
        <v>73.2</v>
      </c>
      <c r="AN33" s="65">
        <v>296.7</v>
      </c>
      <c r="AO33" s="65">
        <v>72.599999999999994</v>
      </c>
      <c r="AP33" s="65">
        <v>109.5</v>
      </c>
      <c r="AQ33" s="65">
        <v>63.9</v>
      </c>
      <c r="AR33" s="65">
        <v>170.6</v>
      </c>
      <c r="AS33" s="65">
        <v>353.1</v>
      </c>
      <c r="AT33" s="65">
        <v>417.3</v>
      </c>
      <c r="AU33" s="65">
        <v>197.9</v>
      </c>
      <c r="AV33" s="65">
        <v>431.5</v>
      </c>
      <c r="AW33" s="65">
        <v>176.8</v>
      </c>
      <c r="AX33" s="65">
        <v>147</v>
      </c>
      <c r="AY33" s="65">
        <v>121.4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5">
        <v>266.60000000000002</v>
      </c>
      <c r="BF33" s="65">
        <v>98.1</v>
      </c>
      <c r="BG33" s="65">
        <v>93.7</v>
      </c>
      <c r="BH33" s="65">
        <v>97.9</v>
      </c>
      <c r="BI33" s="65">
        <v>142</v>
      </c>
      <c r="BJ33" s="65">
        <v>40.299999999999997</v>
      </c>
      <c r="BK33" s="65">
        <v>26.5</v>
      </c>
      <c r="BL33" s="65">
        <v>40.299999999999997</v>
      </c>
      <c r="BM33" s="65">
        <v>85.6</v>
      </c>
      <c r="BN33" s="65">
        <v>103.5</v>
      </c>
      <c r="BO33" s="65">
        <v>142.19999999999999</v>
      </c>
      <c r="BP33" s="65">
        <v>94.5</v>
      </c>
      <c r="BQ33" s="65">
        <v>42.2</v>
      </c>
      <c r="BR33" s="66">
        <v>191.8</v>
      </c>
      <c r="BS33" s="66">
        <v>289.7</v>
      </c>
      <c r="BT33" s="66">
        <v>431.7</v>
      </c>
      <c r="BU33" s="66">
        <v>472</v>
      </c>
      <c r="BV33" s="66">
        <v>498.5</v>
      </c>
      <c r="BW33" s="66">
        <v>538.79999999999995</v>
      </c>
      <c r="BX33" s="66">
        <v>624.4</v>
      </c>
      <c r="BY33" s="66">
        <v>727.9</v>
      </c>
      <c r="BZ33" s="66">
        <v>870.1</v>
      </c>
      <c r="CA33" s="66">
        <v>964.6</v>
      </c>
      <c r="CB33" s="66">
        <v>1006.8</v>
      </c>
      <c r="CC33" s="65">
        <v>105.05</v>
      </c>
      <c r="CD33" s="65">
        <v>185.35</v>
      </c>
      <c r="CE33" s="65">
        <v>231.9</v>
      </c>
      <c r="CF33" s="65">
        <v>95.800000000000068</v>
      </c>
      <c r="CG33" s="65">
        <v>227.7</v>
      </c>
      <c r="CH33" s="65">
        <v>278.89999999999998</v>
      </c>
      <c r="CI33" s="65">
        <v>331.1</v>
      </c>
      <c r="CJ33" s="65">
        <v>87</v>
      </c>
      <c r="CK33" s="65">
        <v>166.6</v>
      </c>
      <c r="CL33" s="65">
        <v>14.3</v>
      </c>
      <c r="CM33" s="65">
        <v>198.8</v>
      </c>
      <c r="CN33" s="65">
        <v>23.8</v>
      </c>
      <c r="CO33" s="65">
        <v>290.39999999999998</v>
      </c>
      <c r="CP33" s="65">
        <v>522.29999999999995</v>
      </c>
      <c r="CQ33" s="65">
        <v>618.1</v>
      </c>
      <c r="CR33" s="65">
        <v>845.8</v>
      </c>
      <c r="CS33" s="65">
        <v>1124.7</v>
      </c>
      <c r="CT33" s="65">
        <v>1455.8</v>
      </c>
      <c r="CU33" s="65">
        <v>1542.8</v>
      </c>
      <c r="CV33" s="65">
        <v>1709.4</v>
      </c>
      <c r="CW33" s="68">
        <v>1723.7</v>
      </c>
      <c r="CX33" s="68">
        <v>1922.5</v>
      </c>
      <c r="CY33" s="65">
        <v>1946.3</v>
      </c>
      <c r="CZ33" s="65">
        <v>77.7</v>
      </c>
      <c r="DA33" s="65">
        <v>409.95</v>
      </c>
      <c r="DB33" s="65">
        <v>497.03</v>
      </c>
      <c r="DC33" s="68">
        <v>603.03</v>
      </c>
      <c r="DD33" s="68">
        <v>738.63</v>
      </c>
      <c r="DE33" s="68">
        <v>856.53</v>
      </c>
      <c r="DF33" s="68">
        <v>856.8</v>
      </c>
      <c r="DG33" s="68">
        <v>963.5</v>
      </c>
      <c r="DH33" s="68">
        <v>1153.3</v>
      </c>
      <c r="DI33" s="68">
        <v>1196.4000000000001</v>
      </c>
      <c r="DJ33" s="68">
        <v>1337.4</v>
      </c>
      <c r="DK33" s="68">
        <v>1479.4</v>
      </c>
      <c r="DL33" s="68">
        <v>76.5</v>
      </c>
      <c r="DM33" s="65">
        <v>175.7</v>
      </c>
      <c r="DN33" s="68">
        <v>405</v>
      </c>
      <c r="DO33" s="68">
        <v>788.8</v>
      </c>
      <c r="DP33" s="68">
        <v>1464.9</v>
      </c>
      <c r="DQ33" s="65">
        <v>1550.2</v>
      </c>
      <c r="DR33" s="68">
        <v>1777.2</v>
      </c>
      <c r="DS33" s="68">
        <v>1902.6</v>
      </c>
      <c r="DT33" s="68">
        <v>2015.1</v>
      </c>
      <c r="DU33" s="68">
        <v>2036.4</v>
      </c>
      <c r="DV33" s="68">
        <v>2260.3000000000002</v>
      </c>
      <c r="DW33" s="68">
        <v>40.299999999999997</v>
      </c>
      <c r="DX33" s="68">
        <f>DV33+DW33</f>
        <v>2300.6000000000004</v>
      </c>
      <c r="DY33" s="65">
        <v>124.3</v>
      </c>
      <c r="DZ33" s="65">
        <v>206.1</v>
      </c>
      <c r="EA33" s="65">
        <v>136.6</v>
      </c>
      <c r="EB33" s="65">
        <v>64.5</v>
      </c>
      <c r="EC33" s="65">
        <v>42.762563999999998</v>
      </c>
      <c r="ED33" s="65">
        <f>[1]Feuil3!$F$40</f>
        <v>34.711955000000003</v>
      </c>
      <c r="EE33" s="65">
        <v>245.2</v>
      </c>
      <c r="EF33" s="65">
        <v>343.1</v>
      </c>
      <c r="EG33" s="65">
        <v>2274.4012600000001</v>
      </c>
      <c r="EH33" s="65">
        <v>156.727925</v>
      </c>
      <c r="EI33" s="65">
        <v>136.97999999999999</v>
      </c>
      <c r="EJ33" s="65">
        <v>84.8</v>
      </c>
      <c r="EK33" s="66">
        <f>SUM(DY33:EJ33)</f>
        <v>3850.1837040000005</v>
      </c>
      <c r="EL33" s="65">
        <v>237.6</v>
      </c>
      <c r="EM33" s="65">
        <v>227.6</v>
      </c>
      <c r="EN33" s="65">
        <v>127.1</v>
      </c>
      <c r="EO33" s="65">
        <v>222.939187</v>
      </c>
      <c r="EP33" s="65">
        <v>218.3</v>
      </c>
      <c r="EQ33" s="65">
        <v>1458.9</v>
      </c>
      <c r="ER33" s="65">
        <v>820</v>
      </c>
      <c r="ES33" s="65">
        <v>2093.6162020000002</v>
      </c>
      <c r="ET33" s="65">
        <v>833.08168499999999</v>
      </c>
      <c r="EU33" s="65">
        <v>757.35870399999999</v>
      </c>
      <c r="EV33" s="65">
        <v>1331.5</v>
      </c>
      <c r="EW33" s="65">
        <v>961.3</v>
      </c>
      <c r="EX33" s="66">
        <f>SUM(EL33:EW33)</f>
        <v>9289.2957779999997</v>
      </c>
      <c r="EY33" s="66">
        <v>1500.5510630000001</v>
      </c>
      <c r="EZ33" s="66">
        <v>54.644373999999999</v>
      </c>
      <c r="FA33" s="68">
        <v>127.116743</v>
      </c>
      <c r="FB33" s="68">
        <v>2489.61</v>
      </c>
      <c r="FC33" s="68">
        <v>2615.4949999999999</v>
      </c>
      <c r="FD33" s="68">
        <v>3057.3</v>
      </c>
      <c r="FE33" s="68">
        <v>1265.6054630000001</v>
      </c>
      <c r="FF33" s="68">
        <v>919.289897</v>
      </c>
      <c r="FG33" s="68">
        <v>843.7</v>
      </c>
      <c r="FH33" s="68">
        <v>1114.5867679999999</v>
      </c>
      <c r="FI33" s="68">
        <f>[2]Feuil5!$C$53</f>
        <v>1363.5831439999999</v>
      </c>
      <c r="FJ33" s="68">
        <v>116.7</v>
      </c>
      <c r="FK33" s="68">
        <f>SUM(EY33:FD33)+FE33+FF33+FG33+FH33+FI33+FJ33</f>
        <v>15468.182452000001</v>
      </c>
      <c r="FL33" s="68">
        <v>95.719278000000003</v>
      </c>
      <c r="FM33" s="68">
        <v>673.69535399999995</v>
      </c>
      <c r="FN33" s="68">
        <v>1695.903135</v>
      </c>
      <c r="FO33" s="68">
        <v>83.305706000000001</v>
      </c>
      <c r="FP33" s="68">
        <v>126.26075548</v>
      </c>
      <c r="FQ33" s="68">
        <v>677.8</v>
      </c>
      <c r="FR33" s="68">
        <v>2020.5788004288895</v>
      </c>
      <c r="FS33" s="68">
        <v>477.018469348964</v>
      </c>
      <c r="FT33" s="68">
        <v>1770.2929922417923</v>
      </c>
      <c r="FU33" s="68">
        <v>654.20000000000005</v>
      </c>
      <c r="FV33" s="68">
        <v>289.291047426425</v>
      </c>
      <c r="FW33" s="68">
        <v>779.13400233693085</v>
      </c>
      <c r="FX33" s="68">
        <f>FM33+FL33+FN33+FO33+FP33+FQ33+FR33+FS33+FT33+FU33+FV33+FW33</f>
        <v>9343.1995402630018</v>
      </c>
      <c r="FY33" s="68">
        <v>670.80973580128011</v>
      </c>
      <c r="FZ33" s="68">
        <v>2304.3185888952298</v>
      </c>
      <c r="GA33" s="68">
        <v>1875.1931910079672</v>
      </c>
      <c r="GB33" s="68">
        <v>797.23284845000001</v>
      </c>
      <c r="GC33" s="68">
        <v>813.47252243000003</v>
      </c>
      <c r="GD33" s="68">
        <v>463.57406137999999</v>
      </c>
      <c r="GE33" s="68">
        <v>92.313694459999994</v>
      </c>
      <c r="GF33" s="68">
        <v>342.876732</v>
      </c>
      <c r="GG33" s="68">
        <v>180.43893747000004</v>
      </c>
      <c r="GH33" s="68">
        <v>1549.237568</v>
      </c>
      <c r="GI33" s="68">
        <v>1661.1302780000001</v>
      </c>
      <c r="GJ33" s="68">
        <v>689.08173099999999</v>
      </c>
      <c r="GK33" s="68">
        <f>SUM(FY33:GJ33)</f>
        <v>11439.679888894478</v>
      </c>
      <c r="GL33" s="68">
        <v>566.52226499999995</v>
      </c>
      <c r="GM33" s="68">
        <v>46.043405</v>
      </c>
      <c r="GN33" s="68">
        <v>374.86847699999998</v>
      </c>
      <c r="GO33" s="68">
        <v>76.108917000000005</v>
      </c>
      <c r="GP33" s="68">
        <v>57.174137999999999</v>
      </c>
      <c r="GQ33" s="68">
        <v>135.01162099999999</v>
      </c>
      <c r="GR33" s="68">
        <v>75.935805999999999</v>
      </c>
      <c r="GS33" s="68">
        <v>563.47636599999998</v>
      </c>
      <c r="GT33" s="68">
        <v>23.102507757999994</v>
      </c>
      <c r="GU33" s="68">
        <v>216.17336399999999</v>
      </c>
      <c r="GV33" s="68">
        <v>93.343720000000005</v>
      </c>
      <c r="GW33" s="68">
        <v>99.711667000000006</v>
      </c>
      <c r="GX33" s="68">
        <v>229.756362</v>
      </c>
      <c r="GY33" s="68">
        <v>85.588806000000005</v>
      </c>
      <c r="GZ33" s="68">
        <v>200.266212</v>
      </c>
      <c r="HA33" s="68">
        <v>70.110668000000004</v>
      </c>
      <c r="HB33" s="68">
        <v>1405.4459569999999</v>
      </c>
      <c r="HC33" s="68">
        <v>63.091351530299995</v>
      </c>
      <c r="HD33" s="68">
        <v>453.975998</v>
      </c>
      <c r="HE33" s="68">
        <v>796.85886300000004</v>
      </c>
      <c r="HF33" s="68">
        <v>859.94868799999995</v>
      </c>
      <c r="HG33" s="68">
        <v>154.483992</v>
      </c>
      <c r="HH33" s="68">
        <v>193.17892399999999</v>
      </c>
      <c r="HI33" s="68">
        <v>24.810295</v>
      </c>
      <c r="HJ33" s="68">
        <v>454.57219600000002</v>
      </c>
      <c r="HK33" s="68">
        <v>415.644679</v>
      </c>
      <c r="HL33" s="68">
        <v>467.81477999999998</v>
      </c>
      <c r="HM33" s="68">
        <v>32.216881000000001</v>
      </c>
      <c r="HN33" s="68">
        <v>54.953485999999998</v>
      </c>
      <c r="HO33" s="68">
        <v>144.24486999999999</v>
      </c>
      <c r="HP33" s="68">
        <v>246.20720900000001</v>
      </c>
      <c r="HQ33" s="68">
        <v>322.757069</v>
      </c>
      <c r="HR33" s="68">
        <v>427.05177500000002</v>
      </c>
      <c r="HS33" s="68">
        <v>238.27914699999999</v>
      </c>
      <c r="HT33" s="65">
        <v>48.982489000000001</v>
      </c>
      <c r="HU33" s="65">
        <v>191.919398</v>
      </c>
      <c r="HV33" s="68">
        <v>134.026231</v>
      </c>
      <c r="HW33" s="68">
        <v>192.72233</v>
      </c>
      <c r="HX33" s="68">
        <v>58.516857000000002</v>
      </c>
      <c r="HY33" s="68">
        <v>142.638374</v>
      </c>
      <c r="HZ33" s="68">
        <v>212.088245</v>
      </c>
      <c r="IA33" s="68">
        <v>21.546195000000001</v>
      </c>
      <c r="IB33" s="68">
        <v>89.694277</v>
      </c>
      <c r="IC33" s="68">
        <v>459.02475800000002</v>
      </c>
      <c r="ID33" s="68">
        <v>63.201441000000003</v>
      </c>
      <c r="IE33" s="65">
        <v>225.09002000000001</v>
      </c>
      <c r="IF33" s="65">
        <v>443.01161200000001</v>
      </c>
      <c r="IG33" s="65">
        <v>303.23516000000001</v>
      </c>
      <c r="IH33" s="65">
        <v>1048.711781</v>
      </c>
      <c r="II33" s="65">
        <v>223.12701200000001</v>
      </c>
      <c r="IJ33" s="68">
        <v>147.14988</v>
      </c>
      <c r="IK33" s="65">
        <v>107.410208</v>
      </c>
      <c r="IL33" s="65">
        <v>168.138228</v>
      </c>
      <c r="IM33" s="65">
        <v>145.34497500000001</v>
      </c>
      <c r="IN33" s="65">
        <v>178.77789200000001</v>
      </c>
      <c r="IO33" s="65">
        <v>118.310755</v>
      </c>
      <c r="IP33" s="65">
        <v>61.13805</v>
      </c>
      <c r="IQ33" s="106">
        <v>81.585447000000002</v>
      </c>
      <c r="IR33" s="65">
        <v>224.12436099999999</v>
      </c>
      <c r="IS33" s="65">
        <v>55.360491000000003</v>
      </c>
      <c r="IT33" s="106">
        <v>153.663239</v>
      </c>
      <c r="IU33" s="106">
        <v>236.25175400000001</v>
      </c>
      <c r="IV33" s="65">
        <v>44.178666999999997</v>
      </c>
      <c r="IW33" s="65">
        <v>100.443573</v>
      </c>
      <c r="IX33" s="65">
        <v>281.73496499999999</v>
      </c>
      <c r="IY33" s="65">
        <v>22.772704999999998</v>
      </c>
      <c r="IZ33" s="65">
        <v>78.689578999999995</v>
      </c>
      <c r="JA33" s="65">
        <v>87.154008000000005</v>
      </c>
      <c r="JB33" s="65">
        <v>926.00389199999995</v>
      </c>
      <c r="JC33" s="65">
        <v>191.97585100000001</v>
      </c>
      <c r="JD33" s="65">
        <v>303.07934999999998</v>
      </c>
      <c r="JE33" s="65">
        <v>120.56671900000001</v>
      </c>
      <c r="JF33" s="65">
        <v>74.822817000000001</v>
      </c>
      <c r="JG33" s="65">
        <v>976.87800600000003</v>
      </c>
      <c r="JH33" s="65">
        <v>10.580867</v>
      </c>
      <c r="JI33" s="65">
        <v>184.60681</v>
      </c>
      <c r="JJ33" s="65">
        <v>114.45973499999999</v>
      </c>
      <c r="JK33" s="65">
        <v>173.531611</v>
      </c>
      <c r="JL33" s="65">
        <v>144.92491100000001</v>
      </c>
      <c r="JM33" s="65">
        <v>298.63026200000002</v>
      </c>
      <c r="JN33" s="65">
        <v>106.161383</v>
      </c>
      <c r="JO33" s="65">
        <v>412.63347299999998</v>
      </c>
      <c r="JP33" s="65">
        <v>137.98180300000001</v>
      </c>
      <c r="JQ33" s="65">
        <v>309.18486999999999</v>
      </c>
      <c r="JR33" s="102">
        <f t="shared" si="19"/>
        <v>2546.514302</v>
      </c>
      <c r="JS33" s="102">
        <f t="shared" si="20"/>
        <v>2944.3965480000002</v>
      </c>
      <c r="JT33" s="115"/>
      <c r="JU33" s="15"/>
    </row>
    <row r="34" spans="1:281" ht="15">
      <c r="A34" s="64" t="s">
        <v>35</v>
      </c>
      <c r="B34" s="47">
        <v>40.700000000000003</v>
      </c>
      <c r="C34" s="26">
        <v>32.799999999999997</v>
      </c>
      <c r="D34" s="26">
        <v>87.6</v>
      </c>
      <c r="E34" s="27">
        <v>568.20000000000005</v>
      </c>
      <c r="F34" s="27">
        <v>75.2</v>
      </c>
      <c r="G34" s="27" t="s">
        <v>22</v>
      </c>
      <c r="H34" s="26">
        <v>73.8</v>
      </c>
      <c r="I34" s="69" t="s">
        <v>22</v>
      </c>
      <c r="J34" s="70" t="s">
        <v>22</v>
      </c>
      <c r="K34" s="47">
        <v>96.077697000000001</v>
      </c>
      <c r="L34" s="47" t="s">
        <v>22</v>
      </c>
      <c r="M34" s="68">
        <v>1721.7044350000001</v>
      </c>
      <c r="N34" s="68"/>
      <c r="O34" s="68"/>
      <c r="P34" s="68">
        <v>7984.432391327</v>
      </c>
      <c r="Q34" s="66">
        <v>6004.7798810000004</v>
      </c>
      <c r="R34" s="66">
        <v>13241.528322</v>
      </c>
      <c r="S34" s="66">
        <v>11288.980517</v>
      </c>
      <c r="T34" s="66">
        <v>13301.117583000001</v>
      </c>
      <c r="U34" s="102">
        <f t="shared" si="14"/>
        <v>19443.671856000001</v>
      </c>
      <c r="V34" s="65" t="s">
        <v>22</v>
      </c>
      <c r="W34" s="65" t="s">
        <v>22</v>
      </c>
      <c r="X34" s="65" t="s">
        <v>22</v>
      </c>
      <c r="Y34" s="65" t="s">
        <v>22</v>
      </c>
      <c r="Z34" s="65">
        <v>28.2</v>
      </c>
      <c r="AA34" s="65" t="s">
        <v>22</v>
      </c>
      <c r="AB34" s="65">
        <v>36.9</v>
      </c>
      <c r="AC34" s="65" t="s">
        <v>22</v>
      </c>
      <c r="AD34" s="65" t="s">
        <v>22</v>
      </c>
      <c r="AE34" s="65">
        <v>22.5</v>
      </c>
      <c r="AF34" s="65" t="s">
        <v>22</v>
      </c>
      <c r="AG34" s="65" t="s">
        <v>22</v>
      </c>
      <c r="AH34" s="65">
        <v>47.5</v>
      </c>
      <c r="AI34" s="65" t="s">
        <v>22</v>
      </c>
      <c r="AJ34" s="65" t="s">
        <v>22</v>
      </c>
      <c r="AK34" s="65" t="s">
        <v>22</v>
      </c>
      <c r="AL34" s="65" t="s">
        <v>22</v>
      </c>
      <c r="AM34" s="65" t="s">
        <v>22</v>
      </c>
      <c r="AN34" s="65">
        <v>437.2</v>
      </c>
      <c r="AO34" s="65">
        <v>83.5</v>
      </c>
      <c r="AP34" s="65" t="s">
        <v>22</v>
      </c>
      <c r="AQ34" s="65" t="s">
        <v>22</v>
      </c>
      <c r="AR34" s="65" t="s">
        <v>22</v>
      </c>
      <c r="AS34" s="65" t="s">
        <v>22</v>
      </c>
      <c r="AT34" s="65" t="s">
        <v>22</v>
      </c>
      <c r="AU34" s="65">
        <v>3.2</v>
      </c>
      <c r="AV34" s="65">
        <v>19</v>
      </c>
      <c r="AW34" s="65" t="s">
        <v>22</v>
      </c>
      <c r="AX34" s="65">
        <v>26.8</v>
      </c>
      <c r="AY34" s="65">
        <v>26.2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5">
        <v>0</v>
      </c>
      <c r="BF34" s="65" t="s">
        <v>22</v>
      </c>
      <c r="BG34" s="65">
        <v>3.8</v>
      </c>
      <c r="BH34" s="65">
        <v>2.95</v>
      </c>
      <c r="BI34" s="65">
        <v>0</v>
      </c>
      <c r="BJ34" s="65">
        <v>0</v>
      </c>
      <c r="BK34" s="65">
        <v>0</v>
      </c>
      <c r="BL34" s="65">
        <v>41.74</v>
      </c>
      <c r="BM34" s="65">
        <v>0</v>
      </c>
      <c r="BN34" s="65">
        <v>0</v>
      </c>
      <c r="BO34" s="65">
        <v>0</v>
      </c>
      <c r="BP34" s="65">
        <v>0</v>
      </c>
      <c r="BQ34" s="65">
        <v>0</v>
      </c>
      <c r="BR34" s="66">
        <v>0</v>
      </c>
      <c r="BS34" s="66" t="s">
        <v>22</v>
      </c>
      <c r="BT34" s="66" t="s">
        <v>22</v>
      </c>
      <c r="BU34" s="66" t="s">
        <v>22</v>
      </c>
      <c r="BV34" s="66" t="s">
        <v>22</v>
      </c>
      <c r="BW34" s="66" t="s">
        <v>22</v>
      </c>
      <c r="BX34" s="66" t="s">
        <v>22</v>
      </c>
      <c r="BY34" s="65" t="s">
        <v>22</v>
      </c>
      <c r="BZ34" s="65" t="s">
        <v>22</v>
      </c>
      <c r="CA34" s="65" t="s">
        <v>22</v>
      </c>
      <c r="CB34" s="65" t="s">
        <v>22</v>
      </c>
      <c r="CC34" s="65" t="s">
        <v>22</v>
      </c>
      <c r="CD34" s="65">
        <v>0</v>
      </c>
      <c r="CE34" s="65">
        <v>25.9</v>
      </c>
      <c r="CF34" s="65">
        <v>0</v>
      </c>
      <c r="CG34" s="65">
        <v>0</v>
      </c>
      <c r="CH34" s="65">
        <v>0</v>
      </c>
      <c r="CI34" s="65">
        <v>0</v>
      </c>
      <c r="CJ34" s="65">
        <v>0</v>
      </c>
      <c r="CK34" s="65">
        <v>0</v>
      </c>
      <c r="CL34" s="65">
        <v>47.9</v>
      </c>
      <c r="CM34" s="65">
        <v>0</v>
      </c>
      <c r="CN34" s="65">
        <v>0</v>
      </c>
      <c r="CO34" s="65" t="s">
        <v>22</v>
      </c>
      <c r="CP34" s="65">
        <v>25.9</v>
      </c>
      <c r="CQ34" s="65">
        <v>25.9</v>
      </c>
      <c r="CR34" s="65">
        <v>25.9</v>
      </c>
      <c r="CS34" s="65">
        <v>25.9</v>
      </c>
      <c r="CT34" s="65">
        <v>25.9</v>
      </c>
      <c r="CU34" s="65">
        <v>25.9</v>
      </c>
      <c r="CV34" s="65">
        <v>25.9</v>
      </c>
      <c r="CW34" s="65">
        <v>73.8</v>
      </c>
      <c r="CX34" s="65">
        <v>73.8</v>
      </c>
      <c r="CY34" s="65">
        <v>73.8</v>
      </c>
      <c r="CZ34" s="65" t="s">
        <v>22</v>
      </c>
      <c r="DA34" s="65" t="s">
        <v>22</v>
      </c>
      <c r="DB34" s="65" t="s">
        <v>22</v>
      </c>
      <c r="DC34" s="65" t="s">
        <v>22</v>
      </c>
      <c r="DD34" s="65" t="s">
        <v>22</v>
      </c>
      <c r="DE34" s="65" t="s">
        <v>22</v>
      </c>
      <c r="DF34" s="65" t="s">
        <v>22</v>
      </c>
      <c r="DG34" s="65" t="s">
        <v>22</v>
      </c>
      <c r="DH34" s="65" t="s">
        <v>22</v>
      </c>
      <c r="DI34" s="65" t="s">
        <v>22</v>
      </c>
      <c r="DJ34" s="65" t="s">
        <v>22</v>
      </c>
      <c r="DK34" s="65" t="s">
        <v>22</v>
      </c>
      <c r="DL34" s="65" t="s">
        <v>22</v>
      </c>
      <c r="DM34" s="65" t="s">
        <v>22</v>
      </c>
      <c r="DN34" s="65" t="s">
        <v>22</v>
      </c>
      <c r="DO34" s="65" t="s">
        <v>22</v>
      </c>
      <c r="DP34" s="65" t="s">
        <v>22</v>
      </c>
      <c r="DQ34" s="65" t="s">
        <v>22</v>
      </c>
      <c r="DR34" s="65" t="s">
        <v>22</v>
      </c>
      <c r="DS34" s="65" t="s">
        <v>22</v>
      </c>
      <c r="DT34" s="65" t="s">
        <v>22</v>
      </c>
      <c r="DU34" s="65" t="s">
        <v>22</v>
      </c>
      <c r="DV34" s="65" t="s">
        <v>22</v>
      </c>
      <c r="DW34" s="68"/>
      <c r="DX34" s="65" t="s">
        <v>22</v>
      </c>
      <c r="DY34" s="65" t="s">
        <v>22</v>
      </c>
      <c r="DZ34" s="65"/>
      <c r="EA34" s="65">
        <v>0</v>
      </c>
      <c r="EB34" s="65" t="s">
        <v>22</v>
      </c>
      <c r="EC34" s="65" t="s">
        <v>22</v>
      </c>
      <c r="ED34" s="65">
        <v>0</v>
      </c>
      <c r="EE34" s="65">
        <v>0</v>
      </c>
      <c r="EF34" s="65">
        <v>63.8</v>
      </c>
      <c r="EG34" s="65">
        <v>0</v>
      </c>
      <c r="EH34" s="65">
        <v>32.277697000000003</v>
      </c>
      <c r="EI34" s="65"/>
      <c r="EJ34" s="65"/>
      <c r="EK34" s="66">
        <f>SUM(DY34:EJ34)</f>
        <v>96.077697000000001</v>
      </c>
      <c r="EL34" s="65">
        <v>0</v>
      </c>
      <c r="EM34" s="65">
        <v>0</v>
      </c>
      <c r="EN34" s="65">
        <v>0</v>
      </c>
      <c r="EO34" s="65">
        <v>0</v>
      </c>
      <c r="EP34" s="65"/>
      <c r="EQ34" s="65"/>
      <c r="ER34" s="65"/>
      <c r="ES34" s="65">
        <v>0</v>
      </c>
      <c r="ET34" s="65">
        <v>0</v>
      </c>
      <c r="EU34" s="65">
        <v>0</v>
      </c>
      <c r="EV34" s="65"/>
      <c r="EW34" s="65">
        <v>0</v>
      </c>
      <c r="EX34" s="66">
        <f>SUM(EL34:EW34)</f>
        <v>0</v>
      </c>
      <c r="EY34" s="66">
        <v>0</v>
      </c>
      <c r="EZ34" s="66">
        <v>0</v>
      </c>
      <c r="FA34" s="68">
        <v>0</v>
      </c>
      <c r="FB34" s="68"/>
      <c r="FC34" s="68">
        <v>0</v>
      </c>
      <c r="FD34" s="68"/>
      <c r="FE34" s="68"/>
      <c r="FF34" s="68">
        <v>1213.9973440000001</v>
      </c>
      <c r="FG34" s="68"/>
      <c r="FH34" s="68">
        <v>388.06949200000003</v>
      </c>
      <c r="FI34" s="68">
        <f>[2]Feuil5!$C$56</f>
        <v>40.637599000000002</v>
      </c>
      <c r="FJ34" s="68">
        <v>79</v>
      </c>
      <c r="FK34" s="68">
        <f>SUM(EY34:FD34)+FE34+FF34+FG34+FH34+FI34+FJ34</f>
        <v>1721.7044350000001</v>
      </c>
      <c r="FL34" s="68">
        <v>0</v>
      </c>
      <c r="FM34" s="68">
        <v>84.703914999999995</v>
      </c>
      <c r="FN34" s="68">
        <v>0</v>
      </c>
      <c r="FO34" s="68">
        <v>0</v>
      </c>
      <c r="FP34" s="68">
        <v>0.95337300000000003</v>
      </c>
      <c r="FQ34" s="68">
        <v>0</v>
      </c>
      <c r="FR34" s="68">
        <v>0</v>
      </c>
      <c r="FS34" s="68">
        <v>0</v>
      </c>
      <c r="FT34" s="68">
        <v>0</v>
      </c>
      <c r="FU34" s="68">
        <v>0</v>
      </c>
      <c r="FV34" s="68">
        <v>40.056503505712001</v>
      </c>
      <c r="FW34" s="68">
        <v>0</v>
      </c>
      <c r="FX34" s="68">
        <f>FM34+FL34+FN34+FO34+FP34+FQ34+FR34+FS34+FT34+FU34+FV34+FW34</f>
        <v>125.713791505712</v>
      </c>
      <c r="FY34" s="65">
        <v>0</v>
      </c>
      <c r="FZ34" s="65">
        <v>1.7181689739999999</v>
      </c>
      <c r="GA34" s="65">
        <v>0</v>
      </c>
      <c r="GB34" s="65">
        <v>0</v>
      </c>
      <c r="GC34" s="65">
        <v>12.185349949999999</v>
      </c>
      <c r="GD34" s="65">
        <v>0</v>
      </c>
      <c r="GE34" s="65">
        <v>1.01859755</v>
      </c>
      <c r="GF34" s="65">
        <v>3.74964399</v>
      </c>
      <c r="GG34" s="65">
        <v>1.0697152700000001</v>
      </c>
      <c r="GH34" s="65"/>
      <c r="GI34" s="68"/>
      <c r="GJ34" s="65"/>
      <c r="GK34" s="68">
        <f>SUM(FY34:GJ34)</f>
        <v>19.741475733999998</v>
      </c>
      <c r="GL34" s="65"/>
      <c r="GM34" s="65">
        <v>0</v>
      </c>
      <c r="GN34" s="65"/>
      <c r="GO34" s="65">
        <v>0</v>
      </c>
      <c r="GP34" s="65"/>
      <c r="GQ34" s="65"/>
      <c r="GR34" s="65"/>
      <c r="GS34" s="65">
        <v>14.796322</v>
      </c>
      <c r="GT34" s="65"/>
      <c r="GU34" s="65"/>
      <c r="GV34" s="65"/>
      <c r="GW34" s="65"/>
      <c r="GX34" s="65">
        <v>228.94568000000001</v>
      </c>
      <c r="GY34" s="65">
        <v>224.56294299999999</v>
      </c>
      <c r="GZ34" s="65">
        <v>428.13423399999999</v>
      </c>
      <c r="HA34" s="65">
        <v>304.47613699999999</v>
      </c>
      <c r="HB34" s="65">
        <v>1017.531653</v>
      </c>
      <c r="HC34" s="65">
        <v>255.08910299999999</v>
      </c>
      <c r="HD34" s="65">
        <v>526.73906099999999</v>
      </c>
      <c r="HE34" s="65">
        <v>775.74248299999999</v>
      </c>
      <c r="HF34" s="65">
        <v>485.31213100000002</v>
      </c>
      <c r="HG34" s="65">
        <v>466.10034000000002</v>
      </c>
      <c r="HH34" s="65">
        <v>836.48207400000001</v>
      </c>
      <c r="HI34" s="65">
        <v>455.66404199999999</v>
      </c>
      <c r="HJ34" s="68">
        <v>1262.559454</v>
      </c>
      <c r="HK34" s="68">
        <v>1204.3583450000001</v>
      </c>
      <c r="HL34" s="68">
        <v>1367.882073</v>
      </c>
      <c r="HM34" s="65">
        <v>383.28766300000001</v>
      </c>
      <c r="HN34" s="68">
        <v>736.30283799999995</v>
      </c>
      <c r="HO34" s="65">
        <v>342.966745</v>
      </c>
      <c r="HP34" s="65">
        <v>1090.5621739999999</v>
      </c>
      <c r="HQ34" s="65">
        <v>1740.897993</v>
      </c>
      <c r="HR34" s="65">
        <v>949.29429500000003</v>
      </c>
      <c r="HS34" s="65">
        <v>882.15603199999998</v>
      </c>
      <c r="HT34" s="65">
        <v>1711.777505</v>
      </c>
      <c r="HU34" s="65">
        <v>1569.483205</v>
      </c>
      <c r="HV34" s="68">
        <v>579.17130699999996</v>
      </c>
      <c r="HW34" s="68">
        <v>284.09855700000003</v>
      </c>
      <c r="HX34" s="65">
        <v>484.64855499999999</v>
      </c>
      <c r="HY34" s="68">
        <v>1056.7740240000001</v>
      </c>
      <c r="HZ34" s="65">
        <v>611.20844799999998</v>
      </c>
      <c r="IA34" s="65">
        <v>432.28750100000002</v>
      </c>
      <c r="IB34" s="65">
        <v>723.89804300000003</v>
      </c>
      <c r="IC34" s="65">
        <v>677.19451400000003</v>
      </c>
      <c r="ID34" s="65">
        <v>1818.4327860000001</v>
      </c>
      <c r="IE34" s="65">
        <v>1349.740049</v>
      </c>
      <c r="IF34" s="65">
        <v>1563.5310449999999</v>
      </c>
      <c r="IG34" s="65">
        <v>1707.995688</v>
      </c>
      <c r="IH34" s="65">
        <v>1151.7904940000001</v>
      </c>
      <c r="II34" s="65">
        <v>1111.5869729999999</v>
      </c>
      <c r="IJ34" s="68">
        <v>887.12866499999996</v>
      </c>
      <c r="IK34" s="65">
        <v>1450.8157000000001</v>
      </c>
      <c r="IL34" s="65">
        <v>808.64356099999998</v>
      </c>
      <c r="IM34" s="65">
        <v>959.18505500000003</v>
      </c>
      <c r="IN34" s="65">
        <v>1254.3250330000001</v>
      </c>
      <c r="IO34" s="65">
        <v>561.08267699999999</v>
      </c>
      <c r="IP34" s="65">
        <v>610.865542</v>
      </c>
      <c r="IQ34" s="106">
        <v>2786.1746889999999</v>
      </c>
      <c r="IR34" s="65">
        <v>594.56158900000003</v>
      </c>
      <c r="IS34" s="65">
        <v>1124.9576050000001</v>
      </c>
      <c r="IT34" s="106">
        <v>2568.783852</v>
      </c>
      <c r="IU34" s="106">
        <v>1551.736625</v>
      </c>
      <c r="IV34" s="65">
        <v>2186.551512</v>
      </c>
      <c r="IW34" s="65">
        <v>2650.4858869999998</v>
      </c>
      <c r="IX34" s="65">
        <v>1523.1688819999999</v>
      </c>
      <c r="IY34" s="65">
        <v>1784.4355849999999</v>
      </c>
      <c r="IZ34" s="65">
        <v>1371.626898</v>
      </c>
      <c r="JA34" s="65">
        <v>880.72908600000005</v>
      </c>
      <c r="JB34" s="65">
        <v>2168.0337410000002</v>
      </c>
      <c r="JC34" s="65">
        <v>1246.6802190000001</v>
      </c>
      <c r="JD34" s="65">
        <v>727.17103999999995</v>
      </c>
      <c r="JE34" s="65">
        <v>784.26852899999994</v>
      </c>
      <c r="JF34" s="65">
        <v>1055.333153</v>
      </c>
      <c r="JG34" s="65">
        <v>1282.540121</v>
      </c>
      <c r="JH34" s="65">
        <v>491.26025099999998</v>
      </c>
      <c r="JI34" s="65">
        <v>2124.6343179999999</v>
      </c>
      <c r="JJ34" s="65">
        <v>2142.6446759999999</v>
      </c>
      <c r="JK34" s="65">
        <v>1254.7941699999999</v>
      </c>
      <c r="JL34" s="65">
        <v>3933.774019</v>
      </c>
      <c r="JM34" s="65">
        <v>3738.6250300000002</v>
      </c>
      <c r="JN34" s="65">
        <v>245.63912099999999</v>
      </c>
      <c r="JO34" s="65">
        <v>210.67097799999999</v>
      </c>
      <c r="JP34" s="65">
        <v>2741.6437839999999</v>
      </c>
      <c r="JQ34" s="65">
        <v>2522.1519950000002</v>
      </c>
      <c r="JR34" s="102">
        <f t="shared" si="19"/>
        <v>19443.671856000001</v>
      </c>
      <c r="JS34" s="102">
        <f t="shared" si="20"/>
        <v>21743.711615999997</v>
      </c>
      <c r="JT34" s="115"/>
      <c r="JU34" s="15"/>
    </row>
    <row r="35" spans="1:281" ht="15">
      <c r="A35" s="64" t="s">
        <v>36</v>
      </c>
      <c r="B35" s="47">
        <v>1450.5</v>
      </c>
      <c r="C35" s="26">
        <v>847.2</v>
      </c>
      <c r="D35" s="26">
        <v>837.6</v>
      </c>
      <c r="E35" s="27">
        <v>54.2</v>
      </c>
      <c r="F35" s="27">
        <v>525.70000000000005</v>
      </c>
      <c r="G35" s="27">
        <v>20791.3</v>
      </c>
      <c r="H35" s="47">
        <v>748.5</v>
      </c>
      <c r="I35" s="17">
        <v>355.3</v>
      </c>
      <c r="J35" s="25">
        <v>746.2</v>
      </c>
      <c r="K35" s="47">
        <v>2533.9</v>
      </c>
      <c r="L35" s="47">
        <v>432.1</v>
      </c>
      <c r="M35" s="66">
        <v>1345.1625000000001</v>
      </c>
      <c r="N35" s="66">
        <v>4389.0605333023577</v>
      </c>
      <c r="O35" s="66">
        <v>24821.237779862429</v>
      </c>
      <c r="P35" s="66">
        <v>8745.4179629999999</v>
      </c>
      <c r="Q35" s="66">
        <v>8941.6118319999987</v>
      </c>
      <c r="R35" s="66">
        <v>22972.660901000003</v>
      </c>
      <c r="S35" s="66">
        <v>37830.282916000004</v>
      </c>
      <c r="T35" s="66">
        <v>26107.542797000002</v>
      </c>
      <c r="U35" s="102">
        <f t="shared" si="14"/>
        <v>18168.692969000003</v>
      </c>
      <c r="V35" s="65">
        <v>141</v>
      </c>
      <c r="W35" s="65" t="s">
        <v>22</v>
      </c>
      <c r="X35" s="65">
        <v>5</v>
      </c>
      <c r="Y35" s="65">
        <v>422</v>
      </c>
      <c r="Z35" s="65" t="s">
        <v>22</v>
      </c>
      <c r="AA35" s="65">
        <v>2.2000000000000002</v>
      </c>
      <c r="AB35" s="65" t="s">
        <v>22</v>
      </c>
      <c r="AC35" s="65" t="s">
        <v>22</v>
      </c>
      <c r="AD35" s="65">
        <v>243</v>
      </c>
      <c r="AE35" s="65">
        <v>1.2</v>
      </c>
      <c r="AF35" s="65" t="s">
        <v>22</v>
      </c>
      <c r="AG35" s="65">
        <v>23.2</v>
      </c>
      <c r="AH35" s="65" t="s">
        <v>22</v>
      </c>
      <c r="AI35" s="65" t="s">
        <v>22</v>
      </c>
      <c r="AJ35" s="65" t="s">
        <v>22</v>
      </c>
      <c r="AK35" s="65" t="s">
        <v>22</v>
      </c>
      <c r="AL35" s="65">
        <v>14</v>
      </c>
      <c r="AM35" s="65">
        <v>18.5</v>
      </c>
      <c r="AN35" s="65" t="s">
        <v>22</v>
      </c>
      <c r="AO35" s="65">
        <v>19.399999999999999</v>
      </c>
      <c r="AP35" s="65" t="s">
        <v>22</v>
      </c>
      <c r="AQ35" s="65">
        <v>2.2999999999999998</v>
      </c>
      <c r="AR35" s="65" t="s">
        <v>22</v>
      </c>
      <c r="AS35" s="65" t="s">
        <v>22</v>
      </c>
      <c r="AT35" s="65">
        <v>6.1</v>
      </c>
      <c r="AU35" s="65" t="s">
        <v>22</v>
      </c>
      <c r="AV35" s="65" t="s">
        <v>22</v>
      </c>
      <c r="AW35" s="65" t="s">
        <v>22</v>
      </c>
      <c r="AX35" s="65" t="s">
        <v>22</v>
      </c>
      <c r="AY35" s="65">
        <v>27.8</v>
      </c>
      <c r="AZ35" s="68">
        <v>57.1</v>
      </c>
      <c r="BA35" s="68">
        <v>332.1</v>
      </c>
      <c r="BB35" s="68">
        <v>26.9</v>
      </c>
      <c r="BC35" s="68">
        <v>0</v>
      </c>
      <c r="BD35" s="68">
        <v>0</v>
      </c>
      <c r="BE35" s="65">
        <v>75.7</v>
      </c>
      <c r="BF35" s="65">
        <v>14.1</v>
      </c>
      <c r="BG35" s="65" t="s">
        <v>22</v>
      </c>
      <c r="BH35" s="65">
        <v>78.2</v>
      </c>
      <c r="BI35" s="65">
        <v>0</v>
      </c>
      <c r="BJ35" s="65">
        <v>340.3</v>
      </c>
      <c r="BK35" s="65">
        <v>97.6</v>
      </c>
      <c r="BL35" s="65">
        <v>735.9</v>
      </c>
      <c r="BM35" s="65">
        <v>39.1</v>
      </c>
      <c r="BN35" s="65">
        <v>0</v>
      </c>
      <c r="BO35" s="65">
        <v>0</v>
      </c>
      <c r="BP35" s="65">
        <v>0</v>
      </c>
      <c r="BQ35" s="65">
        <v>19486.099999999999</v>
      </c>
      <c r="BR35" s="66">
        <v>14.1</v>
      </c>
      <c r="BS35" s="66">
        <v>92.3</v>
      </c>
      <c r="BT35" s="66">
        <v>92.3</v>
      </c>
      <c r="BU35" s="66">
        <v>432.6</v>
      </c>
      <c r="BV35" s="66">
        <v>530.20000000000005</v>
      </c>
      <c r="BW35" s="66">
        <v>1266.0999999999999</v>
      </c>
      <c r="BX35" s="66">
        <v>1305.2</v>
      </c>
      <c r="BY35" s="66">
        <v>1305.2</v>
      </c>
      <c r="BZ35" s="66">
        <v>1305.2</v>
      </c>
      <c r="CA35" s="66">
        <v>1305.2</v>
      </c>
      <c r="CB35" s="66">
        <v>20791.3</v>
      </c>
      <c r="CC35" s="65" t="s">
        <v>22</v>
      </c>
      <c r="CD35" s="65">
        <v>0</v>
      </c>
      <c r="CE35" s="65">
        <v>620</v>
      </c>
      <c r="CF35" s="65">
        <v>55.6</v>
      </c>
      <c r="CG35" s="65">
        <v>0</v>
      </c>
      <c r="CH35" s="65">
        <v>0</v>
      </c>
      <c r="CI35" s="65">
        <v>48.499999999999886</v>
      </c>
      <c r="CJ35" s="65">
        <v>0</v>
      </c>
      <c r="CK35" s="65">
        <v>22.7</v>
      </c>
      <c r="CL35" s="65">
        <v>0</v>
      </c>
      <c r="CM35" s="65">
        <v>0</v>
      </c>
      <c r="CN35" s="65">
        <v>1.7000000000000455</v>
      </c>
      <c r="CO35" s="65" t="s">
        <v>22</v>
      </c>
      <c r="CP35" s="65">
        <v>620</v>
      </c>
      <c r="CQ35" s="65">
        <v>675.6</v>
      </c>
      <c r="CR35" s="65">
        <v>675.6</v>
      </c>
      <c r="CS35" s="65">
        <v>675.6</v>
      </c>
      <c r="CT35" s="68">
        <v>724.1</v>
      </c>
      <c r="CU35" s="65">
        <v>724.1</v>
      </c>
      <c r="CV35" s="65">
        <v>746.8</v>
      </c>
      <c r="CW35" s="68">
        <v>746.8</v>
      </c>
      <c r="CX35" s="68">
        <v>746.8</v>
      </c>
      <c r="CY35" s="65">
        <v>748.5</v>
      </c>
      <c r="CZ35" s="65">
        <v>337.6</v>
      </c>
      <c r="DA35" s="65">
        <v>340.6</v>
      </c>
      <c r="DB35" s="65">
        <v>340.6</v>
      </c>
      <c r="DC35" s="68">
        <v>340.6</v>
      </c>
      <c r="DD35" s="68">
        <v>340.6</v>
      </c>
      <c r="DE35" s="68">
        <v>340.6</v>
      </c>
      <c r="DF35" s="68">
        <v>340.6</v>
      </c>
      <c r="DG35" s="68">
        <v>343</v>
      </c>
      <c r="DH35" s="68">
        <v>347.8</v>
      </c>
      <c r="DI35" s="68">
        <v>347.8</v>
      </c>
      <c r="DJ35" s="68">
        <v>347.8</v>
      </c>
      <c r="DK35" s="68">
        <v>355.3</v>
      </c>
      <c r="DL35" s="68">
        <v>2.6</v>
      </c>
      <c r="DM35" s="65">
        <v>2.6</v>
      </c>
      <c r="DN35" s="68">
        <v>3.3</v>
      </c>
      <c r="DO35" s="68">
        <v>3.3</v>
      </c>
      <c r="DP35" s="68">
        <v>3.4</v>
      </c>
      <c r="DQ35" s="65">
        <v>3.4</v>
      </c>
      <c r="DR35" s="68">
        <v>3.4</v>
      </c>
      <c r="DS35" s="68">
        <v>3.4</v>
      </c>
      <c r="DT35" s="68">
        <v>4.7</v>
      </c>
      <c r="DU35" s="68">
        <v>4.7</v>
      </c>
      <c r="DV35" s="68">
        <v>197.4</v>
      </c>
      <c r="DW35" s="68">
        <v>548.79999999999995</v>
      </c>
      <c r="DX35" s="68">
        <f>DV35+DW35</f>
        <v>746.19999999999993</v>
      </c>
      <c r="DY35" s="65">
        <v>267.2</v>
      </c>
      <c r="DZ35" s="65">
        <v>0</v>
      </c>
      <c r="EA35" s="65">
        <v>0</v>
      </c>
      <c r="EB35" s="65" t="s">
        <v>22</v>
      </c>
      <c r="EC35" s="65" t="s">
        <v>22</v>
      </c>
      <c r="ED35" s="65">
        <v>0</v>
      </c>
      <c r="EE35" s="65">
        <v>0</v>
      </c>
      <c r="EF35" s="65">
        <v>0</v>
      </c>
      <c r="EG35" s="65">
        <v>0</v>
      </c>
      <c r="EH35" s="65">
        <v>0</v>
      </c>
      <c r="EI35" s="65">
        <v>1191.8</v>
      </c>
      <c r="EJ35" s="65">
        <v>1074.9000000000001</v>
      </c>
      <c r="EK35" s="66">
        <f>SUM(DY35:EJ35)</f>
        <v>2533.9</v>
      </c>
      <c r="EL35" s="65">
        <v>0</v>
      </c>
      <c r="EM35" s="65">
        <v>0</v>
      </c>
      <c r="EN35" s="65">
        <v>0</v>
      </c>
      <c r="EO35" s="65">
        <v>0</v>
      </c>
      <c r="EP35" s="65"/>
      <c r="EQ35" s="65">
        <v>84</v>
      </c>
      <c r="ER35" s="65"/>
      <c r="ES35" s="65">
        <v>0</v>
      </c>
      <c r="ET35" s="65">
        <v>0</v>
      </c>
      <c r="EU35" s="65">
        <v>0</v>
      </c>
      <c r="EV35" s="65">
        <v>249.6</v>
      </c>
      <c r="EW35" s="65">
        <v>98.5</v>
      </c>
      <c r="EX35" s="66">
        <f>SUM(EL35:EW35)</f>
        <v>432.1</v>
      </c>
      <c r="EY35" s="66">
        <v>1207.058536</v>
      </c>
      <c r="EZ35" s="66">
        <v>0</v>
      </c>
      <c r="FA35" s="68">
        <v>0</v>
      </c>
      <c r="FB35" s="68"/>
      <c r="FC35" s="68">
        <v>0</v>
      </c>
      <c r="FD35" s="68"/>
      <c r="FE35" s="68"/>
      <c r="FF35" s="68">
        <v>0</v>
      </c>
      <c r="FG35" s="68">
        <v>65.900000000000006</v>
      </c>
      <c r="FH35" s="68">
        <v>0</v>
      </c>
      <c r="FI35" s="68">
        <f>[2]Feuil5!$C$49</f>
        <v>72.203963999999999</v>
      </c>
      <c r="FJ35" s="68">
        <v>0</v>
      </c>
      <c r="FK35" s="68">
        <f>SUM(EY35:FD35)+FE35+FF35+FG35+FH35+FI35+FJ35</f>
        <v>1345.1625000000001</v>
      </c>
      <c r="FL35" s="68">
        <v>1.794135</v>
      </c>
      <c r="FM35" s="68">
        <v>784.30334100000005</v>
      </c>
      <c r="FN35" s="68">
        <v>0</v>
      </c>
      <c r="FO35" s="68">
        <v>4.1664089999999998</v>
      </c>
      <c r="FP35" s="68">
        <v>0</v>
      </c>
      <c r="FQ35" s="68"/>
      <c r="FR35" s="68">
        <v>5.2071563451360001</v>
      </c>
      <c r="FS35" s="68">
        <v>4.110653385949</v>
      </c>
      <c r="FT35" s="68">
        <v>0</v>
      </c>
      <c r="FU35" s="68">
        <v>438.1</v>
      </c>
      <c r="FV35" s="68">
        <v>1726.5077788384917</v>
      </c>
      <c r="FW35" s="68">
        <v>1424.8710597327809</v>
      </c>
      <c r="FX35" s="68">
        <f>FM35+FL35+FN35+FO35+FP35+FQ35+FR35+FS35+FT35+FU35+FV35+FW35</f>
        <v>4389.0605333023577</v>
      </c>
      <c r="FY35" s="65">
        <v>4933.0374553264792</v>
      </c>
      <c r="FZ35" s="65">
        <v>2011.1656790711602</v>
      </c>
      <c r="GA35" s="65">
        <v>318.26146565477995</v>
      </c>
      <c r="GB35" s="65">
        <v>602.12467444000015</v>
      </c>
      <c r="GC35" s="65">
        <v>868.87176005000083</v>
      </c>
      <c r="GD35" s="65">
        <v>8715.8175597000009</v>
      </c>
      <c r="GE35" s="65">
        <v>147.44862544</v>
      </c>
      <c r="GF35" s="65">
        <v>690.54885129000002</v>
      </c>
      <c r="GG35" s="65">
        <v>2399.0860558900004</v>
      </c>
      <c r="GH35" s="65">
        <v>700.97465299999999</v>
      </c>
      <c r="GI35" s="68">
        <v>2106.7914850000002</v>
      </c>
      <c r="GJ35" s="65">
        <v>1327.1095150000001</v>
      </c>
      <c r="GK35" s="68">
        <f>SUM(FY35:GJ35)</f>
        <v>24821.237779862429</v>
      </c>
      <c r="GL35" s="65">
        <v>1253.4942309999999</v>
      </c>
      <c r="GM35" s="65">
        <v>2192.7867630000001</v>
      </c>
      <c r="GN35" s="65">
        <v>725.37384099999997</v>
      </c>
      <c r="GO35" s="65">
        <v>1975.0185449999999</v>
      </c>
      <c r="GP35" s="65"/>
      <c r="GQ35" s="65">
        <v>972.231134</v>
      </c>
      <c r="GR35" s="65"/>
      <c r="GS35" s="65">
        <v>205.49172300000001</v>
      </c>
      <c r="GT35" s="65"/>
      <c r="GU35" s="65">
        <v>2495.107853</v>
      </c>
      <c r="GV35" s="65">
        <v>2809.502774</v>
      </c>
      <c r="GW35" s="65">
        <v>2885.7760929999999</v>
      </c>
      <c r="GX35" s="65"/>
      <c r="GY35" s="65"/>
      <c r="GZ35" s="65"/>
      <c r="HA35" s="65">
        <v>1169.71976</v>
      </c>
      <c r="HB35" s="65">
        <v>232.40303399999999</v>
      </c>
      <c r="HC35" s="65">
        <v>2198.7856579999998</v>
      </c>
      <c r="HD35" s="65">
        <v>1385.899142</v>
      </c>
      <c r="HE35" s="65">
        <v>307.23533700000002</v>
      </c>
      <c r="HF35" s="65">
        <v>785.79667700000005</v>
      </c>
      <c r="HG35" s="65">
        <v>1323.4552779999999</v>
      </c>
      <c r="HH35" s="65"/>
      <c r="HI35" s="65">
        <v>1538.3169459999999</v>
      </c>
      <c r="HJ35" s="68">
        <v>43.491042999999998</v>
      </c>
      <c r="HK35" s="68">
        <v>181.861242</v>
      </c>
      <c r="HL35" s="68">
        <v>442.22380299999998</v>
      </c>
      <c r="HM35" s="65">
        <v>13.483805</v>
      </c>
      <c r="HN35" s="68">
        <v>1770.394669</v>
      </c>
      <c r="HO35" s="65">
        <v>1291.7205879999999</v>
      </c>
      <c r="HP35" s="65">
        <v>1303.6396629999999</v>
      </c>
      <c r="HQ35" s="65">
        <v>1271.8729189999999</v>
      </c>
      <c r="HR35" s="65">
        <v>1144.005954</v>
      </c>
      <c r="HS35" s="65">
        <v>8151.4395270000005</v>
      </c>
      <c r="HT35" s="65">
        <v>3749.6431189999998</v>
      </c>
      <c r="HU35" s="65">
        <v>3608.8845689999998</v>
      </c>
      <c r="HV35" s="68">
        <v>4124.4972850000004</v>
      </c>
      <c r="HW35" s="68">
        <v>1216.615751</v>
      </c>
      <c r="HX35" s="65">
        <v>7691.2846319999999</v>
      </c>
      <c r="HY35" s="68">
        <v>2870.7810239999999</v>
      </c>
      <c r="HZ35" s="65">
        <v>2875.757983</v>
      </c>
      <c r="IA35" s="65">
        <v>0</v>
      </c>
      <c r="IB35" s="65">
        <v>1833.1393989999999</v>
      </c>
      <c r="IC35" s="65">
        <v>9818.5662929999999</v>
      </c>
      <c r="ID35" s="65">
        <v>1860.6731910000001</v>
      </c>
      <c r="IE35" s="65">
        <v>521.33672899999999</v>
      </c>
      <c r="IF35" s="65">
        <v>2513.1558140000002</v>
      </c>
      <c r="IG35" s="65">
        <v>2504.474815</v>
      </c>
      <c r="IH35" s="65">
        <v>53.412368000000001</v>
      </c>
      <c r="II35" s="65">
        <v>7957.1405779999996</v>
      </c>
      <c r="IJ35" s="68">
        <v>6400.2410159999999</v>
      </c>
      <c r="IK35" s="65"/>
      <c r="IL35" s="65"/>
      <c r="IM35" s="65"/>
      <c r="IN35" s="65">
        <v>197.31039000000001</v>
      </c>
      <c r="IO35" s="65">
        <v>1421.752802</v>
      </c>
      <c r="IP35" s="65">
        <v>3375.2690560000001</v>
      </c>
      <c r="IQ35" s="106">
        <v>5082.0087000000003</v>
      </c>
      <c r="IR35" s="65">
        <v>0</v>
      </c>
      <c r="IS35" s="65">
        <v>1620.4078870000001</v>
      </c>
      <c r="IT35" s="106">
        <v>2242.565501</v>
      </c>
      <c r="IU35" s="106">
        <v>538.621756</v>
      </c>
      <c r="IV35" s="65">
        <v>1097.2747890000001</v>
      </c>
      <c r="IW35" s="65">
        <v>1841.998736</v>
      </c>
      <c r="IX35" s="65">
        <v>912.94789400000002</v>
      </c>
      <c r="IY35" s="65">
        <v>3257.488625</v>
      </c>
      <c r="IZ35" s="65">
        <v>486.60079100000002</v>
      </c>
      <c r="JA35" s="65">
        <v>8.4798310000000008</v>
      </c>
      <c r="JB35" s="65">
        <v>3.4114589999999998</v>
      </c>
      <c r="JC35" s="65">
        <v>3310.88382</v>
      </c>
      <c r="JD35" s="65">
        <v>3249.6914839999999</v>
      </c>
      <c r="JE35" s="65">
        <v>1218.7282829999999</v>
      </c>
      <c r="JF35" s="65">
        <v>1131.973207</v>
      </c>
      <c r="JG35" s="65">
        <v>0</v>
      </c>
      <c r="JH35" s="65">
        <v>0</v>
      </c>
      <c r="JI35" s="65">
        <v>2405.2119229999998</v>
      </c>
      <c r="JJ35" s="65">
        <v>3.9858829999999998</v>
      </c>
      <c r="JK35" s="65">
        <v>17.194939000000002</v>
      </c>
      <c r="JL35" s="65">
        <v>3893.7386969999998</v>
      </c>
      <c r="JM35" s="65">
        <v>7253.8543069999996</v>
      </c>
      <c r="JN35" s="65">
        <v>1221.674683</v>
      </c>
      <c r="JO35" s="65">
        <v>0</v>
      </c>
      <c r="JP35" s="65">
        <v>7748.6044099999999</v>
      </c>
      <c r="JQ35" s="65">
        <v>0</v>
      </c>
      <c r="JR35" s="102">
        <f t="shared" si="19"/>
        <v>18168.692969000003</v>
      </c>
      <c r="JS35" s="102">
        <f t="shared" si="20"/>
        <v>23676.238049</v>
      </c>
      <c r="JT35" s="115"/>
      <c r="JU35" s="15"/>
    </row>
    <row r="36" spans="1:281" ht="15">
      <c r="A36" s="64" t="s">
        <v>38</v>
      </c>
      <c r="B36" s="47">
        <v>550</v>
      </c>
      <c r="C36" s="26">
        <v>299.2</v>
      </c>
      <c r="D36" s="26">
        <v>934.5</v>
      </c>
      <c r="E36" s="27">
        <v>870.7</v>
      </c>
      <c r="F36" s="27">
        <v>2603.3000000000002</v>
      </c>
      <c r="G36" s="27">
        <v>3382.1</v>
      </c>
      <c r="H36" s="26">
        <v>547.1</v>
      </c>
      <c r="I36" s="17">
        <v>337.5</v>
      </c>
      <c r="J36" s="25">
        <v>1331.5</v>
      </c>
      <c r="K36" s="47">
        <v>2411.5373770000006</v>
      </c>
      <c r="L36" s="47">
        <v>6502.272884</v>
      </c>
      <c r="M36" s="66">
        <v>23416.333269999999</v>
      </c>
      <c r="N36" s="66">
        <v>21934.273905046848</v>
      </c>
      <c r="O36" s="66">
        <v>15132.149039115729</v>
      </c>
      <c r="P36" s="66">
        <v>3428.6642862450026</v>
      </c>
      <c r="Q36" s="66">
        <v>1223.1239430000001</v>
      </c>
      <c r="R36" s="66">
        <v>212.66994099999999</v>
      </c>
      <c r="S36" s="66">
        <v>1890.1900239999995</v>
      </c>
      <c r="T36" s="66">
        <v>3377.0167690000003</v>
      </c>
      <c r="U36" s="102">
        <f t="shared" si="14"/>
        <v>5270.6209090000002</v>
      </c>
      <c r="V36" s="65">
        <v>2.8</v>
      </c>
      <c r="W36" s="65">
        <v>23.4</v>
      </c>
      <c r="X36" s="65">
        <v>131</v>
      </c>
      <c r="Y36" s="65">
        <v>156.4</v>
      </c>
      <c r="Z36" s="65">
        <v>125.4</v>
      </c>
      <c r="AA36" s="65">
        <v>107.9</v>
      </c>
      <c r="AB36" s="65">
        <v>28.1</v>
      </c>
      <c r="AC36" s="65" t="s">
        <v>22</v>
      </c>
      <c r="AD36" s="65">
        <v>133.5</v>
      </c>
      <c r="AE36" s="65">
        <v>68.400000000000006</v>
      </c>
      <c r="AF36" s="65">
        <v>51.3</v>
      </c>
      <c r="AG36" s="65">
        <v>106.3</v>
      </c>
      <c r="AH36" s="65">
        <v>137.9</v>
      </c>
      <c r="AI36" s="65">
        <v>95.8</v>
      </c>
      <c r="AJ36" s="65">
        <v>89.5</v>
      </c>
      <c r="AK36" s="65">
        <v>138.69999999999999</v>
      </c>
      <c r="AL36" s="65">
        <v>45.3</v>
      </c>
      <c r="AM36" s="65">
        <v>27.5</v>
      </c>
      <c r="AN36" s="65">
        <v>49.9</v>
      </c>
      <c r="AO36" s="65">
        <v>75</v>
      </c>
      <c r="AP36" s="65">
        <v>95.6</v>
      </c>
      <c r="AQ36" s="65">
        <v>107.7</v>
      </c>
      <c r="AR36" s="65">
        <v>7.8</v>
      </c>
      <c r="AS36" s="65" t="s">
        <v>22</v>
      </c>
      <c r="AT36" s="65">
        <v>53.7</v>
      </c>
      <c r="AU36" s="65">
        <v>72.599999999999994</v>
      </c>
      <c r="AV36" s="65">
        <v>272.10000000000002</v>
      </c>
      <c r="AW36" s="65">
        <v>394.2</v>
      </c>
      <c r="AX36" s="65">
        <v>57.5</v>
      </c>
      <c r="AY36" s="65">
        <v>347.2</v>
      </c>
      <c r="AZ36" s="68">
        <v>48.5</v>
      </c>
      <c r="BA36" s="68">
        <v>33.1</v>
      </c>
      <c r="BB36" s="68">
        <v>913</v>
      </c>
      <c r="BC36" s="68">
        <v>110.4</v>
      </c>
      <c r="BD36" s="68">
        <v>175.4</v>
      </c>
      <c r="BE36" s="65">
        <v>125.6</v>
      </c>
      <c r="BF36" s="65">
        <v>105.5</v>
      </c>
      <c r="BG36" s="65">
        <v>260.8</v>
      </c>
      <c r="BH36" s="65">
        <v>683.4</v>
      </c>
      <c r="BI36" s="65">
        <v>58.4</v>
      </c>
      <c r="BJ36" s="65">
        <v>803.1</v>
      </c>
      <c r="BK36" s="65">
        <v>15.2</v>
      </c>
      <c r="BL36" s="65">
        <v>29.8</v>
      </c>
      <c r="BM36" s="65">
        <v>19.5</v>
      </c>
      <c r="BN36" s="65">
        <v>168.7</v>
      </c>
      <c r="BO36" s="65">
        <v>84.8</v>
      </c>
      <c r="BP36" s="65">
        <v>829.2</v>
      </c>
      <c r="BQ36" s="65">
        <v>275.2</v>
      </c>
      <c r="BR36" s="66">
        <v>370.1</v>
      </c>
      <c r="BS36" s="66">
        <v>1056.5</v>
      </c>
      <c r="BT36" s="66">
        <v>1114.9000000000001</v>
      </c>
      <c r="BU36" s="66">
        <v>1917.5</v>
      </c>
      <c r="BV36" s="66">
        <v>1933.2</v>
      </c>
      <c r="BW36" s="66">
        <v>2004.7</v>
      </c>
      <c r="BX36" s="66">
        <v>2024.2</v>
      </c>
      <c r="BY36" s="65">
        <v>2087.4</v>
      </c>
      <c r="BZ36" s="65">
        <v>2277.6999999999998</v>
      </c>
      <c r="CA36" s="65">
        <v>3106.9</v>
      </c>
      <c r="CB36" s="68">
        <v>3382.1</v>
      </c>
      <c r="CC36" s="65">
        <v>1.3</v>
      </c>
      <c r="CD36" s="65">
        <v>203.2</v>
      </c>
      <c r="CE36" s="65">
        <v>23.3</v>
      </c>
      <c r="CF36" s="65">
        <v>14.8</v>
      </c>
      <c r="CG36" s="65">
        <v>2.0999999999999943</v>
      </c>
      <c r="CH36" s="65">
        <v>12.4</v>
      </c>
      <c r="CI36" s="65">
        <v>114.9</v>
      </c>
      <c r="CJ36" s="65">
        <v>2.3999999999999773</v>
      </c>
      <c r="CK36" s="65">
        <v>156.1</v>
      </c>
      <c r="CL36" s="65">
        <v>1.7000000000000455</v>
      </c>
      <c r="CM36" s="65">
        <v>8.0999999999999091</v>
      </c>
      <c r="CN36" s="65">
        <v>6.8000000000000682</v>
      </c>
      <c r="CO36" s="65">
        <v>204.5</v>
      </c>
      <c r="CP36" s="65">
        <v>227.8</v>
      </c>
      <c r="CQ36" s="65">
        <v>242.6</v>
      </c>
      <c r="CR36" s="65">
        <v>244.7</v>
      </c>
      <c r="CS36" s="65">
        <v>257.10000000000002</v>
      </c>
      <c r="CT36" s="68">
        <v>372</v>
      </c>
      <c r="CU36" s="65">
        <v>374.4</v>
      </c>
      <c r="CV36" s="65">
        <v>530.5</v>
      </c>
      <c r="CW36" s="68">
        <v>532.20000000000005</v>
      </c>
      <c r="CX36" s="68">
        <v>540.29999999999995</v>
      </c>
      <c r="CY36" s="65">
        <v>547.1</v>
      </c>
      <c r="CZ36" s="65">
        <v>204.6</v>
      </c>
      <c r="DA36" s="65">
        <v>7.1</v>
      </c>
      <c r="DB36" s="65">
        <v>17.100000000000001</v>
      </c>
      <c r="DC36" s="68">
        <v>197.2</v>
      </c>
      <c r="DD36" s="68">
        <v>198.1</v>
      </c>
      <c r="DE36" s="68">
        <v>216.7</v>
      </c>
      <c r="DF36" s="68">
        <v>235.9</v>
      </c>
      <c r="DG36" s="68">
        <v>292.2</v>
      </c>
      <c r="DH36" s="68">
        <v>322.10000000000002</v>
      </c>
      <c r="DI36" s="68">
        <v>332</v>
      </c>
      <c r="DJ36" s="68">
        <v>332</v>
      </c>
      <c r="DK36" s="68">
        <v>337.5</v>
      </c>
      <c r="DL36" s="68">
        <v>21.7</v>
      </c>
      <c r="DM36" s="65">
        <v>820.4</v>
      </c>
      <c r="DN36" s="68">
        <v>1045.7</v>
      </c>
      <c r="DO36" s="68">
        <v>1061.9000000000001</v>
      </c>
      <c r="DP36" s="68">
        <v>1165.2</v>
      </c>
      <c r="DQ36" s="65">
        <v>1266.4000000000001</v>
      </c>
      <c r="DR36" s="68">
        <v>1279</v>
      </c>
      <c r="DS36" s="68">
        <v>1279.5</v>
      </c>
      <c r="DT36" s="68">
        <v>1324.6</v>
      </c>
      <c r="DU36" s="68">
        <v>1324.6</v>
      </c>
      <c r="DV36" s="68">
        <v>1324.6</v>
      </c>
      <c r="DW36" s="68">
        <v>6.9</v>
      </c>
      <c r="DX36" s="68">
        <f>DV36+DW36</f>
        <v>1331.5</v>
      </c>
      <c r="DY36" s="65">
        <v>387.6</v>
      </c>
      <c r="DZ36" s="65">
        <v>9.4</v>
      </c>
      <c r="EA36" s="65">
        <v>242.6</v>
      </c>
      <c r="EB36" s="65">
        <f>890.2</f>
        <v>890.2</v>
      </c>
      <c r="EC36" s="65">
        <f>0.2+5.36139</f>
        <v>5.5613900000000003</v>
      </c>
      <c r="ED36" s="65">
        <f>[1]Feuil3!$F$39+[1]Feuil3!$F$44+[1]Feuil3!$F$45</f>
        <v>220.89501899999999</v>
      </c>
      <c r="EE36" s="65">
        <v>0</v>
      </c>
      <c r="EF36" s="65">
        <v>18.5</v>
      </c>
      <c r="EG36" s="65">
        <v>27.130657999999997</v>
      </c>
      <c r="EH36" s="65">
        <v>90.950310000000002</v>
      </c>
      <c r="EI36" s="65">
        <v>469.8</v>
      </c>
      <c r="EJ36" s="65">
        <v>48.9</v>
      </c>
      <c r="EK36" s="66">
        <f>SUM(DY36:EJ36)</f>
        <v>2411.5373770000006</v>
      </c>
      <c r="EL36" s="65">
        <v>164</v>
      </c>
      <c r="EM36" s="65">
        <v>659.6</v>
      </c>
      <c r="EN36" s="65">
        <v>961.9</v>
      </c>
      <c r="EO36" s="65">
        <v>353.65683300000001</v>
      </c>
      <c r="EP36" s="65">
        <v>733</v>
      </c>
      <c r="EQ36" s="65">
        <v>647.1</v>
      </c>
      <c r="ER36" s="65">
        <v>30.6</v>
      </c>
      <c r="ES36" s="65">
        <v>1652.5785970000002</v>
      </c>
      <c r="ET36" s="65">
        <v>550.25</v>
      </c>
      <c r="EU36" s="65">
        <v>262.08745399999998</v>
      </c>
      <c r="EV36" s="65">
        <v>0</v>
      </c>
      <c r="EW36" s="65">
        <f>13.2+44.9+429.4</f>
        <v>487.5</v>
      </c>
      <c r="EX36" s="66">
        <f>SUM(EL36:EW36)</f>
        <v>6502.272884</v>
      </c>
      <c r="EY36" s="67">
        <v>477.881122</v>
      </c>
      <c r="EZ36" s="66">
        <v>1860.266869</v>
      </c>
      <c r="FA36" s="68">
        <v>460.01903799999997</v>
      </c>
      <c r="FB36" s="68">
        <f>25.5+8.28+2.22+6636.1</f>
        <v>6672.1</v>
      </c>
      <c r="FC36" s="68">
        <f>1734.8+1065.117</f>
        <v>2799.9169999999999</v>
      </c>
      <c r="FD36" s="68">
        <f>12+517.9+3.4+1437.6</f>
        <v>1970.8999999999999</v>
      </c>
      <c r="FE36" s="68">
        <v>776.15144899999996</v>
      </c>
      <c r="FF36" s="68">
        <v>453.13905</v>
      </c>
      <c r="FG36" s="68">
        <v>2488</v>
      </c>
      <c r="FH36" s="68">
        <v>1997.1746899999998</v>
      </c>
      <c r="FI36" s="68">
        <f>[2]Feuil5!$C$60</f>
        <v>891.884052</v>
      </c>
      <c r="FJ36" s="67">
        <v>2568.9000000000005</v>
      </c>
      <c r="FK36" s="68">
        <f>SUM(EY36:FD36)+FE36+FF36+FG36+FH36+FI36+FJ36</f>
        <v>23416.333270000003</v>
      </c>
      <c r="FL36" s="68">
        <v>4399.6333869999999</v>
      </c>
      <c r="FM36" s="68">
        <v>3309.846869</v>
      </c>
      <c r="FN36" s="68">
        <v>1845.4204629999999</v>
      </c>
      <c r="FO36" s="68">
        <v>454.84764699999999</v>
      </c>
      <c r="FP36" s="68">
        <v>16.256912880000002</v>
      </c>
      <c r="FQ36" s="68">
        <v>49</v>
      </c>
      <c r="FR36" s="68">
        <v>114.31733290070999</v>
      </c>
      <c r="FS36" s="68">
        <v>380.59523481766007</v>
      </c>
      <c r="FT36" s="68">
        <v>2665.5520113289208</v>
      </c>
      <c r="FU36" s="68">
        <v>1194.8</v>
      </c>
      <c r="FV36" s="68">
        <f>6452.34239358038-100.8</f>
        <v>6351.5423935803801</v>
      </c>
      <c r="FW36" s="68">
        <v>901.0340705277539</v>
      </c>
      <c r="FX36" s="68">
        <f>FM36+FL36+FN36+FO36+FP36+FQ36+FR36+FS36+FT36+FU36+FV36+FW36</f>
        <v>21682.846322035421</v>
      </c>
      <c r="FY36" s="68">
        <v>1097.4697418333569</v>
      </c>
      <c r="FZ36" s="68">
        <v>829.29134365314997</v>
      </c>
      <c r="GA36" s="68">
        <v>1226.864672501224</v>
      </c>
      <c r="GB36" s="68">
        <v>736.68150239999989</v>
      </c>
      <c r="GC36" s="68">
        <v>749.59634439999991</v>
      </c>
      <c r="GD36" s="68">
        <v>409.42981766000003</v>
      </c>
      <c r="GE36" s="68">
        <v>977.22608564000006</v>
      </c>
      <c r="GF36" s="68">
        <v>2487.9187842300003</v>
      </c>
      <c r="GG36" s="68">
        <v>2404.1312913299998</v>
      </c>
      <c r="GH36" s="68">
        <v>945.10609100000011</v>
      </c>
      <c r="GI36" s="68">
        <v>1899.138543</v>
      </c>
      <c r="GJ36" s="68">
        <v>1329.81187</v>
      </c>
      <c r="GK36" s="68">
        <f>SUM(FY36:GJ36)</f>
        <v>15092.666087647731</v>
      </c>
      <c r="GL36" s="68">
        <v>1950.9534040000001</v>
      </c>
      <c r="GM36" s="68">
        <v>1660.6716369999999</v>
      </c>
      <c r="GN36" s="68">
        <v>1431.583241</v>
      </c>
      <c r="GO36" s="68">
        <v>810.56446600000004</v>
      </c>
      <c r="GP36" s="68">
        <v>535.25649999999996</v>
      </c>
      <c r="GQ36" s="68">
        <v>749.770713</v>
      </c>
      <c r="GR36" s="68">
        <v>2337.1067910000002</v>
      </c>
      <c r="GS36" s="68">
        <v>332.55710500000004</v>
      </c>
      <c r="GT36" s="68">
        <v>287.03633828800002</v>
      </c>
      <c r="GU36" s="68">
        <v>653.36348399999997</v>
      </c>
      <c r="GV36" s="68">
        <v>1393.1028080000001</v>
      </c>
      <c r="GW36" s="68">
        <v>1055.331498</v>
      </c>
      <c r="GX36" s="68"/>
      <c r="GY36" s="68">
        <v>267.99007699999999</v>
      </c>
      <c r="GZ36" s="68">
        <v>831.02295700000002</v>
      </c>
      <c r="HA36" s="68">
        <v>4.3720270000000001</v>
      </c>
      <c r="HB36" s="68"/>
      <c r="HC36" s="68">
        <v>0.36840700000000004</v>
      </c>
      <c r="HD36" s="68"/>
      <c r="HE36" s="68">
        <v>55.056297999999998</v>
      </c>
      <c r="HF36" s="68">
        <v>42.516213</v>
      </c>
      <c r="HG36" s="68">
        <v>0.16552700000000001</v>
      </c>
      <c r="HH36" s="68">
        <v>21.583113000000004</v>
      </c>
      <c r="HI36" s="68">
        <v>4.9324E-2</v>
      </c>
      <c r="HJ36" s="68">
        <v>51.808724999999995</v>
      </c>
      <c r="HK36" s="68"/>
      <c r="HL36" s="68">
        <v>1.429611</v>
      </c>
      <c r="HM36" s="68">
        <v>1.839796</v>
      </c>
      <c r="HN36" s="68">
        <v>58.649858000000002</v>
      </c>
      <c r="HO36" s="68">
        <v>30.108723000000001</v>
      </c>
      <c r="HP36" s="68">
        <v>5.398E-2</v>
      </c>
      <c r="HQ36" s="68">
        <v>0.59218899999999997</v>
      </c>
      <c r="HR36" s="68">
        <v>2.8711130000000002</v>
      </c>
      <c r="HS36" s="68">
        <v>22.14311</v>
      </c>
      <c r="HT36" s="66">
        <v>2.670426</v>
      </c>
      <c r="HU36" s="66">
        <v>40.502409999999998</v>
      </c>
      <c r="HV36" s="68">
        <v>0</v>
      </c>
      <c r="HW36" s="68">
        <v>22.395837000000029</v>
      </c>
      <c r="HX36" s="68">
        <v>166.60557999999946</v>
      </c>
      <c r="HY36" s="68">
        <v>99.069095000000289</v>
      </c>
      <c r="HZ36" s="68">
        <v>45.763856999999916</v>
      </c>
      <c r="IA36" s="68">
        <v>257.82928299999992</v>
      </c>
      <c r="IB36" s="68">
        <v>99.623904999999922</v>
      </c>
      <c r="IC36" s="68">
        <v>0.48458700000082899</v>
      </c>
      <c r="ID36" s="68">
        <v>67.909965999999713</v>
      </c>
      <c r="IE36" s="66">
        <v>255.51904599999989</v>
      </c>
      <c r="IF36" s="66">
        <v>17.613045999999486</v>
      </c>
      <c r="IG36" s="66">
        <v>857.37582199999997</v>
      </c>
      <c r="IH36" s="66">
        <v>1950.0636809999999</v>
      </c>
      <c r="II36" s="66">
        <v>586.53989200000001</v>
      </c>
      <c r="IJ36" s="68">
        <v>183.598525</v>
      </c>
      <c r="IK36" s="72">
        <v>50.988112000000015</v>
      </c>
      <c r="IL36" s="72">
        <v>33.665053999999969</v>
      </c>
      <c r="IM36" s="102">
        <v>6.476585000000199</v>
      </c>
      <c r="IN36" s="65">
        <v>159.12742399999999</v>
      </c>
      <c r="IO36" s="65"/>
      <c r="IP36" s="65">
        <v>336.749459</v>
      </c>
      <c r="IQ36" s="65">
        <v>4.1841539999999995</v>
      </c>
      <c r="IR36" s="65">
        <v>13.124945</v>
      </c>
      <c r="IS36" s="108">
        <v>52.498937999999995</v>
      </c>
      <c r="IT36" s="106">
        <v>2.098652</v>
      </c>
      <c r="IU36" s="106">
        <v>140.07064199999999</v>
      </c>
      <c r="IV36" s="108">
        <v>1912.8030610000001</v>
      </c>
      <c r="IW36" s="108">
        <v>1652.6942609999999</v>
      </c>
      <c r="IX36" s="108">
        <v>444.89100200000001</v>
      </c>
      <c r="IY36" s="108">
        <v>32.739912000000004</v>
      </c>
      <c r="IZ36" s="108">
        <v>146.65935700000003</v>
      </c>
      <c r="JA36" s="108">
        <v>346.78018800000001</v>
      </c>
      <c r="JB36" s="108">
        <v>32.419927000000001</v>
      </c>
      <c r="JC36" s="108">
        <v>513.82592900000054</v>
      </c>
      <c r="JD36" s="108">
        <v>41.848441999999523</v>
      </c>
      <c r="JE36" s="108">
        <v>3.7895360000002256</v>
      </c>
      <c r="JF36" s="108">
        <v>54.574224999999998</v>
      </c>
      <c r="JG36" s="108">
        <v>137.39360399999998</v>
      </c>
      <c r="JH36" s="108">
        <v>13.081953</v>
      </c>
      <c r="JI36" s="108">
        <v>49.092483000000001</v>
      </c>
      <c r="JJ36" s="108">
        <v>42.206966999999999</v>
      </c>
      <c r="JK36" s="108">
        <v>78.645422999999994</v>
      </c>
      <c r="JL36" s="108">
        <v>0.23088700000000001</v>
      </c>
      <c r="JM36" s="108">
        <v>17.006862000000002</v>
      </c>
      <c r="JN36" s="108">
        <v>20.473582999999998</v>
      </c>
      <c r="JO36" s="108">
        <v>3.0811989999999998</v>
      </c>
      <c r="JP36" s="108">
        <v>2.5831489999999997</v>
      </c>
      <c r="JQ36" s="108">
        <v>124.67983599999999</v>
      </c>
      <c r="JR36" s="102">
        <f t="shared" si="19"/>
        <v>5270.6209090000002</v>
      </c>
      <c r="JS36" s="102">
        <f t="shared" si="20"/>
        <v>543.05017100000009</v>
      </c>
      <c r="JT36" s="98"/>
      <c r="JU36" s="15"/>
    </row>
    <row r="37" spans="1:281" ht="15">
      <c r="A37" s="17"/>
      <c r="B37" s="47"/>
      <c r="C37" s="26"/>
      <c r="D37" s="26"/>
      <c r="E37" s="27"/>
      <c r="F37" s="27"/>
      <c r="G37" s="27"/>
      <c r="H37" s="26"/>
      <c r="I37" s="27"/>
      <c r="J37" s="26"/>
      <c r="K37" s="56"/>
      <c r="L37" s="56"/>
      <c r="M37" s="55"/>
      <c r="N37" s="55"/>
      <c r="O37" s="55"/>
      <c r="P37" s="55"/>
      <c r="Q37" s="55"/>
      <c r="R37" s="53"/>
      <c r="S37" s="53"/>
      <c r="T37" s="53"/>
      <c r="U37" s="102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8"/>
      <c r="BA37" s="68"/>
      <c r="BB37" s="68"/>
      <c r="BC37" s="68"/>
      <c r="BD37" s="68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6"/>
      <c r="BS37" s="66"/>
      <c r="BT37" s="66"/>
      <c r="BU37" s="66"/>
      <c r="BV37" s="66"/>
      <c r="BW37" s="66"/>
      <c r="BX37" s="66"/>
      <c r="BY37" s="65"/>
      <c r="BZ37" s="65"/>
      <c r="CA37" s="65"/>
      <c r="CB37" s="68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5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55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55"/>
      <c r="FK37" s="55"/>
      <c r="FL37" s="68"/>
      <c r="FM37" s="68"/>
      <c r="FN37" s="68"/>
      <c r="FO37" s="68"/>
      <c r="FP37" s="68"/>
      <c r="FQ37" s="68"/>
      <c r="FR37" s="55"/>
      <c r="FS37" s="68"/>
      <c r="FT37" s="68"/>
      <c r="FU37" s="68"/>
      <c r="FV37" s="68"/>
      <c r="FW37" s="68"/>
      <c r="FX37" s="68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68"/>
      <c r="HO37" s="55"/>
      <c r="HP37" s="55"/>
      <c r="HQ37" s="55"/>
      <c r="HR37" s="55"/>
      <c r="HS37" s="55"/>
      <c r="HT37" s="15"/>
      <c r="HU37" s="15"/>
      <c r="HV37" s="55"/>
      <c r="HW37" s="55"/>
      <c r="HX37" s="55"/>
      <c r="HY37" s="68"/>
      <c r="HZ37" s="55"/>
      <c r="IA37" s="55"/>
      <c r="IB37" s="55"/>
      <c r="IC37" s="55"/>
      <c r="ID37" s="55"/>
      <c r="IE37" s="15"/>
      <c r="IF37" s="15"/>
      <c r="IG37" s="15"/>
      <c r="IH37" s="15"/>
      <c r="II37" s="15"/>
      <c r="IJ37" s="68"/>
      <c r="IK37" s="68"/>
      <c r="IL37" s="68"/>
      <c r="IM37" s="68"/>
      <c r="IN37" s="68"/>
      <c r="IO37" s="68"/>
      <c r="IP37" s="68"/>
      <c r="IQ37" s="106"/>
      <c r="IR37" s="68"/>
      <c r="IS37" s="68"/>
      <c r="IT37" s="106"/>
      <c r="IU37" s="106"/>
      <c r="IV37" s="68"/>
      <c r="IW37" s="68"/>
      <c r="IX37" s="68"/>
      <c r="IY37" s="68"/>
      <c r="IZ37" s="68"/>
      <c r="JA37" s="68"/>
      <c r="JB37" s="68"/>
      <c r="JC37" s="68"/>
      <c r="JD37" s="68"/>
      <c r="JE37" s="68"/>
      <c r="JF37" s="68"/>
      <c r="JG37" s="68"/>
      <c r="JH37" s="68"/>
      <c r="JI37" s="68"/>
      <c r="JJ37" s="68"/>
      <c r="JK37" s="68"/>
      <c r="JL37" s="68"/>
      <c r="JM37" s="68"/>
      <c r="JN37" s="68"/>
      <c r="JO37" s="68"/>
      <c r="JP37" s="68"/>
      <c r="JQ37" s="68"/>
      <c r="JR37" s="102"/>
      <c r="JS37" s="102"/>
      <c r="JU37" s="15"/>
    </row>
    <row r="38" spans="1:281" ht="15">
      <c r="A38" s="50" t="s">
        <v>39</v>
      </c>
      <c r="B38" s="51">
        <f t="shared" ref="B38:BQ38" si="26">SUM(B40:B52)</f>
        <v>38293.1</v>
      </c>
      <c r="C38" s="51">
        <f t="shared" si="26"/>
        <v>31748.799999999999</v>
      </c>
      <c r="D38" s="51">
        <f t="shared" si="26"/>
        <v>32395.300000000003</v>
      </c>
      <c r="E38" s="51">
        <f t="shared" si="26"/>
        <v>41166</v>
      </c>
      <c r="F38" s="51">
        <f t="shared" si="26"/>
        <v>72647.460000000006</v>
      </c>
      <c r="G38" s="51">
        <f t="shared" si="26"/>
        <v>168350.6</v>
      </c>
      <c r="H38" s="51">
        <f t="shared" si="26"/>
        <v>135117.79999999999</v>
      </c>
      <c r="I38" s="51">
        <f t="shared" si="26"/>
        <v>196452.00000000003</v>
      </c>
      <c r="J38" s="52">
        <f t="shared" si="26"/>
        <v>190746.70000000004</v>
      </c>
      <c r="K38" s="52">
        <f t="shared" si="26"/>
        <v>293905.25313600001</v>
      </c>
      <c r="L38" s="52">
        <f t="shared" si="26"/>
        <v>376761.48806699994</v>
      </c>
      <c r="M38" s="53">
        <f t="shared" si="26"/>
        <v>400893.75627300004</v>
      </c>
      <c r="N38" s="53">
        <f t="shared" si="26"/>
        <v>497193.79022008844</v>
      </c>
      <c r="O38" s="53">
        <f t="shared" si="26"/>
        <v>545064.24607870553</v>
      </c>
      <c r="P38" s="53">
        <f t="shared" si="26"/>
        <v>510261.35838879464</v>
      </c>
      <c r="Q38" s="53">
        <f t="shared" si="26"/>
        <v>473921.63747300004</v>
      </c>
      <c r="R38" s="53">
        <f t="shared" si="26"/>
        <v>647243.88346375013</v>
      </c>
      <c r="S38" s="53">
        <f t="shared" si="26"/>
        <v>780541.87765024998</v>
      </c>
      <c r="T38" s="53">
        <f t="shared" si="26"/>
        <v>862569.94115899981</v>
      </c>
      <c r="U38" s="53">
        <f t="shared" si="26"/>
        <v>896183.96401300002</v>
      </c>
      <c r="V38" s="53">
        <f t="shared" si="26"/>
        <v>2743.4</v>
      </c>
      <c r="W38" s="53">
        <f t="shared" si="26"/>
        <v>1739.3000000000002</v>
      </c>
      <c r="X38" s="53">
        <f t="shared" si="26"/>
        <v>3056.3999999999996</v>
      </c>
      <c r="Y38" s="53">
        <f t="shared" si="26"/>
        <v>2522</v>
      </c>
      <c r="Z38" s="53">
        <f t="shared" si="26"/>
        <v>2095.8000000000002</v>
      </c>
      <c r="AA38" s="53">
        <f t="shared" si="26"/>
        <v>2697.6000000000004</v>
      </c>
      <c r="AB38" s="53">
        <f t="shared" si="26"/>
        <v>3479</v>
      </c>
      <c r="AC38" s="53">
        <f t="shared" si="26"/>
        <v>2548.6999999999998</v>
      </c>
      <c r="AD38" s="53">
        <f t="shared" si="26"/>
        <v>3630.4999999999995</v>
      </c>
      <c r="AE38" s="53">
        <f t="shared" si="26"/>
        <v>3044.4000000000005</v>
      </c>
      <c r="AF38" s="53">
        <f t="shared" si="26"/>
        <v>2796.2</v>
      </c>
      <c r="AG38" s="53">
        <f t="shared" si="26"/>
        <v>2042</v>
      </c>
      <c r="AH38" s="53">
        <f t="shared" si="26"/>
        <v>3772.6</v>
      </c>
      <c r="AI38" s="53">
        <f t="shared" si="26"/>
        <v>2447.3000000000002</v>
      </c>
      <c r="AJ38" s="53">
        <f t="shared" si="26"/>
        <v>3832.9</v>
      </c>
      <c r="AK38" s="53">
        <f t="shared" si="26"/>
        <v>3169.9</v>
      </c>
      <c r="AL38" s="53">
        <f t="shared" si="26"/>
        <v>2629</v>
      </c>
      <c r="AM38" s="53">
        <f t="shared" si="26"/>
        <v>3533.3</v>
      </c>
      <c r="AN38" s="53">
        <f t="shared" si="26"/>
        <v>2784.8999999999996</v>
      </c>
      <c r="AO38" s="53">
        <f t="shared" si="26"/>
        <v>4455.8</v>
      </c>
      <c r="AP38" s="53">
        <f t="shared" si="26"/>
        <v>4094.1000000000004</v>
      </c>
      <c r="AQ38" s="53">
        <f t="shared" si="26"/>
        <v>2817.1000000000004</v>
      </c>
      <c r="AR38" s="53">
        <f t="shared" si="26"/>
        <v>4394.7</v>
      </c>
      <c r="AS38" s="53">
        <f t="shared" si="26"/>
        <v>3234.4</v>
      </c>
      <c r="AT38" s="53">
        <f t="shared" si="26"/>
        <v>2527.3000000000002</v>
      </c>
      <c r="AU38" s="53">
        <f t="shared" si="26"/>
        <v>3315.7</v>
      </c>
      <c r="AV38" s="53">
        <f t="shared" si="26"/>
        <v>6241.3</v>
      </c>
      <c r="AW38" s="53">
        <f t="shared" si="26"/>
        <v>3572.6000000000004</v>
      </c>
      <c r="AX38" s="53">
        <f t="shared" si="26"/>
        <v>5386.26</v>
      </c>
      <c r="AY38" s="53">
        <f t="shared" si="26"/>
        <v>4156.3</v>
      </c>
      <c r="AZ38" s="53">
        <f t="shared" si="26"/>
        <v>6074.8000000000011</v>
      </c>
      <c r="BA38" s="53">
        <f t="shared" si="26"/>
        <v>7454.9999999999991</v>
      </c>
      <c r="BB38" s="53">
        <f t="shared" si="26"/>
        <v>9469.0999999999985</v>
      </c>
      <c r="BC38" s="53">
        <f t="shared" si="26"/>
        <v>7572.6</v>
      </c>
      <c r="BD38" s="53">
        <f t="shared" si="26"/>
        <v>7885.5</v>
      </c>
      <c r="BE38" s="53">
        <f t="shared" si="26"/>
        <v>8991</v>
      </c>
      <c r="BF38" s="53">
        <f t="shared" si="26"/>
        <v>10848.1</v>
      </c>
      <c r="BG38" s="53">
        <f t="shared" si="26"/>
        <v>15324.3</v>
      </c>
      <c r="BH38" s="53">
        <f t="shared" si="26"/>
        <v>11420.800000000001</v>
      </c>
      <c r="BI38" s="53">
        <f t="shared" si="26"/>
        <v>18599.8</v>
      </c>
      <c r="BJ38" s="53">
        <f t="shared" si="26"/>
        <v>9642.7999999999993</v>
      </c>
      <c r="BK38" s="53">
        <f t="shared" si="26"/>
        <v>13259.2</v>
      </c>
      <c r="BL38" s="53">
        <f t="shared" si="26"/>
        <v>11338.1</v>
      </c>
      <c r="BM38" s="53">
        <f t="shared" si="26"/>
        <v>12430.6</v>
      </c>
      <c r="BN38" s="53">
        <f t="shared" si="26"/>
        <v>20012.899999999991</v>
      </c>
      <c r="BO38" s="53">
        <f t="shared" si="26"/>
        <v>11174.7</v>
      </c>
      <c r="BP38" s="53">
        <f t="shared" si="26"/>
        <v>21841.4</v>
      </c>
      <c r="BQ38" s="53">
        <f t="shared" si="26"/>
        <v>12457.900000000001</v>
      </c>
      <c r="BR38" s="53">
        <f t="shared" ref="BR38:EC38" si="27">SUM(BR40:BR52)</f>
        <v>26172.400000000001</v>
      </c>
      <c r="BS38" s="53">
        <f t="shared" si="27"/>
        <v>37593.199999999997</v>
      </c>
      <c r="BT38" s="53">
        <f t="shared" si="27"/>
        <v>56193</v>
      </c>
      <c r="BU38" s="53">
        <f t="shared" si="27"/>
        <v>65835.8</v>
      </c>
      <c r="BV38" s="53">
        <f t="shared" si="27"/>
        <v>79094.999999999985</v>
      </c>
      <c r="BW38" s="53">
        <f t="shared" si="27"/>
        <v>90433.1</v>
      </c>
      <c r="BX38" s="53">
        <f t="shared" si="27"/>
        <v>102863.70000000001</v>
      </c>
      <c r="BY38" s="53">
        <f t="shared" si="27"/>
        <v>122876.6</v>
      </c>
      <c r="BZ38" s="53">
        <f t="shared" si="27"/>
        <v>134051.30000000002</v>
      </c>
      <c r="CA38" s="53">
        <f t="shared" si="27"/>
        <v>155892.69999999998</v>
      </c>
      <c r="CB38" s="53">
        <f t="shared" si="27"/>
        <v>168350.6</v>
      </c>
      <c r="CC38" s="53">
        <f t="shared" si="27"/>
        <v>8814.5</v>
      </c>
      <c r="CD38" s="53">
        <f t="shared" si="27"/>
        <v>10370.9</v>
      </c>
      <c r="CE38" s="53">
        <f t="shared" si="27"/>
        <v>9745.2000000000007</v>
      </c>
      <c r="CF38" s="53">
        <f t="shared" si="27"/>
        <v>8859.9999999999982</v>
      </c>
      <c r="CG38" s="53">
        <f t="shared" si="27"/>
        <v>10312</v>
      </c>
      <c r="CH38" s="53">
        <f t="shared" si="27"/>
        <v>11979.6</v>
      </c>
      <c r="CI38" s="53">
        <f t="shared" si="27"/>
        <v>12621.6</v>
      </c>
      <c r="CJ38" s="53">
        <f t="shared" si="27"/>
        <v>17809.799999999996</v>
      </c>
      <c r="CK38" s="53">
        <f t="shared" si="27"/>
        <v>12632.8</v>
      </c>
      <c r="CL38" s="53">
        <f t="shared" si="27"/>
        <v>10764.300000000001</v>
      </c>
      <c r="CM38" s="53">
        <f t="shared" si="27"/>
        <v>13839.099999999999</v>
      </c>
      <c r="CN38" s="53">
        <f t="shared" si="27"/>
        <v>7306.6999999999971</v>
      </c>
      <c r="CO38" s="53">
        <f t="shared" si="27"/>
        <v>19246.7</v>
      </c>
      <c r="CP38" s="53">
        <f t="shared" si="27"/>
        <v>28991.9</v>
      </c>
      <c r="CQ38" s="53">
        <f t="shared" si="27"/>
        <v>37851.9</v>
      </c>
      <c r="CR38" s="53">
        <f t="shared" si="27"/>
        <v>48163.900000000009</v>
      </c>
      <c r="CS38" s="53">
        <f t="shared" si="27"/>
        <v>60143.5</v>
      </c>
      <c r="CT38" s="53">
        <f t="shared" si="27"/>
        <v>72765.100000000006</v>
      </c>
      <c r="CU38" s="53">
        <f t="shared" si="27"/>
        <v>90574.9</v>
      </c>
      <c r="CV38" s="53">
        <f t="shared" si="27"/>
        <v>103207.69999999998</v>
      </c>
      <c r="CW38" s="53">
        <f t="shared" si="27"/>
        <v>113972.00000000001</v>
      </c>
      <c r="CX38" s="53">
        <f t="shared" si="27"/>
        <v>127811.1</v>
      </c>
      <c r="CY38" s="53">
        <f t="shared" si="27"/>
        <v>135117.79999999999</v>
      </c>
      <c r="CZ38" s="53">
        <f t="shared" si="27"/>
        <v>10162.9</v>
      </c>
      <c r="DA38" s="53">
        <f t="shared" si="27"/>
        <v>22008.9</v>
      </c>
      <c r="DB38" s="53">
        <f t="shared" si="27"/>
        <v>36539.200000000004</v>
      </c>
      <c r="DC38" s="53">
        <f t="shared" si="27"/>
        <v>52424.7</v>
      </c>
      <c r="DD38" s="53">
        <f t="shared" si="27"/>
        <v>67762</v>
      </c>
      <c r="DE38" s="53">
        <f t="shared" si="27"/>
        <v>82038.199999999983</v>
      </c>
      <c r="DF38" s="53">
        <f t="shared" si="27"/>
        <v>107185.90000000001</v>
      </c>
      <c r="DG38" s="53">
        <f t="shared" si="27"/>
        <v>124867.70000000001</v>
      </c>
      <c r="DH38" s="53">
        <f t="shared" si="27"/>
        <v>142105.00000000006</v>
      </c>
      <c r="DI38" s="53">
        <f t="shared" si="27"/>
        <v>169410.00000000003</v>
      </c>
      <c r="DJ38" s="53">
        <f t="shared" si="27"/>
        <v>183124.5</v>
      </c>
      <c r="DK38" s="53">
        <f t="shared" si="27"/>
        <v>196452.00000000003</v>
      </c>
      <c r="DL38" s="53">
        <f t="shared" si="27"/>
        <v>17020.2</v>
      </c>
      <c r="DM38" s="53">
        <f t="shared" si="27"/>
        <v>41700.300000000003</v>
      </c>
      <c r="DN38" s="53">
        <f t="shared" si="27"/>
        <v>67113.199999999983</v>
      </c>
      <c r="DO38" s="53">
        <f t="shared" si="27"/>
        <v>83529.599999999991</v>
      </c>
      <c r="DP38" s="53">
        <f t="shared" si="27"/>
        <v>99968</v>
      </c>
      <c r="DQ38" s="53">
        <f t="shared" si="27"/>
        <v>115667.4</v>
      </c>
      <c r="DR38" s="53">
        <f t="shared" si="27"/>
        <v>126056.8</v>
      </c>
      <c r="DS38" s="53">
        <f t="shared" si="27"/>
        <v>140335.4</v>
      </c>
      <c r="DT38" s="53">
        <f t="shared" si="27"/>
        <v>153910.59999999998</v>
      </c>
      <c r="DU38" s="53">
        <f t="shared" si="27"/>
        <v>167838.4</v>
      </c>
      <c r="DV38" s="53">
        <f t="shared" si="27"/>
        <v>180506.90000000002</v>
      </c>
      <c r="DW38" s="53">
        <f t="shared" si="27"/>
        <v>10239.799999999999</v>
      </c>
      <c r="DX38" s="53">
        <f t="shared" si="27"/>
        <v>190746.70000000004</v>
      </c>
      <c r="DY38" s="53">
        <f t="shared" si="27"/>
        <v>23967.4</v>
      </c>
      <c r="DZ38" s="53">
        <f t="shared" si="27"/>
        <v>17220.939999999999</v>
      </c>
      <c r="EA38" s="53">
        <f t="shared" si="27"/>
        <v>22787.200000000001</v>
      </c>
      <c r="EB38" s="53">
        <f t="shared" si="27"/>
        <v>21363</v>
      </c>
      <c r="EC38" s="53">
        <f t="shared" si="27"/>
        <v>17836.230981000001</v>
      </c>
      <c r="ED38" s="53">
        <f t="shared" ref="ED38:GO38" si="28">SUM(ED40:ED52)</f>
        <v>23594.066430999999</v>
      </c>
      <c r="EE38" s="53">
        <f t="shared" si="28"/>
        <v>20205.11</v>
      </c>
      <c r="EF38" s="53">
        <f t="shared" si="28"/>
        <v>25884.880000000001</v>
      </c>
      <c r="EG38" s="53">
        <f t="shared" si="28"/>
        <v>26997.344100999999</v>
      </c>
      <c r="EH38" s="53">
        <f t="shared" si="28"/>
        <v>37764.861623000004</v>
      </c>
      <c r="EI38" s="53">
        <f t="shared" si="28"/>
        <v>20322.309999999998</v>
      </c>
      <c r="EJ38" s="53">
        <f t="shared" si="28"/>
        <v>35961.910000000003</v>
      </c>
      <c r="EK38" s="53">
        <f t="shared" si="28"/>
        <v>293905.25313600001</v>
      </c>
      <c r="EL38" s="53">
        <f t="shared" si="28"/>
        <v>26615.7</v>
      </c>
      <c r="EM38" s="53">
        <f t="shared" si="28"/>
        <v>22923.8</v>
      </c>
      <c r="EN38" s="53">
        <f t="shared" si="28"/>
        <v>24970.600000000002</v>
      </c>
      <c r="EO38" s="53">
        <f t="shared" si="28"/>
        <v>21104.994308000001</v>
      </c>
      <c r="EP38" s="53">
        <f t="shared" si="28"/>
        <v>40044.139999999992</v>
      </c>
      <c r="EQ38" s="53">
        <f t="shared" si="28"/>
        <v>29753.700000000004</v>
      </c>
      <c r="ER38" s="53">
        <f t="shared" si="28"/>
        <v>28640.2</v>
      </c>
      <c r="ES38" s="53">
        <f t="shared" si="28"/>
        <v>27179.785202999999</v>
      </c>
      <c r="ET38" s="53">
        <f t="shared" si="28"/>
        <v>28747.663174999998</v>
      </c>
      <c r="EU38" s="53">
        <f t="shared" si="28"/>
        <v>44538.595380999992</v>
      </c>
      <c r="EV38" s="53">
        <f t="shared" si="28"/>
        <v>28854.800000000003</v>
      </c>
      <c r="EW38" s="53">
        <f t="shared" si="28"/>
        <v>53387.51</v>
      </c>
      <c r="EX38" s="53">
        <f t="shared" si="28"/>
        <v>376761.48806699994</v>
      </c>
      <c r="EY38" s="53">
        <f t="shared" si="28"/>
        <v>41716.094024811995</v>
      </c>
      <c r="EZ38" s="53">
        <f t="shared" si="28"/>
        <v>31268.394411000016</v>
      </c>
      <c r="FA38" s="53">
        <f t="shared" si="28"/>
        <v>25145.885234999991</v>
      </c>
      <c r="FB38" s="53">
        <f t="shared" si="28"/>
        <v>34501.639999999992</v>
      </c>
      <c r="FC38" s="53">
        <f t="shared" si="28"/>
        <v>25931.683000000012</v>
      </c>
      <c r="FD38" s="53">
        <f t="shared" si="28"/>
        <v>37879.53</v>
      </c>
      <c r="FE38" s="53">
        <f t="shared" si="28"/>
        <v>36898.767041000006</v>
      </c>
      <c r="FF38" s="53">
        <f t="shared" si="28"/>
        <v>31944.352228999982</v>
      </c>
      <c r="FG38" s="53">
        <f t="shared" si="28"/>
        <v>29081</v>
      </c>
      <c r="FH38" s="53">
        <f t="shared" si="28"/>
        <v>30804.20984900001</v>
      </c>
      <c r="FI38" s="53">
        <f t="shared" si="28"/>
        <v>32014.004566</v>
      </c>
      <c r="FJ38" s="53">
        <f t="shared" si="28"/>
        <v>43708.2</v>
      </c>
      <c r="FK38" s="53">
        <f t="shared" si="28"/>
        <v>400893.76035581203</v>
      </c>
      <c r="FL38" s="53">
        <f t="shared" si="28"/>
        <v>52851.827869999979</v>
      </c>
      <c r="FM38" s="53">
        <f t="shared" si="28"/>
        <v>37636.781752999988</v>
      </c>
      <c r="FN38" s="53">
        <f t="shared" si="28"/>
        <v>25298.486351</v>
      </c>
      <c r="FO38" s="53">
        <f t="shared" si="28"/>
        <v>41020.595382234897</v>
      </c>
      <c r="FP38" s="53">
        <f t="shared" si="28"/>
        <v>37179.322201670017</v>
      </c>
      <c r="FQ38" s="53">
        <f t="shared" si="28"/>
        <v>37526</v>
      </c>
      <c r="FR38" s="53">
        <f t="shared" si="28"/>
        <v>36704.583789745229</v>
      </c>
      <c r="FS38" s="53">
        <f t="shared" si="28"/>
        <v>57007.630597978459</v>
      </c>
      <c r="FT38" s="53">
        <f t="shared" si="28"/>
        <v>32958.530408655097</v>
      </c>
      <c r="FU38" s="53">
        <f t="shared" si="28"/>
        <v>51078.7</v>
      </c>
      <c r="FV38" s="53">
        <f t="shared" si="28"/>
        <v>40745.10264415307</v>
      </c>
      <c r="FW38" s="53">
        <f t="shared" si="28"/>
        <v>47186.159221651746</v>
      </c>
      <c r="FX38" s="53">
        <f t="shared" si="28"/>
        <v>497193.72022008849</v>
      </c>
      <c r="FY38" s="53">
        <f t="shared" si="28"/>
        <v>57099.275479773583</v>
      </c>
      <c r="FZ38" s="53">
        <f t="shared" si="28"/>
        <v>40436.45842641221</v>
      </c>
      <c r="GA38" s="53">
        <f t="shared" si="28"/>
        <v>39276.211630789803</v>
      </c>
      <c r="GB38" s="53">
        <f t="shared" si="28"/>
        <v>31674.606369299996</v>
      </c>
      <c r="GC38" s="53">
        <f t="shared" si="28"/>
        <v>43629.619299029968</v>
      </c>
      <c r="GD38" s="53">
        <f t="shared" si="28"/>
        <v>53171.513166909994</v>
      </c>
      <c r="GE38" s="53">
        <f t="shared" si="28"/>
        <v>41808.257364690005</v>
      </c>
      <c r="GF38" s="53">
        <f t="shared" si="28"/>
        <v>44119.185863220016</v>
      </c>
      <c r="GG38" s="53">
        <f t="shared" si="28"/>
        <v>47505.065892579965</v>
      </c>
      <c r="GH38" s="53">
        <f t="shared" si="28"/>
        <v>46432.168220000007</v>
      </c>
      <c r="GI38" s="53">
        <f t="shared" si="28"/>
        <v>43477.856441999997</v>
      </c>
      <c r="GJ38" s="53">
        <f t="shared" si="28"/>
        <v>56434.027923999995</v>
      </c>
      <c r="GK38" s="53">
        <f t="shared" si="28"/>
        <v>545064.24607870553</v>
      </c>
      <c r="GL38" s="53">
        <f t="shared" si="28"/>
        <v>84263.517232000013</v>
      </c>
      <c r="GM38" s="53">
        <f t="shared" si="28"/>
        <v>69289.933205000008</v>
      </c>
      <c r="GN38" s="53">
        <f t="shared" si="28"/>
        <v>78602.411911000003</v>
      </c>
      <c r="GO38" s="53">
        <f t="shared" si="28"/>
        <v>50259.003309</v>
      </c>
      <c r="GP38" s="53">
        <f t="shared" ref="GP38:JA38" si="29">SUM(GP40:GP52)</f>
        <v>41968.121479911366</v>
      </c>
      <c r="GQ38" s="53">
        <f t="shared" si="29"/>
        <v>73148.139504000006</v>
      </c>
      <c r="GR38" s="53">
        <f t="shared" si="29"/>
        <v>48435.955493000009</v>
      </c>
      <c r="GS38" s="53">
        <f t="shared" si="29"/>
        <v>37006.130570000001</v>
      </c>
      <c r="GT38" s="53">
        <f t="shared" si="29"/>
        <v>45549.495544376463</v>
      </c>
      <c r="GU38" s="53">
        <f t="shared" si="29"/>
        <v>49224.675714721729</v>
      </c>
      <c r="GV38" s="53">
        <f t="shared" si="29"/>
        <v>44265.146662147286</v>
      </c>
      <c r="GW38" s="53">
        <f t="shared" si="29"/>
        <v>35729.521965</v>
      </c>
      <c r="GX38" s="53">
        <f t="shared" si="29"/>
        <v>33260.178114000002</v>
      </c>
      <c r="GY38" s="53">
        <f t="shared" si="29"/>
        <v>27694.56194</v>
      </c>
      <c r="GZ38" s="53">
        <f t="shared" si="29"/>
        <v>31839.850511999997</v>
      </c>
      <c r="HA38" s="53">
        <f t="shared" si="29"/>
        <v>39473.772125000003</v>
      </c>
      <c r="HB38" s="53">
        <f t="shared" si="29"/>
        <v>32999.827747000003</v>
      </c>
      <c r="HC38" s="53">
        <f t="shared" si="29"/>
        <v>28691.348158000001</v>
      </c>
      <c r="HD38" s="53">
        <f t="shared" si="29"/>
        <v>38944.903418999995</v>
      </c>
      <c r="HE38" s="53">
        <f t="shared" si="29"/>
        <v>72254.78760499999</v>
      </c>
      <c r="HF38" s="53">
        <f t="shared" si="29"/>
        <v>46084.039436999999</v>
      </c>
      <c r="HG38" s="53">
        <f t="shared" si="29"/>
        <v>39119.355226</v>
      </c>
      <c r="HH38" s="53">
        <f t="shared" si="29"/>
        <v>43100.927756999998</v>
      </c>
      <c r="HI38" s="53">
        <f t="shared" si="29"/>
        <v>40458.085433</v>
      </c>
      <c r="HJ38" s="53">
        <f t="shared" si="29"/>
        <v>46333.631429000001</v>
      </c>
      <c r="HK38" s="53">
        <f t="shared" si="29"/>
        <v>41183.104736000001</v>
      </c>
      <c r="HL38" s="53">
        <f t="shared" si="29"/>
        <v>60074.738171000005</v>
      </c>
      <c r="HM38" s="53">
        <f t="shared" si="29"/>
        <v>41717.117533000004</v>
      </c>
      <c r="HN38" s="53">
        <f t="shared" si="29"/>
        <v>41339.626031</v>
      </c>
      <c r="HO38" s="53">
        <f t="shared" si="29"/>
        <v>57406.02522399999</v>
      </c>
      <c r="HP38" s="53">
        <f t="shared" si="29"/>
        <v>45297.269193000007</v>
      </c>
      <c r="HQ38" s="53">
        <f t="shared" si="29"/>
        <v>65615.410870000007</v>
      </c>
      <c r="HR38" s="53">
        <f t="shared" si="29"/>
        <v>70145.697283750007</v>
      </c>
      <c r="HS38" s="53">
        <f t="shared" si="29"/>
        <v>64009.845831999999</v>
      </c>
      <c r="HT38" s="53">
        <f t="shared" si="29"/>
        <v>55466.072897999999</v>
      </c>
      <c r="HU38" s="53">
        <f t="shared" si="29"/>
        <v>58655.344262999999</v>
      </c>
      <c r="HV38" s="53">
        <f t="shared" si="29"/>
        <v>61592.258023000024</v>
      </c>
      <c r="HW38" s="53">
        <f t="shared" si="29"/>
        <v>57462.993208000007</v>
      </c>
      <c r="HX38" s="53">
        <f t="shared" si="29"/>
        <v>88535.217933000022</v>
      </c>
      <c r="HY38" s="53">
        <f t="shared" si="29"/>
        <v>58633.383779249983</v>
      </c>
      <c r="HZ38" s="53">
        <f t="shared" si="29"/>
        <v>66076.513479000001</v>
      </c>
      <c r="IA38" s="53">
        <f t="shared" si="29"/>
        <v>53980.933104000011</v>
      </c>
      <c r="IB38" s="53">
        <f t="shared" si="29"/>
        <v>57114.731648000001</v>
      </c>
      <c r="IC38" s="53">
        <f t="shared" si="29"/>
        <v>60327.907404999998</v>
      </c>
      <c r="ID38" s="53">
        <f t="shared" si="29"/>
        <v>76506.466872000034</v>
      </c>
      <c r="IE38" s="53">
        <f t="shared" si="29"/>
        <v>99348.889913999985</v>
      </c>
      <c r="IF38" s="53">
        <f t="shared" si="29"/>
        <v>46956.829091</v>
      </c>
      <c r="IG38" s="53">
        <f t="shared" si="29"/>
        <v>54005.753194000004</v>
      </c>
      <c r="IH38" s="53">
        <f t="shared" si="29"/>
        <v>65594.496299999999</v>
      </c>
      <c r="II38" s="53">
        <f t="shared" si="29"/>
        <v>74277.967653</v>
      </c>
      <c r="IJ38" s="53">
        <f t="shared" si="29"/>
        <v>64388.146042</v>
      </c>
      <c r="IK38" s="53">
        <f t="shared" si="29"/>
        <v>70385.37421699999</v>
      </c>
      <c r="IL38" s="53">
        <f t="shared" si="29"/>
        <v>58747.376906999998</v>
      </c>
      <c r="IM38" s="53">
        <f t="shared" si="29"/>
        <v>64266.467208000002</v>
      </c>
      <c r="IN38" s="53">
        <f t="shared" si="29"/>
        <v>103101.29742</v>
      </c>
      <c r="IO38" s="53">
        <f t="shared" si="29"/>
        <v>47792.674822000001</v>
      </c>
      <c r="IP38" s="53">
        <f t="shared" si="29"/>
        <v>61874.92929800001</v>
      </c>
      <c r="IQ38" s="53">
        <f t="shared" si="29"/>
        <v>80790.741447000008</v>
      </c>
      <c r="IR38" s="53">
        <f t="shared" si="29"/>
        <v>86309.651201999994</v>
      </c>
      <c r="IS38" s="53">
        <f t="shared" si="29"/>
        <v>85040.818643000006</v>
      </c>
      <c r="IT38" s="53">
        <f t="shared" si="29"/>
        <v>82734.315191000002</v>
      </c>
      <c r="IU38" s="53">
        <f t="shared" si="29"/>
        <v>78529.317673000012</v>
      </c>
      <c r="IV38" s="53">
        <f t="shared" si="29"/>
        <v>85549.417608999996</v>
      </c>
      <c r="IW38" s="53">
        <f t="shared" si="29"/>
        <v>64874.629631999996</v>
      </c>
      <c r="IX38" s="53">
        <f t="shared" si="29"/>
        <v>62117.268695000006</v>
      </c>
      <c r="IY38" s="53">
        <f t="shared" si="29"/>
        <v>78317.768205999993</v>
      </c>
      <c r="IZ38" s="53">
        <f t="shared" si="29"/>
        <v>77497.792402999999</v>
      </c>
      <c r="JA38" s="53">
        <f t="shared" si="29"/>
        <v>81369.956890000001</v>
      </c>
      <c r="JB38" s="53">
        <f t="shared" ref="JB38:JS38" si="30">SUM(JB40:JB52)</f>
        <v>78449.085938000004</v>
      </c>
      <c r="JC38" s="53">
        <f t="shared" si="30"/>
        <v>69403.037529999972</v>
      </c>
      <c r="JD38" s="53">
        <f t="shared" si="30"/>
        <v>62042.843686999993</v>
      </c>
      <c r="JE38" s="53">
        <f t="shared" si="30"/>
        <v>75298.530558999977</v>
      </c>
      <c r="JF38" s="53">
        <f t="shared" si="30"/>
        <v>77616.835531000004</v>
      </c>
      <c r="JG38" s="53">
        <f t="shared" si="30"/>
        <v>66875.774290000001</v>
      </c>
      <c r="JH38" s="53">
        <f t="shared" si="30"/>
        <v>93149.553926000022</v>
      </c>
      <c r="JI38" s="53">
        <f t="shared" si="30"/>
        <v>86919.122986000002</v>
      </c>
      <c r="JJ38" s="53">
        <f t="shared" si="30"/>
        <v>83900.517516999986</v>
      </c>
      <c r="JK38" s="53">
        <f t="shared" si="30"/>
        <v>99555.143676000007</v>
      </c>
      <c r="JL38" s="53">
        <f t="shared" si="30"/>
        <v>92373.422777</v>
      </c>
      <c r="JM38" s="53">
        <f t="shared" si="30"/>
        <v>101789.48019000002</v>
      </c>
      <c r="JN38" s="53">
        <f t="shared" si="30"/>
        <v>89272.335582999993</v>
      </c>
      <c r="JO38" s="53">
        <f t="shared" si="30"/>
        <v>86318.784692999994</v>
      </c>
      <c r="JP38" s="53">
        <f t="shared" si="30"/>
        <v>93072.292421999999</v>
      </c>
      <c r="JQ38" s="53">
        <f t="shared" si="30"/>
        <v>114913.017655</v>
      </c>
      <c r="JR38" s="53">
        <f t="shared" si="30"/>
        <v>896183.96401300002</v>
      </c>
      <c r="JS38" s="53">
        <f t="shared" si="30"/>
        <v>1085756.281246</v>
      </c>
      <c r="JT38" s="112"/>
      <c r="JU38" s="15"/>
    </row>
    <row r="39" spans="1:281" ht="15">
      <c r="A39" s="50"/>
      <c r="B39" s="47"/>
      <c r="C39" s="26"/>
      <c r="D39" s="26"/>
      <c r="E39" s="27"/>
      <c r="F39" s="27"/>
      <c r="G39" s="27"/>
      <c r="H39" s="26"/>
      <c r="I39" s="27"/>
      <c r="J39" s="26"/>
      <c r="K39" s="56"/>
      <c r="L39" s="56"/>
      <c r="M39" s="55"/>
      <c r="N39" s="55"/>
      <c r="O39" s="55"/>
      <c r="P39" s="55"/>
      <c r="Q39" s="55"/>
      <c r="R39" s="53"/>
      <c r="S39" s="53"/>
      <c r="T39" s="53"/>
      <c r="U39" s="102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8"/>
      <c r="BA39" s="68"/>
      <c r="BB39" s="68"/>
      <c r="BC39" s="68"/>
      <c r="BD39" s="68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6"/>
      <c r="BS39" s="66"/>
      <c r="BT39" s="66"/>
      <c r="BU39" s="66"/>
      <c r="BV39" s="66"/>
      <c r="BW39" s="66"/>
      <c r="BX39" s="66"/>
      <c r="BY39" s="66"/>
      <c r="BZ39" s="66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5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55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8"/>
      <c r="FK39" s="55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106"/>
      <c r="IR39" s="68"/>
      <c r="IS39" s="68"/>
      <c r="IT39" s="106"/>
      <c r="IU39" s="106"/>
      <c r="IV39" s="68"/>
      <c r="IW39" s="68"/>
      <c r="IX39" s="68"/>
      <c r="IY39" s="68"/>
      <c r="IZ39" s="68"/>
      <c r="JA39" s="68"/>
      <c r="JB39" s="68"/>
      <c r="JC39" s="68"/>
      <c r="JD39" s="68"/>
      <c r="JE39" s="68"/>
      <c r="JF39" s="68"/>
      <c r="JG39" s="68"/>
      <c r="JH39" s="68"/>
      <c r="JI39" s="68"/>
      <c r="JJ39" s="68"/>
      <c r="JK39" s="68"/>
      <c r="JL39" s="68"/>
      <c r="JM39" s="68"/>
      <c r="JN39" s="68"/>
      <c r="JO39" s="68"/>
      <c r="JP39" s="68"/>
      <c r="JQ39" s="68"/>
      <c r="JR39" s="102"/>
      <c r="JS39" s="102"/>
      <c r="JT39" s="114"/>
      <c r="JU39" s="15"/>
    </row>
    <row r="40" spans="1:281" ht="15">
      <c r="A40" s="64" t="s">
        <v>40</v>
      </c>
      <c r="B40" s="47">
        <v>12570.4</v>
      </c>
      <c r="C40" s="26">
        <v>3370.5</v>
      </c>
      <c r="D40" s="26">
        <v>1565</v>
      </c>
      <c r="E40" s="27">
        <v>466</v>
      </c>
      <c r="F40" s="27">
        <v>10724.1</v>
      </c>
      <c r="G40" s="27">
        <v>55862</v>
      </c>
      <c r="H40" s="26">
        <v>64764.7</v>
      </c>
      <c r="I40" s="17">
        <v>100469.6</v>
      </c>
      <c r="J40" s="25">
        <v>67168.100000000006</v>
      </c>
      <c r="K40" s="47">
        <v>115270.85832899998</v>
      </c>
      <c r="L40" s="47">
        <v>139919.595749</v>
      </c>
      <c r="M40" s="66">
        <v>122453.25529900001</v>
      </c>
      <c r="N40" s="66">
        <v>133191.97329675686</v>
      </c>
      <c r="O40" s="66">
        <v>117795.66703167238</v>
      </c>
      <c r="P40" s="66">
        <v>60530.085436635898</v>
      </c>
      <c r="Q40" s="66">
        <v>30246.644390999998</v>
      </c>
      <c r="R40" s="66">
        <v>112073.188404</v>
      </c>
      <c r="S40" s="66">
        <v>242634.227518</v>
      </c>
      <c r="T40" s="66">
        <v>247251.39686699997</v>
      </c>
      <c r="U40" s="102">
        <f t="shared" si="14"/>
        <v>206169.13255000001</v>
      </c>
      <c r="V40" s="66">
        <v>354.6</v>
      </c>
      <c r="W40" s="66">
        <v>67.099999999999994</v>
      </c>
      <c r="X40" s="65">
        <v>394.7</v>
      </c>
      <c r="Y40" s="65">
        <v>135.69999999999999</v>
      </c>
      <c r="Z40" s="65" t="s">
        <v>41</v>
      </c>
      <c r="AA40" s="65">
        <v>166</v>
      </c>
      <c r="AB40" s="65">
        <v>184.3</v>
      </c>
      <c r="AC40" s="65">
        <v>181.4</v>
      </c>
      <c r="AD40" s="65">
        <v>28.1</v>
      </c>
      <c r="AE40" s="65" t="s">
        <v>22</v>
      </c>
      <c r="AF40" s="65">
        <v>20.100000000000001</v>
      </c>
      <c r="AG40" s="65">
        <v>33</v>
      </c>
      <c r="AH40" s="65">
        <v>24.3</v>
      </c>
      <c r="AI40" s="65">
        <v>69.3</v>
      </c>
      <c r="AJ40" s="65">
        <v>100.4</v>
      </c>
      <c r="AK40" s="65">
        <v>51.8</v>
      </c>
      <c r="AL40" s="65">
        <v>66.5</v>
      </c>
      <c r="AM40" s="65">
        <v>68.099999999999994</v>
      </c>
      <c r="AN40" s="65">
        <v>22.2</v>
      </c>
      <c r="AO40" s="65">
        <v>5.4</v>
      </c>
      <c r="AP40" s="65" t="s">
        <v>22</v>
      </c>
      <c r="AQ40" s="65" t="s">
        <v>24</v>
      </c>
      <c r="AR40" s="65" t="s">
        <v>24</v>
      </c>
      <c r="AS40" s="65">
        <v>58</v>
      </c>
      <c r="AT40" s="65">
        <v>161.30000000000001</v>
      </c>
      <c r="AU40" s="65">
        <v>3.7</v>
      </c>
      <c r="AV40" s="65" t="s">
        <v>24</v>
      </c>
      <c r="AW40" s="65">
        <v>65.2</v>
      </c>
      <c r="AX40" s="65">
        <v>128</v>
      </c>
      <c r="AY40" s="65">
        <v>99.9</v>
      </c>
      <c r="AZ40" s="68">
        <v>504.1</v>
      </c>
      <c r="BA40" s="68">
        <v>147.6</v>
      </c>
      <c r="BB40" s="68">
        <v>1329.1</v>
      </c>
      <c r="BC40" s="68">
        <v>1307</v>
      </c>
      <c r="BD40" s="68">
        <v>1705.9</v>
      </c>
      <c r="BE40" s="65">
        <v>5272.3</v>
      </c>
      <c r="BF40" s="65">
        <v>3487.7</v>
      </c>
      <c r="BG40" s="65">
        <v>4237.8999999999996</v>
      </c>
      <c r="BH40" s="65">
        <v>3564.9</v>
      </c>
      <c r="BI40" s="65">
        <v>5324.4</v>
      </c>
      <c r="BJ40" s="65">
        <v>2627.2</v>
      </c>
      <c r="BK40" s="65">
        <v>5270.4</v>
      </c>
      <c r="BL40" s="65">
        <v>4929.7</v>
      </c>
      <c r="BM40" s="65">
        <v>5840.1</v>
      </c>
      <c r="BN40" s="65">
        <v>4840.8999999999915</v>
      </c>
      <c r="BO40" s="65">
        <v>5997.2</v>
      </c>
      <c r="BP40" s="65">
        <v>6786.6</v>
      </c>
      <c r="BQ40" s="65">
        <v>2955</v>
      </c>
      <c r="BR40" s="66">
        <v>7725.6</v>
      </c>
      <c r="BS40" s="66">
        <v>11290.5</v>
      </c>
      <c r="BT40" s="66">
        <v>16614.900000000001</v>
      </c>
      <c r="BU40" s="66">
        <v>19242.099999999999</v>
      </c>
      <c r="BV40" s="66">
        <v>24512.5</v>
      </c>
      <c r="BW40" s="66">
        <v>29442.2</v>
      </c>
      <c r="BX40" s="66">
        <v>35282.300000000003</v>
      </c>
      <c r="BY40" s="65">
        <v>40123.199999999997</v>
      </c>
      <c r="BZ40" s="65">
        <v>46120.4</v>
      </c>
      <c r="CA40" s="65">
        <v>52907</v>
      </c>
      <c r="CB40" s="68">
        <v>55862</v>
      </c>
      <c r="CC40" s="65">
        <v>3797.2</v>
      </c>
      <c r="CD40" s="65">
        <v>3065.1</v>
      </c>
      <c r="CE40" s="65">
        <v>3639</v>
      </c>
      <c r="CF40" s="65">
        <v>4465</v>
      </c>
      <c r="CG40" s="65">
        <v>4363.8</v>
      </c>
      <c r="CH40" s="65">
        <v>2608.6</v>
      </c>
      <c r="CI40" s="65">
        <v>6065.6</v>
      </c>
      <c r="CJ40" s="65">
        <v>12505.4</v>
      </c>
      <c r="CK40" s="65">
        <v>7446.2</v>
      </c>
      <c r="CL40" s="65">
        <v>4783.2</v>
      </c>
      <c r="CM40" s="65">
        <v>9552.5</v>
      </c>
      <c r="CN40" s="65">
        <v>2473.1</v>
      </c>
      <c r="CO40" s="65">
        <v>6862.3</v>
      </c>
      <c r="CP40" s="65">
        <v>10501.3</v>
      </c>
      <c r="CQ40" s="65">
        <v>14966.3</v>
      </c>
      <c r="CR40" s="65">
        <v>19330.099999999999</v>
      </c>
      <c r="CS40" s="65">
        <v>21938.7</v>
      </c>
      <c r="CT40" s="68">
        <v>28004.3</v>
      </c>
      <c r="CU40" s="65">
        <v>40509.699999999997</v>
      </c>
      <c r="CV40" s="65">
        <v>47955.9</v>
      </c>
      <c r="CW40" s="68">
        <v>52739.1</v>
      </c>
      <c r="CX40" s="68">
        <v>62291.6</v>
      </c>
      <c r="CY40" s="65">
        <v>64764.7</v>
      </c>
      <c r="CZ40" s="65">
        <v>5358.7</v>
      </c>
      <c r="DA40" s="65">
        <v>11116.2</v>
      </c>
      <c r="DB40" s="65">
        <v>19060.2</v>
      </c>
      <c r="DC40" s="68">
        <v>25055.1</v>
      </c>
      <c r="DD40" s="68">
        <v>34159.5</v>
      </c>
      <c r="DE40" s="68">
        <v>41427.1</v>
      </c>
      <c r="DF40" s="68">
        <v>58297.1</v>
      </c>
      <c r="DG40" s="68">
        <v>65075.4</v>
      </c>
      <c r="DH40" s="68">
        <v>73057.8</v>
      </c>
      <c r="DI40" s="68">
        <v>90299</v>
      </c>
      <c r="DJ40" s="68">
        <v>95299.9</v>
      </c>
      <c r="DK40" s="68">
        <v>100469.6</v>
      </c>
      <c r="DL40" s="68">
        <v>5546.5</v>
      </c>
      <c r="DM40" s="65">
        <v>14472.3</v>
      </c>
      <c r="DN40" s="65">
        <v>21381.8</v>
      </c>
      <c r="DO40" s="65">
        <v>28347.4</v>
      </c>
      <c r="DP40" s="65">
        <v>32533</v>
      </c>
      <c r="DQ40" s="65">
        <v>39291.699999999997</v>
      </c>
      <c r="DR40" s="68">
        <v>44439.4</v>
      </c>
      <c r="DS40" s="68">
        <v>46905.599999999999</v>
      </c>
      <c r="DT40" s="68">
        <v>53470.5</v>
      </c>
      <c r="DU40" s="68">
        <v>58815.7</v>
      </c>
      <c r="DV40" s="68">
        <v>64034.400000000001</v>
      </c>
      <c r="DW40" s="68">
        <v>3133.7</v>
      </c>
      <c r="DX40" s="68">
        <f t="shared" ref="DX40:DX52" si="31">DV40+DW40</f>
        <v>67168.100000000006</v>
      </c>
      <c r="DY40" s="65">
        <v>10154.700000000001</v>
      </c>
      <c r="DZ40" s="65">
        <v>5589</v>
      </c>
      <c r="EA40" s="65">
        <v>8820.4</v>
      </c>
      <c r="EB40" s="65">
        <v>5995.2</v>
      </c>
      <c r="EC40" s="65">
        <v>7209.3880950000002</v>
      </c>
      <c r="ED40" s="65">
        <v>11662.020132</v>
      </c>
      <c r="EE40" s="65">
        <v>10728.7</v>
      </c>
      <c r="EF40" s="65">
        <v>11143.7</v>
      </c>
      <c r="EG40" s="65">
        <v>11163.950102000001</v>
      </c>
      <c r="EH40" s="65">
        <v>11622.2</v>
      </c>
      <c r="EI40" s="65">
        <v>6227.4</v>
      </c>
      <c r="EJ40" s="65">
        <v>14954.2</v>
      </c>
      <c r="EK40" s="66">
        <f t="shared" ref="EK40:EK51" si="32">SUM(DY40:EJ40)</f>
        <v>115270.85832899998</v>
      </c>
      <c r="EL40" s="65">
        <v>12760.7</v>
      </c>
      <c r="EM40" s="65">
        <v>8727.6</v>
      </c>
      <c r="EN40" s="65">
        <v>11912.7</v>
      </c>
      <c r="EO40" s="65">
        <v>7546.7075070000001</v>
      </c>
      <c r="EP40" s="65">
        <v>23107.599999999999</v>
      </c>
      <c r="EQ40" s="65">
        <v>8990.7000000000007</v>
      </c>
      <c r="ER40" s="65">
        <v>10264.9</v>
      </c>
      <c r="ES40" s="65">
        <v>8667.4574159999993</v>
      </c>
      <c r="ET40" s="65">
        <v>8615.9956160000002</v>
      </c>
      <c r="EU40" s="65">
        <v>8218.3352099999993</v>
      </c>
      <c r="EV40" s="65">
        <v>8172.1</v>
      </c>
      <c r="EW40" s="65">
        <v>22934.799999999999</v>
      </c>
      <c r="EX40" s="66">
        <f t="shared" ref="EX40:EX52" si="33">SUM(EL40:EW40)</f>
        <v>139919.595749</v>
      </c>
      <c r="EY40" s="65">
        <v>15904.640141</v>
      </c>
      <c r="EZ40" s="65">
        <v>7756.8325949999999</v>
      </c>
      <c r="FA40" s="68">
        <v>11912.730970000001</v>
      </c>
      <c r="FB40" s="68">
        <v>11874.75</v>
      </c>
      <c r="FC40" s="68">
        <v>7894.6570000000002</v>
      </c>
      <c r="FD40" s="68">
        <v>9556.1</v>
      </c>
      <c r="FE40" s="68">
        <v>12390.466402</v>
      </c>
      <c r="FF40" s="68">
        <v>7793.5453239999997</v>
      </c>
      <c r="FG40" s="68">
        <v>6678.9</v>
      </c>
      <c r="FH40" s="68">
        <v>9249.0508559999998</v>
      </c>
      <c r="FI40" s="68">
        <v>10854.582011</v>
      </c>
      <c r="FJ40" s="68">
        <v>10587</v>
      </c>
      <c r="FK40" s="68">
        <f t="shared" ref="FK40:FK52" si="34">SUM(EY40:FD40)+FE40+FF40+FG40+FH40+FI40+FJ40</f>
        <v>122453.25529900001</v>
      </c>
      <c r="FL40" s="68">
        <v>15538.23486</v>
      </c>
      <c r="FM40" s="68">
        <v>11231.380519</v>
      </c>
      <c r="FN40" s="68">
        <v>8619.8457479999997</v>
      </c>
      <c r="FO40" s="68">
        <v>2384.4901</v>
      </c>
      <c r="FP40" s="68">
        <v>9819.3082962000008</v>
      </c>
      <c r="FQ40" s="68">
        <v>12076.5</v>
      </c>
      <c r="FR40" s="68">
        <v>10325.680275967501</v>
      </c>
      <c r="FS40" s="68">
        <v>13507.297996151699</v>
      </c>
      <c r="FT40" s="68">
        <v>11027.867616388976</v>
      </c>
      <c r="FU40" s="68">
        <v>12229.8</v>
      </c>
      <c r="FV40" s="68">
        <v>12810.920295976999</v>
      </c>
      <c r="FW40" s="68">
        <v>13620.647589071657</v>
      </c>
      <c r="FX40" s="68">
        <f t="shared" ref="FX40:FX52" si="35">FM40+FL40+FN40+FO40+FP40+FQ40+FR40+FS40+FT40+FU40+FV40+FW40</f>
        <v>133191.97329675686</v>
      </c>
      <c r="FY40" s="68">
        <v>8513.7002740583994</v>
      </c>
      <c r="FZ40" s="68">
        <v>10954.521675658334</v>
      </c>
      <c r="GA40" s="68">
        <v>10004.742326735652</v>
      </c>
      <c r="GB40" s="68">
        <v>10603.909481429997</v>
      </c>
      <c r="GC40" s="68">
        <v>8645.14533218</v>
      </c>
      <c r="GD40" s="68">
        <v>9264.1978214200008</v>
      </c>
      <c r="GE40" s="68">
        <v>9122.7572052400119</v>
      </c>
      <c r="GF40" s="68">
        <v>13132.442472929988</v>
      </c>
      <c r="GG40" s="68">
        <v>9263.4420320200006</v>
      </c>
      <c r="GH40" s="68">
        <v>11396.422446</v>
      </c>
      <c r="GI40" s="68">
        <v>7346.9303049999999</v>
      </c>
      <c r="GJ40" s="68">
        <v>9547.4556589999993</v>
      </c>
      <c r="GK40" s="68">
        <f t="shared" ref="GK40:GK52" si="36">SUM(FY40:GJ40)</f>
        <v>117795.66703167238</v>
      </c>
      <c r="GL40" s="68">
        <v>13634.048376999999</v>
      </c>
      <c r="GM40" s="68">
        <v>12274.068563000001</v>
      </c>
      <c r="GN40" s="68">
        <v>12118.66588</v>
      </c>
      <c r="GO40" s="68">
        <v>9813.4491890000008</v>
      </c>
      <c r="GP40" s="68">
        <v>10002.679104911367</v>
      </c>
      <c r="GQ40" s="68">
        <v>16386.706138000001</v>
      </c>
      <c r="GR40" s="68">
        <v>11591.992436</v>
      </c>
      <c r="GS40" s="68">
        <v>6828.6205870000003</v>
      </c>
      <c r="GT40" s="68">
        <v>8736.9774007000015</v>
      </c>
      <c r="GU40" s="68">
        <v>7419.145681</v>
      </c>
      <c r="GV40" s="68">
        <v>3984.8909699999999</v>
      </c>
      <c r="GW40" s="68">
        <v>2927.4899479999999</v>
      </c>
      <c r="GX40" s="68">
        <v>1098.4106549999999</v>
      </c>
      <c r="GY40" s="68">
        <v>849.41683399999999</v>
      </c>
      <c r="GZ40" s="68">
        <v>2864.7804609999998</v>
      </c>
      <c r="HA40" s="68">
        <v>1284.7828890000001</v>
      </c>
      <c r="HB40" s="68">
        <v>1448.3172159999999</v>
      </c>
      <c r="HC40" s="68">
        <v>2323.0905090000001</v>
      </c>
      <c r="HD40" s="68">
        <v>1374.99775</v>
      </c>
      <c r="HE40" s="68">
        <v>3027.1012260000002</v>
      </c>
      <c r="HF40" s="68">
        <v>4401.7521290000004</v>
      </c>
      <c r="HG40" s="68">
        <v>3533.5953960000002</v>
      </c>
      <c r="HH40" s="68">
        <v>3525.6254079999999</v>
      </c>
      <c r="HI40" s="68">
        <v>4514.7739179999999</v>
      </c>
      <c r="HJ40" s="68">
        <v>6238.3220070000016</v>
      </c>
      <c r="HK40" s="68">
        <v>4243.6062110000003</v>
      </c>
      <c r="HL40" s="68">
        <v>6460.3614779999998</v>
      </c>
      <c r="HM40" s="68">
        <v>4510.1934700000002</v>
      </c>
      <c r="HN40" s="68">
        <v>6781.0440259999996</v>
      </c>
      <c r="HO40" s="68">
        <v>7563.8531739999999</v>
      </c>
      <c r="HP40" s="68">
        <v>2378.727652</v>
      </c>
      <c r="HQ40" s="68">
        <v>12712.343731999999</v>
      </c>
      <c r="HR40" s="68">
        <v>14265.160701999999</v>
      </c>
      <c r="HS40" s="68">
        <v>23978.167441000001</v>
      </c>
      <c r="HT40" s="68">
        <v>7884.1917670000003</v>
      </c>
      <c r="HU40" s="68">
        <v>15057.216743999999</v>
      </c>
      <c r="HV40" s="68">
        <v>17934.998651000002</v>
      </c>
      <c r="HW40" s="68">
        <v>19606.68806</v>
      </c>
      <c r="HX40" s="68">
        <v>21695.727058</v>
      </c>
      <c r="HY40" s="68">
        <v>16107.643318</v>
      </c>
      <c r="HZ40" s="68">
        <v>21970.024724999999</v>
      </c>
      <c r="IA40" s="68">
        <v>11517.850353</v>
      </c>
      <c r="IB40" s="68">
        <v>16776.844604000002</v>
      </c>
      <c r="IC40" s="68">
        <v>22459.843996</v>
      </c>
      <c r="ID40" s="68">
        <v>36332.214725999998</v>
      </c>
      <c r="IE40" s="68">
        <v>30406.763051000002</v>
      </c>
      <c r="IF40" s="68">
        <v>8051.5158289999999</v>
      </c>
      <c r="IG40" s="68">
        <v>19774.113147</v>
      </c>
      <c r="IH40" s="68">
        <v>19060.673224999999</v>
      </c>
      <c r="II40" s="68">
        <v>23251.794979999999</v>
      </c>
      <c r="IJ40" s="68">
        <v>23709.104208000001</v>
      </c>
      <c r="IK40" s="68">
        <v>20631.082011999999</v>
      </c>
      <c r="IL40" s="68">
        <v>16158.929114</v>
      </c>
      <c r="IM40" s="68">
        <v>16686.071641999999</v>
      </c>
      <c r="IN40" s="68">
        <v>30124.554670000001</v>
      </c>
      <c r="IO40" s="68">
        <v>5818.1052959999997</v>
      </c>
      <c r="IP40" s="68">
        <v>19997.784863000001</v>
      </c>
      <c r="IQ40" s="106">
        <v>28407.057220999999</v>
      </c>
      <c r="IR40" s="68">
        <v>27028.234122000002</v>
      </c>
      <c r="IS40" s="68">
        <v>16378.005514</v>
      </c>
      <c r="IT40" s="106">
        <v>21464.706737</v>
      </c>
      <c r="IU40" s="106">
        <v>19334.049152</v>
      </c>
      <c r="IV40" s="68">
        <v>27700.599042999998</v>
      </c>
      <c r="IW40" s="68">
        <v>15996.353335</v>
      </c>
      <c r="IX40" s="68">
        <v>15648.098517</v>
      </c>
      <c r="IY40" s="68">
        <v>19417.052109</v>
      </c>
      <c r="IZ40" s="68">
        <v>16818.907362999998</v>
      </c>
      <c r="JA40" s="68">
        <v>19506.055028999999</v>
      </c>
      <c r="JB40" s="68">
        <v>16442.633446</v>
      </c>
      <c r="JC40" s="68">
        <v>10381.086069000001</v>
      </c>
      <c r="JD40" s="68">
        <v>8328.983913</v>
      </c>
      <c r="JE40" s="68">
        <v>15130.607837</v>
      </c>
      <c r="JF40" s="68">
        <v>20375.663820999998</v>
      </c>
      <c r="JG40" s="68">
        <v>13878.654909000001</v>
      </c>
      <c r="JH40" s="68">
        <v>19206.636407000002</v>
      </c>
      <c r="JI40" s="68">
        <v>19059.826840999998</v>
      </c>
      <c r="JJ40" s="68">
        <v>15696.871923999999</v>
      </c>
      <c r="JK40" s="68">
        <v>9962.2652020000005</v>
      </c>
      <c r="JL40" s="68">
        <v>25503.446566999999</v>
      </c>
      <c r="JM40" s="68">
        <v>29105.299629000001</v>
      </c>
      <c r="JN40" s="68">
        <v>26840.72856</v>
      </c>
      <c r="JO40" s="68">
        <v>23478.728553000001</v>
      </c>
      <c r="JP40" s="68">
        <v>19993.582310999998</v>
      </c>
      <c r="JQ40" s="68">
        <v>35200.414922000004</v>
      </c>
      <c r="JR40" s="102">
        <f t="shared" si="19"/>
        <v>206169.13255000001</v>
      </c>
      <c r="JS40" s="102">
        <f t="shared" si="20"/>
        <v>258302.11964599998</v>
      </c>
      <c r="JT40" s="114"/>
      <c r="JU40" s="15"/>
    </row>
    <row r="41" spans="1:281" ht="15">
      <c r="A41" s="64" t="s">
        <v>42</v>
      </c>
      <c r="B41" s="47" t="s">
        <v>22</v>
      </c>
      <c r="C41" s="26" t="s">
        <v>22</v>
      </c>
      <c r="D41" s="26">
        <v>386.3</v>
      </c>
      <c r="E41" s="27">
        <v>421.4</v>
      </c>
      <c r="F41" s="27">
        <v>351.2</v>
      </c>
      <c r="G41" s="27">
        <v>52.8</v>
      </c>
      <c r="H41" s="26">
        <v>36.299999999999997</v>
      </c>
      <c r="I41" s="17">
        <v>285.60000000000002</v>
      </c>
      <c r="J41" s="25">
        <v>142.80000000000001</v>
      </c>
      <c r="K41" s="47">
        <v>173.31360100000001</v>
      </c>
      <c r="L41" s="47">
        <v>49.710864999999998</v>
      </c>
      <c r="M41" s="66">
        <v>68.421735999999996</v>
      </c>
      <c r="N41" s="66">
        <v>87.412275079348007</v>
      </c>
      <c r="O41" s="66">
        <v>202.46837184639998</v>
      </c>
      <c r="P41" s="66">
        <v>295.09031099999999</v>
      </c>
      <c r="Q41" s="66">
        <v>431.01931100000002</v>
      </c>
      <c r="R41" s="66">
        <v>876.38734899999997</v>
      </c>
      <c r="S41" s="66">
        <v>916.15477599999997</v>
      </c>
      <c r="T41" s="66">
        <v>1430.6072689999999</v>
      </c>
      <c r="U41" s="102">
        <f t="shared" si="14"/>
        <v>1548.9800480000001</v>
      </c>
      <c r="V41" s="65" t="s">
        <v>22</v>
      </c>
      <c r="W41" s="65" t="s">
        <v>22</v>
      </c>
      <c r="X41" s="65" t="s">
        <v>22</v>
      </c>
      <c r="Y41" s="65">
        <v>335</v>
      </c>
      <c r="Z41" s="65" t="s">
        <v>22</v>
      </c>
      <c r="AA41" s="65" t="s">
        <v>22</v>
      </c>
      <c r="AB41" s="65" t="s">
        <v>22</v>
      </c>
      <c r="AC41" s="65" t="s">
        <v>22</v>
      </c>
      <c r="AD41" s="65" t="s">
        <v>22</v>
      </c>
      <c r="AE41" s="65">
        <v>51.3</v>
      </c>
      <c r="AF41" s="65" t="s">
        <v>22</v>
      </c>
      <c r="AG41" s="65" t="s">
        <v>22</v>
      </c>
      <c r="AH41" s="65">
        <v>71.8</v>
      </c>
      <c r="AI41" s="65">
        <v>0</v>
      </c>
      <c r="AJ41" s="65" t="s">
        <v>22</v>
      </c>
      <c r="AK41" s="65" t="s">
        <v>22</v>
      </c>
      <c r="AL41" s="65" t="s">
        <v>22</v>
      </c>
      <c r="AM41" s="65">
        <v>4.2</v>
      </c>
      <c r="AN41" s="65" t="s">
        <v>22</v>
      </c>
      <c r="AO41" s="65">
        <v>10.7</v>
      </c>
      <c r="AP41" s="65">
        <v>36.200000000000003</v>
      </c>
      <c r="AQ41" s="65">
        <v>298.5</v>
      </c>
      <c r="AR41" s="65" t="s">
        <v>22</v>
      </c>
      <c r="AS41" s="65" t="s">
        <v>22</v>
      </c>
      <c r="AT41" s="65" t="s">
        <v>22</v>
      </c>
      <c r="AU41" s="65"/>
      <c r="AV41" s="65"/>
      <c r="AW41" s="65"/>
      <c r="AX41" s="65"/>
      <c r="AY41" s="65"/>
      <c r="AZ41" s="68">
        <v>259.7</v>
      </c>
      <c r="BA41" s="68">
        <v>33.200000000000003</v>
      </c>
      <c r="BB41" s="68">
        <v>0</v>
      </c>
      <c r="BC41" s="68">
        <v>22.2</v>
      </c>
      <c r="BD41" s="68">
        <v>36.1</v>
      </c>
      <c r="BE41" s="65">
        <v>0</v>
      </c>
      <c r="BF41" s="65">
        <v>0</v>
      </c>
      <c r="BG41" s="65">
        <v>0</v>
      </c>
      <c r="BH41" s="65">
        <v>0</v>
      </c>
      <c r="BI41" s="65">
        <v>0</v>
      </c>
      <c r="BJ41" s="65">
        <v>0</v>
      </c>
      <c r="BK41" s="65">
        <v>0</v>
      </c>
      <c r="BL41" s="65">
        <v>52.8</v>
      </c>
      <c r="BM41" s="65">
        <v>0</v>
      </c>
      <c r="BN41" s="65">
        <v>0</v>
      </c>
      <c r="BO41" s="65">
        <v>0</v>
      </c>
      <c r="BP41" s="65">
        <v>0</v>
      </c>
      <c r="BQ41" s="65">
        <v>0</v>
      </c>
      <c r="BR41" s="65" t="s">
        <v>22</v>
      </c>
      <c r="BS41" s="66" t="s">
        <v>22</v>
      </c>
      <c r="BT41" s="66" t="s">
        <v>22</v>
      </c>
      <c r="BU41" s="66">
        <v>0</v>
      </c>
      <c r="BV41" s="66" t="s">
        <v>22</v>
      </c>
      <c r="BW41" s="66">
        <v>52.8</v>
      </c>
      <c r="BX41" s="66">
        <v>52.8</v>
      </c>
      <c r="BY41" s="65">
        <v>52.8</v>
      </c>
      <c r="BZ41" s="65">
        <v>52.8</v>
      </c>
      <c r="CA41" s="65">
        <v>52.8</v>
      </c>
      <c r="CB41" s="68">
        <v>52.8</v>
      </c>
      <c r="CC41" s="65" t="s">
        <v>22</v>
      </c>
      <c r="CD41" s="65">
        <v>0</v>
      </c>
      <c r="CE41" s="65">
        <v>36.299999999999997</v>
      </c>
      <c r="CF41" s="65">
        <v>0</v>
      </c>
      <c r="CG41" s="65">
        <v>0</v>
      </c>
      <c r="CH41" s="65">
        <v>0</v>
      </c>
      <c r="CI41" s="65">
        <v>0</v>
      </c>
      <c r="CJ41" s="65">
        <v>0</v>
      </c>
      <c r="CK41" s="65">
        <v>0</v>
      </c>
      <c r="CL41" s="65">
        <v>0</v>
      </c>
      <c r="CM41" s="65">
        <v>0</v>
      </c>
      <c r="CN41" s="65">
        <v>0</v>
      </c>
      <c r="CO41" s="65" t="s">
        <v>22</v>
      </c>
      <c r="CP41" s="65">
        <v>36.299999999999997</v>
      </c>
      <c r="CQ41" s="65">
        <v>36.299999999999997</v>
      </c>
      <c r="CR41" s="65">
        <v>36.299999999999997</v>
      </c>
      <c r="CS41" s="65">
        <v>36.299999999999997</v>
      </c>
      <c r="CT41" s="68">
        <v>36.299999999999997</v>
      </c>
      <c r="CU41" s="65">
        <v>36.299999999999997</v>
      </c>
      <c r="CV41" s="65">
        <v>36.299999999999997</v>
      </c>
      <c r="CW41" s="68">
        <v>36.299999999999997</v>
      </c>
      <c r="CX41" s="68">
        <v>36.299999999999997</v>
      </c>
      <c r="CY41" s="65">
        <v>36.299999999999997</v>
      </c>
      <c r="CZ41" s="65">
        <v>74.599999999999994</v>
      </c>
      <c r="DA41" s="65">
        <v>74.599999999999994</v>
      </c>
      <c r="DB41" s="65">
        <v>168.8</v>
      </c>
      <c r="DC41" s="68">
        <v>168.8</v>
      </c>
      <c r="DD41" s="68">
        <v>168.8</v>
      </c>
      <c r="DE41" s="68">
        <v>168.8</v>
      </c>
      <c r="DF41" s="68">
        <v>168.8</v>
      </c>
      <c r="DG41" s="68">
        <v>285.60000000000002</v>
      </c>
      <c r="DH41" s="68">
        <v>285.60000000000002</v>
      </c>
      <c r="DI41" s="68">
        <v>285.60000000000002</v>
      </c>
      <c r="DJ41" s="68">
        <v>285.60000000000002</v>
      </c>
      <c r="DK41" s="68">
        <v>285.60000000000002</v>
      </c>
      <c r="DL41" s="65" t="s">
        <v>22</v>
      </c>
      <c r="DM41" s="65" t="s">
        <v>22</v>
      </c>
      <c r="DN41" s="68">
        <v>77.400000000000006</v>
      </c>
      <c r="DO41" s="68">
        <v>77.400000000000006</v>
      </c>
      <c r="DP41" s="68">
        <v>77.400000000000006</v>
      </c>
      <c r="DQ41" s="65">
        <v>142.80000000000001</v>
      </c>
      <c r="DR41" s="68">
        <v>142.80000000000001</v>
      </c>
      <c r="DS41" s="68">
        <v>142.80000000000001</v>
      </c>
      <c r="DT41" s="68">
        <v>142.80000000000001</v>
      </c>
      <c r="DU41" s="68">
        <v>142.80000000000001</v>
      </c>
      <c r="DV41" s="68">
        <v>142.80000000000001</v>
      </c>
      <c r="DW41" s="68"/>
      <c r="DX41" s="68">
        <f t="shared" si="31"/>
        <v>142.80000000000001</v>
      </c>
      <c r="DY41" s="65">
        <v>70.400000000000006</v>
      </c>
      <c r="DZ41" s="65"/>
      <c r="EA41" s="65">
        <v>0</v>
      </c>
      <c r="EB41" s="65" t="s">
        <v>22</v>
      </c>
      <c r="EC41" s="65" t="s">
        <v>22</v>
      </c>
      <c r="ED41" s="65">
        <v>0</v>
      </c>
      <c r="EE41" s="65">
        <v>0</v>
      </c>
      <c r="EF41" s="65">
        <v>0</v>
      </c>
      <c r="EG41" s="65">
        <v>102.913601</v>
      </c>
      <c r="EH41" s="65">
        <v>0</v>
      </c>
      <c r="EI41" s="65">
        <v>0</v>
      </c>
      <c r="EJ41" s="65"/>
      <c r="EK41" s="66">
        <f t="shared" si="32"/>
        <v>173.31360100000001</v>
      </c>
      <c r="EL41" s="65">
        <v>0</v>
      </c>
      <c r="EM41" s="65">
        <v>0</v>
      </c>
      <c r="EN41" s="65">
        <v>0</v>
      </c>
      <c r="EO41" s="65">
        <v>49.410865000000001</v>
      </c>
      <c r="EP41" s="65"/>
      <c r="EQ41" s="65"/>
      <c r="ER41" s="65"/>
      <c r="ES41" s="65">
        <v>0</v>
      </c>
      <c r="ET41" s="65">
        <v>0</v>
      </c>
      <c r="EU41" s="65">
        <v>0</v>
      </c>
      <c r="EV41" s="65"/>
      <c r="EW41" s="65">
        <v>0.3</v>
      </c>
      <c r="EX41" s="66">
        <f t="shared" si="33"/>
        <v>49.710864999999998</v>
      </c>
      <c r="EY41" s="65" t="s">
        <v>22</v>
      </c>
      <c r="EZ41" s="65">
        <v>0</v>
      </c>
      <c r="FA41" s="68">
        <v>0</v>
      </c>
      <c r="FB41" s="68"/>
      <c r="FC41" s="68">
        <v>0</v>
      </c>
      <c r="FD41" s="68"/>
      <c r="FE41" s="68"/>
      <c r="FF41" s="68">
        <v>33.521735999999997</v>
      </c>
      <c r="FG41" s="68">
        <v>34.9</v>
      </c>
      <c r="FH41" s="68">
        <v>0</v>
      </c>
      <c r="FI41" s="68">
        <v>0</v>
      </c>
      <c r="FJ41" s="68">
        <v>0</v>
      </c>
      <c r="FK41" s="68">
        <f t="shared" si="34"/>
        <v>68.421735999999996</v>
      </c>
      <c r="FL41" s="68">
        <v>2.9490430000000001</v>
      </c>
      <c r="FM41" s="68">
        <v>0</v>
      </c>
      <c r="FN41" s="68">
        <v>0</v>
      </c>
      <c r="FO41" s="68">
        <v>0</v>
      </c>
      <c r="FP41" s="68">
        <v>0</v>
      </c>
      <c r="FQ41" s="68">
        <v>0</v>
      </c>
      <c r="FR41" s="68">
        <v>0</v>
      </c>
      <c r="FS41" s="68">
        <v>84.463232079348003</v>
      </c>
      <c r="FT41" s="68">
        <v>0</v>
      </c>
      <c r="FU41" s="68">
        <v>0</v>
      </c>
      <c r="FV41" s="68">
        <v>0</v>
      </c>
      <c r="FW41" s="68">
        <v>0</v>
      </c>
      <c r="FX41" s="68">
        <f t="shared" si="35"/>
        <v>87.412275079348007</v>
      </c>
      <c r="FY41" s="68">
        <v>82.31137979639999</v>
      </c>
      <c r="FZ41" s="68">
        <v>0</v>
      </c>
      <c r="GA41" s="68">
        <v>0</v>
      </c>
      <c r="GB41" s="68">
        <v>36.840924080000001</v>
      </c>
      <c r="GC41" s="68">
        <v>0</v>
      </c>
      <c r="GD41" s="68">
        <v>82.178958049999991</v>
      </c>
      <c r="GE41" s="68">
        <v>0</v>
      </c>
      <c r="GF41" s="68">
        <v>0.31485091999999998</v>
      </c>
      <c r="GG41" s="68"/>
      <c r="GH41" s="68">
        <v>0.82225899999999996</v>
      </c>
      <c r="GI41" s="68"/>
      <c r="GJ41" s="68"/>
      <c r="GK41" s="68">
        <f t="shared" si="36"/>
        <v>202.46837184639998</v>
      </c>
      <c r="GL41" s="68">
        <v>82.645403999999999</v>
      </c>
      <c r="GM41" s="68">
        <v>0</v>
      </c>
      <c r="GN41" s="68">
        <v>83.562090999999995</v>
      </c>
      <c r="GO41" s="68">
        <v>40.199562999999998</v>
      </c>
      <c r="GP41" s="68">
        <v>88.683252999999993</v>
      </c>
      <c r="GQ41" s="68"/>
      <c r="GR41" s="68">
        <v>46.377887999999999</v>
      </c>
      <c r="GS41" s="68">
        <v>31.377648000000001</v>
      </c>
      <c r="GT41" s="68"/>
      <c r="GU41" s="68">
        <v>20.570703000000002</v>
      </c>
      <c r="GV41" s="68"/>
      <c r="GW41" s="68"/>
      <c r="GX41" s="68"/>
      <c r="GY41" s="68"/>
      <c r="GZ41" s="68">
        <v>10.861692</v>
      </c>
      <c r="HA41" s="68"/>
      <c r="HB41" s="68"/>
      <c r="HC41" s="68">
        <v>103.72244999999999</v>
      </c>
      <c r="HD41" s="68">
        <v>104.30816299999999</v>
      </c>
      <c r="HE41" s="68"/>
      <c r="HF41" s="68">
        <v>196.96458999999999</v>
      </c>
      <c r="HG41" s="68">
        <v>15.162416</v>
      </c>
      <c r="HH41" s="68"/>
      <c r="HI41" s="68"/>
      <c r="HJ41" s="68">
        <v>118.65095100000001</v>
      </c>
      <c r="HK41" s="68">
        <v>19.418994999999999</v>
      </c>
      <c r="HL41" s="68"/>
      <c r="HM41" s="68">
        <v>106.80647500000001</v>
      </c>
      <c r="HN41" s="68">
        <v>138.60681500000001</v>
      </c>
      <c r="HO41" s="68">
        <v>107.18877000000001</v>
      </c>
      <c r="HP41" s="68">
        <v>35.301952999999997</v>
      </c>
      <c r="HQ41" s="68"/>
      <c r="HR41" s="68">
        <v>109.02522999999999</v>
      </c>
      <c r="HS41" s="68">
        <v>19.479457</v>
      </c>
      <c r="HT41" s="65">
        <v>122.51936499999999</v>
      </c>
      <c r="HU41" s="65">
        <v>99.389337999999995</v>
      </c>
      <c r="HV41" s="68">
        <v>0</v>
      </c>
      <c r="HW41" s="68">
        <v>0</v>
      </c>
      <c r="HX41" s="68">
        <v>107.934089</v>
      </c>
      <c r="HY41" s="68">
        <v>33.053122999999999</v>
      </c>
      <c r="HZ41" s="68">
        <v>175.37868</v>
      </c>
      <c r="IA41" s="68">
        <v>0</v>
      </c>
      <c r="IB41" s="68">
        <v>111.66507300000001</v>
      </c>
      <c r="IC41" s="68">
        <v>142.849299</v>
      </c>
      <c r="ID41" s="68">
        <v>143.42529099999999</v>
      </c>
      <c r="IE41" s="65">
        <v>0</v>
      </c>
      <c r="IF41" s="65">
        <v>192.13789199999999</v>
      </c>
      <c r="IG41" s="65">
        <v>9.7113289999999992</v>
      </c>
      <c r="IH41" s="65">
        <v>107.57539800000001</v>
      </c>
      <c r="II41" s="65">
        <v>111.065827</v>
      </c>
      <c r="IJ41" s="68">
        <v>68.306556999999998</v>
      </c>
      <c r="IK41" s="65">
        <v>327.68439999999998</v>
      </c>
      <c r="IL41" s="65">
        <v>318.94827700000002</v>
      </c>
      <c r="IM41" s="65">
        <v>96.200615999999997</v>
      </c>
      <c r="IN41" s="65">
        <v>2.157438</v>
      </c>
      <c r="IO41" s="65">
        <v>20.517907000000001</v>
      </c>
      <c r="IP41" s="65">
        <v>105.554997</v>
      </c>
      <c r="IQ41" s="106">
        <v>29.11889</v>
      </c>
      <c r="IR41" s="65">
        <v>49.724001000000001</v>
      </c>
      <c r="IS41" s="65">
        <v>193.752961</v>
      </c>
      <c r="IT41" s="106">
        <v>359.74624499999999</v>
      </c>
      <c r="IU41" s="106"/>
      <c r="IV41" s="65">
        <v>31.303694</v>
      </c>
      <c r="IW41" s="65"/>
      <c r="IX41" s="65"/>
      <c r="IY41" s="65">
        <v>113.12107899999999</v>
      </c>
      <c r="IZ41" s="65">
        <v>0</v>
      </c>
      <c r="JA41" s="65">
        <v>187.869271</v>
      </c>
      <c r="JB41" s="65">
        <v>397.687949</v>
      </c>
      <c r="JC41" s="65">
        <v>127.54372499999999</v>
      </c>
      <c r="JD41" s="65">
        <v>231.4726</v>
      </c>
      <c r="JE41" s="65">
        <v>100.235485</v>
      </c>
      <c r="JF41" s="65">
        <v>27.1248</v>
      </c>
      <c r="JG41" s="65">
        <v>163.76129399999999</v>
      </c>
      <c r="JH41" s="65">
        <v>422.64304700000002</v>
      </c>
      <c r="JI41" s="65">
        <v>74.881236999999999</v>
      </c>
      <c r="JJ41" s="65">
        <v>0</v>
      </c>
      <c r="JK41" s="65">
        <v>121.53330099999999</v>
      </c>
      <c r="JL41" s="65">
        <v>193.170794</v>
      </c>
      <c r="JM41" s="65">
        <v>80.473793000000001</v>
      </c>
      <c r="JN41" s="65">
        <v>0</v>
      </c>
      <c r="JO41" s="65">
        <v>1.2091069999999999</v>
      </c>
      <c r="JP41" s="65">
        <v>88.601697999999999</v>
      </c>
      <c r="JQ41" s="65">
        <v>124.535612</v>
      </c>
      <c r="JR41" s="102">
        <f t="shared" si="19"/>
        <v>1548.9800480000001</v>
      </c>
      <c r="JS41" s="102">
        <f t="shared" si="20"/>
        <v>1297.9346829999997</v>
      </c>
      <c r="JT41" s="115"/>
      <c r="JU41" s="15"/>
    </row>
    <row r="42" spans="1:281" ht="15">
      <c r="A42" s="64" t="s">
        <v>43</v>
      </c>
      <c r="B42" s="47">
        <v>242.5</v>
      </c>
      <c r="C42" s="26" t="s">
        <v>22</v>
      </c>
      <c r="D42" s="26">
        <v>1.1000000000000001</v>
      </c>
      <c r="E42" s="27">
        <v>64.900000000000006</v>
      </c>
      <c r="F42" s="27">
        <v>233.8</v>
      </c>
      <c r="G42" s="27">
        <v>81.3</v>
      </c>
      <c r="H42" s="26">
        <v>34</v>
      </c>
      <c r="I42" s="17">
        <v>83.3</v>
      </c>
      <c r="J42" s="25">
        <v>576.79999999999995</v>
      </c>
      <c r="K42" s="47">
        <v>488.135605</v>
      </c>
      <c r="L42" s="47">
        <v>116.01386599999999</v>
      </c>
      <c r="M42" s="66">
        <v>219.28356500000001</v>
      </c>
      <c r="N42" s="66">
        <v>211.61341453899999</v>
      </c>
      <c r="O42" s="66">
        <v>726.40632080160003</v>
      </c>
      <c r="P42" s="66">
        <v>82.728026</v>
      </c>
      <c r="Q42" s="66">
        <v>71.146544000000006</v>
      </c>
      <c r="R42" s="66">
        <v>2337.808004</v>
      </c>
      <c r="S42" s="66">
        <v>118.643344</v>
      </c>
      <c r="T42" s="66">
        <v>1107.2562350000001</v>
      </c>
      <c r="U42" s="102">
        <f t="shared" si="14"/>
        <v>1602.526089</v>
      </c>
      <c r="V42" s="65" t="s">
        <v>22</v>
      </c>
      <c r="W42" s="65" t="s">
        <v>22</v>
      </c>
      <c r="X42" s="65" t="s">
        <v>22</v>
      </c>
      <c r="Y42" s="65" t="s">
        <v>22</v>
      </c>
      <c r="Z42" s="65" t="s">
        <v>22</v>
      </c>
      <c r="AA42" s="65" t="s">
        <v>22</v>
      </c>
      <c r="AB42" s="65" t="s">
        <v>22</v>
      </c>
      <c r="AC42" s="65" t="s">
        <v>22</v>
      </c>
      <c r="AD42" s="65" t="s">
        <v>22</v>
      </c>
      <c r="AE42" s="65" t="s">
        <v>22</v>
      </c>
      <c r="AF42" s="65" t="s">
        <v>22</v>
      </c>
      <c r="AG42" s="65">
        <v>1.1000000000000001</v>
      </c>
      <c r="AH42" s="65" t="s">
        <v>22</v>
      </c>
      <c r="AI42" s="65">
        <v>27.5</v>
      </c>
      <c r="AJ42" s="65" t="s">
        <v>22</v>
      </c>
      <c r="AK42" s="65" t="s">
        <v>22</v>
      </c>
      <c r="AL42" s="65">
        <v>25.4</v>
      </c>
      <c r="AM42" s="65">
        <v>12</v>
      </c>
      <c r="AN42" s="65"/>
      <c r="AO42" s="65"/>
      <c r="AP42" s="65"/>
      <c r="AQ42" s="65"/>
      <c r="AR42" s="65"/>
      <c r="AS42" s="65"/>
      <c r="AT42" s="65" t="s">
        <v>22</v>
      </c>
      <c r="AU42" s="65"/>
      <c r="AV42" s="65">
        <v>92.8</v>
      </c>
      <c r="AW42" s="65" t="s">
        <v>22</v>
      </c>
      <c r="AX42" s="65">
        <v>10.1</v>
      </c>
      <c r="AY42" s="65">
        <v>100.9</v>
      </c>
      <c r="AZ42" s="68">
        <v>0</v>
      </c>
      <c r="BA42" s="68">
        <v>29.5</v>
      </c>
      <c r="BB42" s="68">
        <v>0.5</v>
      </c>
      <c r="BC42" s="68">
        <v>0</v>
      </c>
      <c r="BD42" s="68">
        <v>0</v>
      </c>
      <c r="BE42" s="65">
        <v>0</v>
      </c>
      <c r="BF42" s="65">
        <v>0</v>
      </c>
      <c r="BG42" s="65">
        <v>0</v>
      </c>
      <c r="BH42" s="65">
        <v>0</v>
      </c>
      <c r="BI42" s="65">
        <v>58.5</v>
      </c>
      <c r="BJ42" s="65">
        <v>1</v>
      </c>
      <c r="BK42" s="65">
        <v>0</v>
      </c>
      <c r="BL42" s="65">
        <v>0</v>
      </c>
      <c r="BM42" s="65">
        <v>0</v>
      </c>
      <c r="BN42" s="65">
        <v>21.8</v>
      </c>
      <c r="BO42" s="65">
        <v>0</v>
      </c>
      <c r="BP42" s="65">
        <v>0</v>
      </c>
      <c r="BQ42" s="65">
        <v>0</v>
      </c>
      <c r="BR42" s="66" t="s">
        <v>22</v>
      </c>
      <c r="BS42" s="66" t="s">
        <v>22</v>
      </c>
      <c r="BT42" s="66">
        <v>58.5</v>
      </c>
      <c r="BU42" s="66">
        <v>59.5</v>
      </c>
      <c r="BV42" s="66">
        <v>59.5</v>
      </c>
      <c r="BW42" s="66">
        <v>59.5</v>
      </c>
      <c r="BX42" s="66">
        <v>59.5</v>
      </c>
      <c r="BY42" s="65">
        <v>81.3</v>
      </c>
      <c r="BZ42" s="65">
        <v>81.3</v>
      </c>
      <c r="CA42" s="65">
        <v>81.3</v>
      </c>
      <c r="CB42" s="68">
        <v>81.3</v>
      </c>
      <c r="CC42" s="65">
        <v>34</v>
      </c>
      <c r="CD42" s="65">
        <v>0</v>
      </c>
      <c r="CE42" s="65">
        <v>0</v>
      </c>
      <c r="CF42" s="65">
        <v>0</v>
      </c>
      <c r="CG42" s="65">
        <v>0</v>
      </c>
      <c r="CH42" s="65">
        <v>0</v>
      </c>
      <c r="CI42" s="65">
        <v>0</v>
      </c>
      <c r="CJ42" s="65">
        <v>0</v>
      </c>
      <c r="CK42" s="65">
        <v>0</v>
      </c>
      <c r="CL42" s="65">
        <v>0</v>
      </c>
      <c r="CM42" s="65">
        <v>0</v>
      </c>
      <c r="CN42" s="65">
        <v>0</v>
      </c>
      <c r="CO42" s="65">
        <v>34</v>
      </c>
      <c r="CP42" s="65">
        <v>34</v>
      </c>
      <c r="CQ42" s="65">
        <v>34</v>
      </c>
      <c r="CR42" s="65">
        <v>34</v>
      </c>
      <c r="CS42" s="65">
        <v>34</v>
      </c>
      <c r="CT42" s="68">
        <v>34</v>
      </c>
      <c r="CU42" s="65">
        <v>34</v>
      </c>
      <c r="CV42" s="65">
        <v>34</v>
      </c>
      <c r="CW42" s="68">
        <v>34</v>
      </c>
      <c r="CX42" s="68">
        <v>34</v>
      </c>
      <c r="CY42" s="65">
        <v>34</v>
      </c>
      <c r="CZ42" s="65">
        <v>1.6</v>
      </c>
      <c r="DA42" s="65">
        <v>1.6</v>
      </c>
      <c r="DB42" s="65">
        <v>1.6</v>
      </c>
      <c r="DC42" s="68">
        <v>1.6</v>
      </c>
      <c r="DD42" s="68">
        <v>83.3</v>
      </c>
      <c r="DE42" s="68">
        <v>83.3</v>
      </c>
      <c r="DF42" s="68">
        <v>83.3</v>
      </c>
      <c r="DG42" s="68">
        <v>83.3</v>
      </c>
      <c r="DH42" s="68">
        <v>83.3</v>
      </c>
      <c r="DI42" s="68">
        <v>83.3</v>
      </c>
      <c r="DJ42" s="68">
        <v>83.3</v>
      </c>
      <c r="DK42" s="68">
        <v>83.3</v>
      </c>
      <c r="DL42" s="65" t="s">
        <v>22</v>
      </c>
      <c r="DM42" s="65">
        <v>0.6</v>
      </c>
      <c r="DN42" s="68">
        <v>0.6</v>
      </c>
      <c r="DO42" s="68">
        <v>0.6</v>
      </c>
      <c r="DP42" s="68">
        <v>0.6</v>
      </c>
      <c r="DQ42" s="65">
        <v>72.900000000000006</v>
      </c>
      <c r="DR42" s="68">
        <v>72.900000000000006</v>
      </c>
      <c r="DS42" s="68">
        <v>97.3</v>
      </c>
      <c r="DT42" s="68">
        <v>262</v>
      </c>
      <c r="DU42" s="68">
        <v>492.7</v>
      </c>
      <c r="DV42" s="68">
        <v>576.79999999999995</v>
      </c>
      <c r="DW42" s="68"/>
      <c r="DX42" s="68">
        <f t="shared" si="31"/>
        <v>576.79999999999995</v>
      </c>
      <c r="DY42" s="65" t="s">
        <v>22</v>
      </c>
      <c r="DZ42" s="65"/>
      <c r="EA42" s="65">
        <v>0</v>
      </c>
      <c r="EB42" s="65">
        <v>188</v>
      </c>
      <c r="EC42" s="65" t="s">
        <v>22</v>
      </c>
      <c r="ED42" s="65">
        <f>[1]Feuil3!$F$11</f>
        <v>61.414132000000002</v>
      </c>
      <c r="EE42" s="65">
        <v>16.899999999999999</v>
      </c>
      <c r="EF42" s="65">
        <v>135.5</v>
      </c>
      <c r="EG42" s="65">
        <v>70.467664999999997</v>
      </c>
      <c r="EH42" s="65">
        <v>15.853808000000001</v>
      </c>
      <c r="EI42" s="65">
        <v>0</v>
      </c>
      <c r="EJ42" s="65"/>
      <c r="EK42" s="66">
        <f t="shared" si="32"/>
        <v>488.135605</v>
      </c>
      <c r="EL42" s="65">
        <v>0</v>
      </c>
      <c r="EM42" s="65">
        <v>0</v>
      </c>
      <c r="EN42" s="65">
        <v>0</v>
      </c>
      <c r="EO42" s="65">
        <v>0</v>
      </c>
      <c r="EP42" s="65"/>
      <c r="EQ42" s="65"/>
      <c r="ER42" s="65"/>
      <c r="ES42" s="65">
        <v>0</v>
      </c>
      <c r="ET42" s="65">
        <v>0</v>
      </c>
      <c r="EU42" s="65">
        <v>13.913866000000001</v>
      </c>
      <c r="EV42" s="65">
        <v>64.3</v>
      </c>
      <c r="EW42" s="65">
        <v>37.799999999999997</v>
      </c>
      <c r="EX42" s="66">
        <f t="shared" si="33"/>
        <v>116.01386599999999</v>
      </c>
      <c r="EY42" s="65">
        <v>13.376398999999999</v>
      </c>
      <c r="EZ42" s="65">
        <v>34.451490999999997</v>
      </c>
      <c r="FA42" s="68">
        <v>0</v>
      </c>
      <c r="FB42" s="68"/>
      <c r="FC42" s="68">
        <v>39.475999999999999</v>
      </c>
      <c r="FD42" s="68">
        <v>19.3</v>
      </c>
      <c r="FE42" s="68">
        <v>21.217493000000001</v>
      </c>
      <c r="FF42" s="68">
        <v>91.462181999999999</v>
      </c>
      <c r="FG42" s="68"/>
      <c r="FH42" s="68">
        <v>0</v>
      </c>
      <c r="FI42" s="68">
        <v>0</v>
      </c>
      <c r="FJ42" s="68">
        <v>0</v>
      </c>
      <c r="FK42" s="68">
        <f t="shared" si="34"/>
        <v>219.28356500000001</v>
      </c>
      <c r="FL42" s="68">
        <v>53.70881</v>
      </c>
      <c r="FM42" s="68">
        <v>0.41413499999999998</v>
      </c>
      <c r="FN42" s="68">
        <v>0</v>
      </c>
      <c r="FO42" s="68">
        <v>33.827207000000001</v>
      </c>
      <c r="FP42" s="68">
        <v>21.736906879999999</v>
      </c>
      <c r="FQ42" s="68">
        <v>15.2</v>
      </c>
      <c r="FR42" s="68">
        <v>28.792548192000002</v>
      </c>
      <c r="FS42" s="68">
        <v>21.6104463536</v>
      </c>
      <c r="FT42" s="68">
        <v>21.623361113400001</v>
      </c>
      <c r="FU42" s="68">
        <v>14.7</v>
      </c>
      <c r="FV42" s="68">
        <v>0</v>
      </c>
      <c r="FW42" s="68">
        <v>0</v>
      </c>
      <c r="FX42" s="68">
        <f t="shared" si="35"/>
        <v>211.61341453899999</v>
      </c>
      <c r="FY42" s="65">
        <v>0</v>
      </c>
      <c r="FZ42" s="65">
        <v>0</v>
      </c>
      <c r="GA42" s="65">
        <v>3.7113376715999999</v>
      </c>
      <c r="GB42" s="65">
        <v>189.49516905999999</v>
      </c>
      <c r="GC42" s="65">
        <v>11.011105039999999</v>
      </c>
      <c r="GD42" s="65">
        <v>360.83334554999999</v>
      </c>
      <c r="GE42" s="65">
        <v>161.35536347999999</v>
      </c>
      <c r="GF42" s="65"/>
      <c r="GG42" s="65"/>
      <c r="GH42" s="65"/>
      <c r="GI42" s="68"/>
      <c r="GJ42" s="65"/>
      <c r="GK42" s="68">
        <f t="shared" si="36"/>
        <v>726.40632080160003</v>
      </c>
      <c r="GL42" s="65"/>
      <c r="GM42" s="65">
        <v>78.728026</v>
      </c>
      <c r="GN42" s="65"/>
      <c r="GO42" s="65">
        <v>0</v>
      </c>
      <c r="GP42" s="65"/>
      <c r="GQ42" s="65"/>
      <c r="GR42" s="65">
        <v>4</v>
      </c>
      <c r="GS42" s="65"/>
      <c r="GT42" s="65"/>
      <c r="GU42" s="65"/>
      <c r="GV42" s="65"/>
      <c r="GW42" s="65"/>
      <c r="GX42" s="65">
        <v>55.463968000000001</v>
      </c>
      <c r="GY42" s="65"/>
      <c r="GZ42" s="65"/>
      <c r="HA42" s="65"/>
      <c r="HB42" s="65"/>
      <c r="HC42" s="65">
        <v>15.682575999999999</v>
      </c>
      <c r="HD42" s="65"/>
      <c r="HE42" s="65"/>
      <c r="HF42" s="65"/>
      <c r="HG42" s="65"/>
      <c r="HH42" s="65"/>
      <c r="HI42" s="65"/>
      <c r="HJ42" s="68">
        <v>12.252024</v>
      </c>
      <c r="HK42" s="68"/>
      <c r="HL42" s="68">
        <v>3.7496960000000001</v>
      </c>
      <c r="HM42" s="65">
        <v>46.661200000000001</v>
      </c>
      <c r="HN42" s="68"/>
      <c r="HO42" s="65">
        <v>2080.2868549999998</v>
      </c>
      <c r="HP42" s="65">
        <v>193.19354300000001</v>
      </c>
      <c r="HQ42" s="65">
        <v>0.77206699999999995</v>
      </c>
      <c r="HR42" s="65">
        <v>0.89261900000000005</v>
      </c>
      <c r="HS42" s="65"/>
      <c r="HT42" s="65"/>
      <c r="HU42" s="65"/>
      <c r="HV42" s="68">
        <v>7.9198279999999999</v>
      </c>
      <c r="HW42" s="68">
        <v>0</v>
      </c>
      <c r="HX42" s="65">
        <v>0.51143700000000003</v>
      </c>
      <c r="HY42" s="68">
        <v>48.982866999999999</v>
      </c>
      <c r="HZ42" s="65">
        <v>0</v>
      </c>
      <c r="IA42" s="65">
        <v>0</v>
      </c>
      <c r="IB42" s="65">
        <v>39.205803000000003</v>
      </c>
      <c r="IC42" s="65">
        <v>9.4331999999999999E-2</v>
      </c>
      <c r="ID42" s="65">
        <v>12.598055</v>
      </c>
      <c r="IE42" s="65">
        <v>9.3310220000000008</v>
      </c>
      <c r="IF42" s="65">
        <v>0</v>
      </c>
      <c r="IG42" s="65">
        <v>0</v>
      </c>
      <c r="IH42" s="65">
        <v>0</v>
      </c>
      <c r="II42" s="65">
        <v>0</v>
      </c>
      <c r="IJ42" s="68">
        <v>186.214888</v>
      </c>
      <c r="IK42" s="65">
        <v>189.284616</v>
      </c>
      <c r="IL42" s="65">
        <v>331.371782</v>
      </c>
      <c r="IM42" s="65">
        <v>316.32151399999998</v>
      </c>
      <c r="IN42" s="65">
        <v>6.4138019999999996</v>
      </c>
      <c r="IO42" s="65">
        <v>12.649616999999999</v>
      </c>
      <c r="IP42" s="65">
        <v>39.849423999999999</v>
      </c>
      <c r="IQ42" s="106">
        <v>0</v>
      </c>
      <c r="IR42" s="65">
        <v>0</v>
      </c>
      <c r="IS42" s="65">
        <v>25.150592</v>
      </c>
      <c r="IT42" s="106">
        <v>9.6723180000000006</v>
      </c>
      <c r="IU42" s="106">
        <v>22.890322999999999</v>
      </c>
      <c r="IV42" s="65">
        <v>100.90580300000001</v>
      </c>
      <c r="IW42" s="65">
        <v>45.838839</v>
      </c>
      <c r="IX42" s="65">
        <v>0</v>
      </c>
      <c r="IY42" s="65">
        <v>256.83177799999999</v>
      </c>
      <c r="IZ42" s="65">
        <v>0</v>
      </c>
      <c r="JA42" s="65">
        <v>23.604202000000001</v>
      </c>
      <c r="JB42" s="65">
        <v>83.452143000000007</v>
      </c>
      <c r="JC42" s="65">
        <v>491.58861899999999</v>
      </c>
      <c r="JD42" s="65">
        <v>405.41819900000002</v>
      </c>
      <c r="JE42" s="65">
        <v>162.32386500000001</v>
      </c>
      <c r="JF42" s="65">
        <v>199.100201</v>
      </c>
      <c r="JG42" s="65">
        <v>76.987879000000007</v>
      </c>
      <c r="JH42" s="65">
        <v>77.855367000000001</v>
      </c>
      <c r="JI42" s="65">
        <v>156.19690499999999</v>
      </c>
      <c r="JJ42" s="65">
        <v>45.858001999999999</v>
      </c>
      <c r="JK42" s="65">
        <v>75.910560000000004</v>
      </c>
      <c r="JL42" s="65">
        <v>32.193542999999998</v>
      </c>
      <c r="JM42" s="65">
        <v>111.258448</v>
      </c>
      <c r="JN42" s="65">
        <v>131.14291299999999</v>
      </c>
      <c r="JO42" s="65">
        <v>20.736198999999999</v>
      </c>
      <c r="JP42" s="65">
        <v>61.764574000000003</v>
      </c>
      <c r="JQ42" s="65">
        <v>126.63224</v>
      </c>
      <c r="JR42" s="102">
        <f t="shared" si="19"/>
        <v>1602.526089</v>
      </c>
      <c r="JS42" s="102">
        <f t="shared" si="20"/>
        <v>1115.636831</v>
      </c>
      <c r="JT42" s="115"/>
      <c r="JU42" s="15"/>
    </row>
    <row r="43" spans="1:281" ht="15">
      <c r="A43" s="64" t="s">
        <v>44</v>
      </c>
      <c r="B43" s="47">
        <v>719.3</v>
      </c>
      <c r="C43" s="26">
        <v>1300.2</v>
      </c>
      <c r="D43" s="26">
        <v>585.20000000000005</v>
      </c>
      <c r="E43" s="27">
        <v>1059.9000000000001</v>
      </c>
      <c r="F43" s="27">
        <v>307.5</v>
      </c>
      <c r="G43" s="27">
        <v>674.7</v>
      </c>
      <c r="H43" s="26">
        <v>1143.2</v>
      </c>
      <c r="I43" s="17">
        <v>844.5</v>
      </c>
      <c r="J43" s="25">
        <v>1217.5999999999999</v>
      </c>
      <c r="K43" s="47">
        <v>771.78821699999992</v>
      </c>
      <c r="L43" s="47">
        <v>1163.670746</v>
      </c>
      <c r="M43" s="66">
        <v>1140.222297</v>
      </c>
      <c r="N43" s="66">
        <v>1921.5104844154332</v>
      </c>
      <c r="O43" s="66">
        <v>1502.6308057882839</v>
      </c>
      <c r="P43" s="66">
        <v>3782.710364</v>
      </c>
      <c r="Q43" s="66">
        <v>3192.3573579999997</v>
      </c>
      <c r="R43" s="66">
        <v>5873.6524380000001</v>
      </c>
      <c r="S43" s="66">
        <v>4845.6228979999996</v>
      </c>
      <c r="T43" s="66">
        <v>2765.4796919999994</v>
      </c>
      <c r="U43" s="102">
        <f t="shared" si="14"/>
        <v>4434.6530349999994</v>
      </c>
      <c r="V43" s="65">
        <v>12.6</v>
      </c>
      <c r="W43" s="65">
        <v>9.8000000000000007</v>
      </c>
      <c r="X43" s="65">
        <v>61.9</v>
      </c>
      <c r="Y43" s="65">
        <v>59.9</v>
      </c>
      <c r="Z43" s="65">
        <v>101.7</v>
      </c>
      <c r="AA43" s="65">
        <v>163.4</v>
      </c>
      <c r="AB43" s="65">
        <v>29.9</v>
      </c>
      <c r="AC43" s="65">
        <v>19.3</v>
      </c>
      <c r="AD43" s="65">
        <v>19.2</v>
      </c>
      <c r="AE43" s="65">
        <v>78.7</v>
      </c>
      <c r="AF43" s="65">
        <v>18.3</v>
      </c>
      <c r="AG43" s="65">
        <v>10.5</v>
      </c>
      <c r="AH43" s="65">
        <v>318.60000000000002</v>
      </c>
      <c r="AI43" s="65">
        <v>93.3</v>
      </c>
      <c r="AJ43" s="65">
        <v>51.6</v>
      </c>
      <c r="AK43" s="65">
        <v>55.2</v>
      </c>
      <c r="AL43" s="65">
        <v>43.1</v>
      </c>
      <c r="AM43" s="65">
        <v>6.6</v>
      </c>
      <c r="AN43" s="65">
        <v>110.3</v>
      </c>
      <c r="AO43" s="65">
        <v>54</v>
      </c>
      <c r="AP43" s="65">
        <v>74.2</v>
      </c>
      <c r="AQ43" s="65">
        <v>14.2</v>
      </c>
      <c r="AR43" s="65">
        <v>64.7</v>
      </c>
      <c r="AS43" s="65">
        <v>174.1</v>
      </c>
      <c r="AT43" s="65">
        <v>55.8</v>
      </c>
      <c r="AU43" s="65">
        <v>35.5</v>
      </c>
      <c r="AV43" s="65" t="s">
        <v>22</v>
      </c>
      <c r="AW43" s="65">
        <v>0.9</v>
      </c>
      <c r="AX43" s="65"/>
      <c r="AY43" s="65"/>
      <c r="AZ43" s="68">
        <v>0</v>
      </c>
      <c r="BA43" s="68">
        <v>9.4</v>
      </c>
      <c r="BB43" s="68">
        <v>0.79999999999999893</v>
      </c>
      <c r="BC43" s="68">
        <v>0</v>
      </c>
      <c r="BD43" s="68">
        <v>134.69999999999999</v>
      </c>
      <c r="BE43" s="65">
        <v>70.400000000000006</v>
      </c>
      <c r="BF43" s="65">
        <v>59.9</v>
      </c>
      <c r="BG43" s="65">
        <v>15.2</v>
      </c>
      <c r="BH43" s="65">
        <v>76.900000000000006</v>
      </c>
      <c r="BI43" s="65">
        <v>80.7</v>
      </c>
      <c r="BJ43" s="65">
        <v>98.6</v>
      </c>
      <c r="BK43" s="65">
        <v>0</v>
      </c>
      <c r="BL43" s="65">
        <v>34.700000000000003</v>
      </c>
      <c r="BM43" s="65">
        <v>56</v>
      </c>
      <c r="BN43" s="65">
        <v>109</v>
      </c>
      <c r="BO43" s="65">
        <v>36</v>
      </c>
      <c r="BP43" s="65">
        <v>48.700000000000053</v>
      </c>
      <c r="BQ43" s="65">
        <v>59</v>
      </c>
      <c r="BR43" s="66">
        <v>75.099999999999994</v>
      </c>
      <c r="BS43" s="66">
        <v>152</v>
      </c>
      <c r="BT43" s="66">
        <v>232.7</v>
      </c>
      <c r="BU43" s="66">
        <v>331.3</v>
      </c>
      <c r="BV43" s="66">
        <v>331.3</v>
      </c>
      <c r="BW43" s="66">
        <v>366</v>
      </c>
      <c r="BX43" s="66">
        <v>422</v>
      </c>
      <c r="BY43" s="65">
        <v>531</v>
      </c>
      <c r="BZ43" s="65">
        <v>567</v>
      </c>
      <c r="CA43" s="65">
        <v>615.70000000000005</v>
      </c>
      <c r="CB43" s="68">
        <v>674.7</v>
      </c>
      <c r="CC43" s="65">
        <v>49.7</v>
      </c>
      <c r="CD43" s="65">
        <v>38.1</v>
      </c>
      <c r="CE43" s="65">
        <v>0</v>
      </c>
      <c r="CF43" s="65">
        <v>0</v>
      </c>
      <c r="CG43" s="65">
        <v>133.5</v>
      </c>
      <c r="CH43" s="65">
        <v>63.6</v>
      </c>
      <c r="CI43" s="65">
        <v>251.8</v>
      </c>
      <c r="CJ43" s="65">
        <v>6.2999999999999545</v>
      </c>
      <c r="CK43" s="65">
        <v>188</v>
      </c>
      <c r="CL43" s="65">
        <v>372.5</v>
      </c>
      <c r="CM43" s="65">
        <v>0</v>
      </c>
      <c r="CN43" s="65">
        <v>39.700000000000003</v>
      </c>
      <c r="CO43" s="65">
        <v>87.8</v>
      </c>
      <c r="CP43" s="65">
        <v>87.8</v>
      </c>
      <c r="CQ43" s="65">
        <v>87.8</v>
      </c>
      <c r="CR43" s="65">
        <v>221.3</v>
      </c>
      <c r="CS43" s="65">
        <v>284.89999999999998</v>
      </c>
      <c r="CT43" s="68">
        <v>536.70000000000005</v>
      </c>
      <c r="CU43" s="65">
        <v>543</v>
      </c>
      <c r="CV43" s="65">
        <v>731</v>
      </c>
      <c r="CW43" s="68">
        <v>1103.5</v>
      </c>
      <c r="CX43" s="68">
        <v>1103.5</v>
      </c>
      <c r="CY43" s="65">
        <v>1143.2</v>
      </c>
      <c r="CZ43" s="65">
        <v>246.1</v>
      </c>
      <c r="DA43" s="65">
        <v>246.1</v>
      </c>
      <c r="DB43" s="65">
        <v>360.5</v>
      </c>
      <c r="DC43" s="68">
        <v>360.7</v>
      </c>
      <c r="DD43" s="68">
        <v>425.1</v>
      </c>
      <c r="DE43" s="68">
        <v>425.1</v>
      </c>
      <c r="DF43" s="68">
        <v>445.2</v>
      </c>
      <c r="DG43" s="68">
        <v>523.4</v>
      </c>
      <c r="DH43" s="68">
        <v>592.29999999999995</v>
      </c>
      <c r="DI43" s="68">
        <v>677.2</v>
      </c>
      <c r="DJ43" s="68">
        <v>779.3</v>
      </c>
      <c r="DK43" s="68">
        <v>844.5</v>
      </c>
      <c r="DL43" s="68">
        <v>141.4</v>
      </c>
      <c r="DM43" s="65">
        <v>141.4</v>
      </c>
      <c r="DN43" s="68">
        <v>300</v>
      </c>
      <c r="DO43" s="68">
        <v>765</v>
      </c>
      <c r="DP43" s="68">
        <v>776.5</v>
      </c>
      <c r="DQ43" s="65">
        <v>776.5</v>
      </c>
      <c r="DR43" s="68">
        <v>808.6</v>
      </c>
      <c r="DS43" s="68">
        <v>828.7</v>
      </c>
      <c r="DT43" s="68">
        <v>876.9</v>
      </c>
      <c r="DU43" s="68">
        <v>1107.5999999999999</v>
      </c>
      <c r="DV43" s="68">
        <v>1164.4000000000001</v>
      </c>
      <c r="DW43" s="68">
        <v>53.2</v>
      </c>
      <c r="DX43" s="68">
        <f t="shared" si="31"/>
        <v>1217.6000000000001</v>
      </c>
      <c r="DY43" s="65">
        <v>69.900000000000006</v>
      </c>
      <c r="DZ43" s="65">
        <v>207.4</v>
      </c>
      <c r="EA43" s="65">
        <v>143.1</v>
      </c>
      <c r="EB43" s="65">
        <v>49</v>
      </c>
      <c r="EC43" s="65" t="s">
        <v>22</v>
      </c>
      <c r="ED43" s="65">
        <f>[1]Feuil3!$F$12</f>
        <v>163.64907299999999</v>
      </c>
      <c r="EE43" s="65">
        <v>0</v>
      </c>
      <c r="EF43" s="65">
        <v>0</v>
      </c>
      <c r="EG43" s="65">
        <v>0</v>
      </c>
      <c r="EH43" s="65">
        <v>49.739144000000003</v>
      </c>
      <c r="EI43" s="65">
        <v>63.2</v>
      </c>
      <c r="EJ43" s="65">
        <v>25.8</v>
      </c>
      <c r="EK43" s="66">
        <f t="shared" si="32"/>
        <v>771.78821699999992</v>
      </c>
      <c r="EL43" s="65">
        <v>159</v>
      </c>
      <c r="EM43" s="65">
        <v>0</v>
      </c>
      <c r="EN43" s="65">
        <v>272.5</v>
      </c>
      <c r="EO43" s="65">
        <v>0</v>
      </c>
      <c r="EP43" s="65">
        <v>52.8</v>
      </c>
      <c r="EQ43" s="65">
        <v>138.69999999999999</v>
      </c>
      <c r="ER43" s="65">
        <v>71.7</v>
      </c>
      <c r="ES43" s="65">
        <v>68.768174999999999</v>
      </c>
      <c r="ET43" s="65">
        <v>107.34938699999999</v>
      </c>
      <c r="EU43" s="65">
        <v>57.853183999999999</v>
      </c>
      <c r="EV43" s="65">
        <v>235</v>
      </c>
      <c r="EW43" s="65">
        <v>0</v>
      </c>
      <c r="EX43" s="66">
        <f t="shared" si="33"/>
        <v>1163.670746</v>
      </c>
      <c r="EY43" s="65">
        <v>0.277202</v>
      </c>
      <c r="EZ43" s="65">
        <v>116.570637</v>
      </c>
      <c r="FA43" s="68">
        <v>272.48165699999998</v>
      </c>
      <c r="FB43" s="68">
        <v>164.73</v>
      </c>
      <c r="FC43" s="68">
        <v>54.125999999999998</v>
      </c>
      <c r="FD43" s="68">
        <v>55.8</v>
      </c>
      <c r="FE43" s="68">
        <v>205.95234400000001</v>
      </c>
      <c r="FF43" s="68">
        <v>150.62794</v>
      </c>
      <c r="FG43" s="68">
        <v>0.2</v>
      </c>
      <c r="FH43" s="68">
        <v>56.956516999999998</v>
      </c>
      <c r="FI43" s="68">
        <v>0</v>
      </c>
      <c r="FJ43" s="68">
        <v>62.5</v>
      </c>
      <c r="FK43" s="68">
        <f t="shared" si="34"/>
        <v>1140.222297</v>
      </c>
      <c r="FL43" s="68">
        <v>226.95403899999999</v>
      </c>
      <c r="FM43" s="68">
        <v>28.718834999999999</v>
      </c>
      <c r="FN43" s="68">
        <v>147.01723699999999</v>
      </c>
      <c r="FO43" s="68">
        <v>14.429921</v>
      </c>
      <c r="FP43" s="68">
        <v>271.62395127000002</v>
      </c>
      <c r="FQ43" s="68">
        <v>69.8</v>
      </c>
      <c r="FR43" s="68">
        <v>348.76206591074106</v>
      </c>
      <c r="FS43" s="68">
        <v>318.39368846813204</v>
      </c>
      <c r="FT43" s="68">
        <v>208.74743184946001</v>
      </c>
      <c r="FU43" s="68">
        <v>138.19999999999999</v>
      </c>
      <c r="FV43" s="68">
        <v>0</v>
      </c>
      <c r="FW43" s="68">
        <v>148.86331491710001</v>
      </c>
      <c r="FX43" s="68">
        <f t="shared" si="35"/>
        <v>1921.5104844154332</v>
      </c>
      <c r="FY43" s="65">
        <v>351.81395307988402</v>
      </c>
      <c r="FZ43" s="65">
        <v>2.5</v>
      </c>
      <c r="GA43" s="65">
        <v>47.582206358400001</v>
      </c>
      <c r="GB43" s="65">
        <v>43.425149700000006</v>
      </c>
      <c r="GC43" s="65">
        <v>231.17742477999997</v>
      </c>
      <c r="GD43" s="65">
        <v>0</v>
      </c>
      <c r="GE43" s="65">
        <v>155.32746080999999</v>
      </c>
      <c r="GF43" s="65">
        <v>34.096699090000001</v>
      </c>
      <c r="GG43" s="65">
        <v>278.99272897000003</v>
      </c>
      <c r="GH43" s="65">
        <v>126.906943</v>
      </c>
      <c r="GI43" s="68">
        <v>96.464169999999996</v>
      </c>
      <c r="GJ43" s="65">
        <v>134.34406999999999</v>
      </c>
      <c r="GK43" s="68">
        <f t="shared" si="36"/>
        <v>1502.6308057882839</v>
      </c>
      <c r="GL43" s="65">
        <v>266.31269800000001</v>
      </c>
      <c r="GM43" s="65">
        <v>114.94417900000001</v>
      </c>
      <c r="GN43" s="65">
        <v>672.81829100000004</v>
      </c>
      <c r="GO43" s="65">
        <v>2072.3802799999999</v>
      </c>
      <c r="GP43" s="65">
        <v>388.99855700000001</v>
      </c>
      <c r="GQ43" s="65">
        <v>100.396154</v>
      </c>
      <c r="GR43" s="65">
        <v>38.902341</v>
      </c>
      <c r="GS43" s="65">
        <v>157.15940900000001</v>
      </c>
      <c r="GT43" s="65"/>
      <c r="GU43" s="65">
        <v>24.400901000000001</v>
      </c>
      <c r="GV43" s="65">
        <v>103.97047000000001</v>
      </c>
      <c r="GW43" s="65">
        <v>19.222515999999999</v>
      </c>
      <c r="GX43" s="65">
        <v>169.48763</v>
      </c>
      <c r="GY43" s="65">
        <v>22.613284</v>
      </c>
      <c r="GZ43" s="65"/>
      <c r="HA43" s="65">
        <v>38.593347000000001</v>
      </c>
      <c r="HB43" s="65">
        <v>17.558409999999999</v>
      </c>
      <c r="HC43" s="65">
        <v>6.4615549999999997</v>
      </c>
      <c r="HD43" s="65">
        <v>405.55654399999997</v>
      </c>
      <c r="HE43" s="65">
        <v>805.45509100000004</v>
      </c>
      <c r="HF43" s="65">
        <v>672.80100000000004</v>
      </c>
      <c r="HG43" s="65">
        <v>91.090002999999996</v>
      </c>
      <c r="HH43" s="65">
        <v>959.22272399999997</v>
      </c>
      <c r="HI43" s="65">
        <v>3.5177700000000001</v>
      </c>
      <c r="HJ43" s="68">
        <v>238.91692399999999</v>
      </c>
      <c r="HK43" s="68">
        <v>677.23848299999997</v>
      </c>
      <c r="HL43" s="68">
        <v>586.88251000000002</v>
      </c>
      <c r="HM43" s="65">
        <v>159.18289300000001</v>
      </c>
      <c r="HN43" s="68">
        <v>2010.9983669999999</v>
      </c>
      <c r="HO43" s="65">
        <v>0</v>
      </c>
      <c r="HP43" s="65">
        <v>108.983847</v>
      </c>
      <c r="HQ43" s="65">
        <v>1155.872695</v>
      </c>
      <c r="HR43" s="65">
        <v>617.60588399999995</v>
      </c>
      <c r="HS43" s="65">
        <v>2.7593559999999999</v>
      </c>
      <c r="HT43" s="65">
        <v>153.21993499999999</v>
      </c>
      <c r="HU43" s="65">
        <v>161.991544</v>
      </c>
      <c r="HV43" s="68">
        <v>206.05549500000001</v>
      </c>
      <c r="HW43" s="68">
        <v>91.087650999999994</v>
      </c>
      <c r="HX43" s="65">
        <v>131.239484</v>
      </c>
      <c r="HY43" s="68">
        <v>812.93511000000001</v>
      </c>
      <c r="HZ43" s="65">
        <v>2120.846497</v>
      </c>
      <c r="IA43" s="65">
        <v>339.609149</v>
      </c>
      <c r="IB43" s="65">
        <v>163.21101999999999</v>
      </c>
      <c r="IC43" s="65">
        <v>210.21583999999999</v>
      </c>
      <c r="ID43" s="65">
        <v>265.59316100000001</v>
      </c>
      <c r="IE43" s="65">
        <v>79.351856999999995</v>
      </c>
      <c r="IF43" s="65">
        <v>227.308221</v>
      </c>
      <c r="IG43" s="65">
        <v>198.16941299999999</v>
      </c>
      <c r="IH43" s="65">
        <v>118.875113</v>
      </c>
      <c r="II43" s="65">
        <v>1766.5601389999999</v>
      </c>
      <c r="IJ43" s="68">
        <v>161.72608700000001</v>
      </c>
      <c r="IK43" s="65"/>
      <c r="IL43" s="65"/>
      <c r="IM43" s="65"/>
      <c r="IN43" s="65">
        <v>155.82236</v>
      </c>
      <c r="IO43" s="65">
        <v>90.759663000000003</v>
      </c>
      <c r="IP43" s="65">
        <v>192.959879</v>
      </c>
      <c r="IQ43" s="106">
        <v>99.255069000000006</v>
      </c>
      <c r="IR43" s="65">
        <v>131.160867</v>
      </c>
      <c r="IS43" s="65">
        <v>48.360514999999999</v>
      </c>
      <c r="IT43" s="106">
        <v>134.90913800000001</v>
      </c>
      <c r="IU43" s="106">
        <v>853.886214</v>
      </c>
      <c r="IV43" s="65">
        <v>527.76063299999998</v>
      </c>
      <c r="IW43" s="65">
        <v>80.629774999999995</v>
      </c>
      <c r="IX43" s="65">
        <v>26.141424000000001</v>
      </c>
      <c r="IY43" s="65">
        <v>726.61154399999998</v>
      </c>
      <c r="IZ43" s="65">
        <v>423.71763700000002</v>
      </c>
      <c r="JA43" s="65">
        <v>1394.117364</v>
      </c>
      <c r="JB43" s="65">
        <v>202.32390699999999</v>
      </c>
      <c r="JC43" s="65">
        <v>32.853136999999997</v>
      </c>
      <c r="JD43" s="65">
        <v>20.507489</v>
      </c>
      <c r="JE43" s="65">
        <v>11.194773</v>
      </c>
      <c r="JF43" s="65">
        <v>168.255819</v>
      </c>
      <c r="JG43" s="65">
        <v>239.06112899999999</v>
      </c>
      <c r="JH43" s="65">
        <v>96.457898999999998</v>
      </c>
      <c r="JI43" s="65">
        <v>268.73731199999997</v>
      </c>
      <c r="JJ43" s="65">
        <v>928.91445999999996</v>
      </c>
      <c r="JK43" s="65">
        <v>394.59922399999999</v>
      </c>
      <c r="JL43" s="65">
        <v>668.23208299999999</v>
      </c>
      <c r="JM43" s="65">
        <v>2219.92227</v>
      </c>
      <c r="JN43" s="65">
        <v>3751.61609</v>
      </c>
      <c r="JO43" s="65">
        <v>443.03833300000002</v>
      </c>
      <c r="JP43" s="65">
        <v>628.18458499999997</v>
      </c>
      <c r="JQ43" s="65">
        <v>1377.7130320000001</v>
      </c>
      <c r="JR43" s="102">
        <f t="shared" si="19"/>
        <v>4434.6530349999994</v>
      </c>
      <c r="JS43" s="102">
        <f t="shared" si="20"/>
        <v>11184.732236</v>
      </c>
      <c r="JT43" s="115"/>
      <c r="JU43" s="15"/>
    </row>
    <row r="44" spans="1:281" ht="15">
      <c r="A44" s="64" t="s">
        <v>45</v>
      </c>
      <c r="B44" s="47"/>
      <c r="C44" s="26"/>
      <c r="D44" s="26"/>
      <c r="E44" s="27"/>
      <c r="F44" s="27"/>
      <c r="G44" s="27"/>
      <c r="H44" s="26"/>
      <c r="I44" s="17"/>
      <c r="J44" s="25"/>
      <c r="K44" s="47"/>
      <c r="L44" s="47"/>
      <c r="M44" s="66"/>
      <c r="N44" s="66"/>
      <c r="O44" s="66"/>
      <c r="P44" s="66">
        <v>62002.96251628059</v>
      </c>
      <c r="Q44" s="66">
        <v>69237.966837</v>
      </c>
      <c r="R44" s="66">
        <v>87849.744341999991</v>
      </c>
      <c r="S44" s="66">
        <v>124525.71208100001</v>
      </c>
      <c r="T44" s="66">
        <v>115439.621191</v>
      </c>
      <c r="U44" s="102">
        <f t="shared" si="14"/>
        <v>119178.521167</v>
      </c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8"/>
      <c r="BA44" s="68"/>
      <c r="BB44" s="68"/>
      <c r="BC44" s="68"/>
      <c r="BD44" s="68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6"/>
      <c r="BS44" s="66"/>
      <c r="BT44" s="66"/>
      <c r="BU44" s="66"/>
      <c r="BV44" s="66"/>
      <c r="BW44" s="66"/>
      <c r="BX44" s="66"/>
      <c r="BY44" s="65"/>
      <c r="BZ44" s="65"/>
      <c r="CA44" s="65"/>
      <c r="CB44" s="68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8"/>
      <c r="CU44" s="65"/>
      <c r="CV44" s="65"/>
      <c r="CW44" s="68"/>
      <c r="CX44" s="68"/>
      <c r="CY44" s="65"/>
      <c r="CZ44" s="65"/>
      <c r="DA44" s="65"/>
      <c r="DB44" s="65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5"/>
      <c r="DN44" s="68"/>
      <c r="DO44" s="68"/>
      <c r="DP44" s="68"/>
      <c r="DQ44" s="65"/>
      <c r="DR44" s="68"/>
      <c r="DS44" s="68"/>
      <c r="DT44" s="68"/>
      <c r="DU44" s="68"/>
      <c r="DV44" s="68"/>
      <c r="DW44" s="68"/>
      <c r="DX44" s="68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6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6"/>
      <c r="EY44" s="65"/>
      <c r="EZ44" s="65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8"/>
      <c r="GJ44" s="65"/>
      <c r="GK44" s="68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>
        <v>3733.0440349999999</v>
      </c>
      <c r="GY44" s="65">
        <v>5366.1333880000002</v>
      </c>
      <c r="GZ44" s="65">
        <v>6821.4441739999993</v>
      </c>
      <c r="HA44" s="65">
        <v>4928.7879510000002</v>
      </c>
      <c r="HB44" s="65">
        <v>6013.7009829999997</v>
      </c>
      <c r="HC44" s="65">
        <v>6159.1888650000001</v>
      </c>
      <c r="HD44" s="65">
        <v>4741.4952000000003</v>
      </c>
      <c r="HE44" s="65">
        <v>7173.5582729999996</v>
      </c>
      <c r="HF44" s="65">
        <v>6746.5271000000002</v>
      </c>
      <c r="HG44" s="65">
        <v>5594.6328800000001</v>
      </c>
      <c r="HH44" s="65">
        <v>5494.2375910000001</v>
      </c>
      <c r="HI44" s="65">
        <v>6465.2163970000001</v>
      </c>
      <c r="HJ44" s="68">
        <v>23.725182</v>
      </c>
      <c r="HK44" s="68">
        <v>6536.2741120000001</v>
      </c>
      <c r="HL44" s="68">
        <v>4493.8704010000001</v>
      </c>
      <c r="HM44" s="65">
        <v>4947.7775369999999</v>
      </c>
      <c r="HN44" s="68">
        <v>3034.2696919999998</v>
      </c>
      <c r="HO44" s="65">
        <v>7717.4706699999997</v>
      </c>
      <c r="HP44" s="65">
        <v>7697.5467769999996</v>
      </c>
      <c r="HQ44" s="65">
        <v>13568.762683000001</v>
      </c>
      <c r="HR44" s="65">
        <v>7656.5439409999999</v>
      </c>
      <c r="HS44" s="65">
        <v>10524.880322000001</v>
      </c>
      <c r="HT44" s="65">
        <v>14736.256805000001</v>
      </c>
      <c r="HU44" s="65">
        <v>6912.3662199999999</v>
      </c>
      <c r="HV44" s="68">
        <v>15050.645597000001</v>
      </c>
      <c r="HW44" s="68">
        <v>12269.823752</v>
      </c>
      <c r="HX44" s="65">
        <v>13490.183368</v>
      </c>
      <c r="HY44" s="68">
        <v>13686.789175</v>
      </c>
      <c r="HZ44" s="65">
        <v>10610.919406999999</v>
      </c>
      <c r="IA44" s="65">
        <v>9281.0957299999991</v>
      </c>
      <c r="IB44" s="65">
        <v>9195.9994310000002</v>
      </c>
      <c r="IC44" s="65">
        <v>10376.915029</v>
      </c>
      <c r="ID44" s="65">
        <v>11594.763934000001</v>
      </c>
      <c r="IE44" s="65">
        <v>7028.5717720000002</v>
      </c>
      <c r="IF44" s="65">
        <v>5938.1160049999999</v>
      </c>
      <c r="IG44" s="65">
        <v>6001.8888809999999</v>
      </c>
      <c r="IH44" s="65">
        <v>8547.1114460000008</v>
      </c>
      <c r="II44" s="65">
        <v>8511.6765840000007</v>
      </c>
      <c r="IJ44" s="68">
        <v>8107.5233850000004</v>
      </c>
      <c r="IK44" s="65">
        <v>12108.575650999999</v>
      </c>
      <c r="IL44" s="65">
        <v>9162.402607</v>
      </c>
      <c r="IM44" s="65">
        <v>10067.739681999999</v>
      </c>
      <c r="IN44" s="65">
        <v>9678.7499800000005</v>
      </c>
      <c r="IO44" s="65">
        <v>9297.9301219999998</v>
      </c>
      <c r="IP44" s="65">
        <v>8198.9985660000002</v>
      </c>
      <c r="IQ44" s="106">
        <v>8444.5889210000005</v>
      </c>
      <c r="IR44" s="65">
        <v>9262.1460690000004</v>
      </c>
      <c r="IS44" s="65">
        <v>14052.178178</v>
      </c>
      <c r="IT44" s="106">
        <v>9122.9265610000002</v>
      </c>
      <c r="IU44" s="106">
        <v>12443.302647</v>
      </c>
      <c r="IV44" s="65">
        <v>11296.037929</v>
      </c>
      <c r="IW44" s="65">
        <v>7900.4129300000004</v>
      </c>
      <c r="IX44" s="65">
        <v>9180.9190519999993</v>
      </c>
      <c r="IY44" s="65">
        <v>10807.608573</v>
      </c>
      <c r="IZ44" s="65">
        <v>11463.119105</v>
      </c>
      <c r="JA44" s="65">
        <v>11031.74401</v>
      </c>
      <c r="JB44" s="65">
        <v>9574.7554</v>
      </c>
      <c r="JC44" s="65">
        <v>8033.6901550000002</v>
      </c>
      <c r="JD44" s="65">
        <v>10814.353036</v>
      </c>
      <c r="JE44" s="65">
        <v>7509.6517690000001</v>
      </c>
      <c r="JF44" s="65">
        <v>7697.1284249999999</v>
      </c>
      <c r="JG44" s="65">
        <v>9328.2512420000003</v>
      </c>
      <c r="JH44" s="65">
        <v>13076.675637</v>
      </c>
      <c r="JI44" s="65">
        <v>12166.385211000001</v>
      </c>
      <c r="JJ44" s="65">
        <v>8858.1700980000005</v>
      </c>
      <c r="JK44" s="65">
        <v>9319.8256569999994</v>
      </c>
      <c r="JL44" s="65">
        <v>11096.269081</v>
      </c>
      <c r="JM44" s="65">
        <v>21684.735354</v>
      </c>
      <c r="JN44" s="65">
        <v>11404.745263000001</v>
      </c>
      <c r="JO44" s="65">
        <v>12428.05056</v>
      </c>
      <c r="JP44" s="65">
        <v>14569.328883</v>
      </c>
      <c r="JQ44" s="65">
        <v>15273.799836</v>
      </c>
      <c r="JR44" s="102">
        <f t="shared" si="19"/>
        <v>119178.521167</v>
      </c>
      <c r="JS44" s="102">
        <f t="shared" si="20"/>
        <v>146903.36524700001</v>
      </c>
      <c r="JT44" s="115"/>
      <c r="JU44" s="15"/>
    </row>
    <row r="45" spans="1:281" ht="15">
      <c r="A45" s="64" t="s">
        <v>46</v>
      </c>
      <c r="B45" s="47">
        <v>1121.0999999999999</v>
      </c>
      <c r="C45" s="26">
        <v>579.6</v>
      </c>
      <c r="D45" s="26">
        <v>429.4</v>
      </c>
      <c r="E45" s="27">
        <v>89.1</v>
      </c>
      <c r="F45" s="27">
        <v>478.9</v>
      </c>
      <c r="G45" s="27">
        <v>378.4</v>
      </c>
      <c r="H45" s="26">
        <v>231.7</v>
      </c>
      <c r="I45" s="17">
        <v>877.1</v>
      </c>
      <c r="J45" s="25">
        <v>3687.1</v>
      </c>
      <c r="K45" s="47">
        <v>2183.4654290000003</v>
      </c>
      <c r="L45" s="47">
        <v>2126.1962709999998</v>
      </c>
      <c r="M45" s="66">
        <v>1528.7275979999999</v>
      </c>
      <c r="N45" s="66">
        <v>2025.306308129331</v>
      </c>
      <c r="O45" s="66">
        <v>4919.4138011414288</v>
      </c>
      <c r="P45" s="66">
        <v>12545.511975918998</v>
      </c>
      <c r="Q45" s="66">
        <v>1845.2124349999999</v>
      </c>
      <c r="R45" s="66">
        <v>5892.5606339999995</v>
      </c>
      <c r="S45" s="66">
        <v>27088.037659999995</v>
      </c>
      <c r="T45" s="66">
        <v>3984.3079780000003</v>
      </c>
      <c r="U45" s="102">
        <f t="shared" si="14"/>
        <v>5676.4971660000001</v>
      </c>
      <c r="V45" s="66">
        <v>46.5</v>
      </c>
      <c r="W45" s="66" t="s">
        <v>22</v>
      </c>
      <c r="X45" s="65">
        <v>12.7</v>
      </c>
      <c r="Y45" s="65">
        <v>66.2</v>
      </c>
      <c r="Z45" s="65">
        <v>42.5</v>
      </c>
      <c r="AA45" s="65">
        <v>52.2</v>
      </c>
      <c r="AB45" s="65">
        <v>67.099999999999994</v>
      </c>
      <c r="AC45" s="65">
        <v>29.2</v>
      </c>
      <c r="AD45" s="65" t="s">
        <v>22</v>
      </c>
      <c r="AE45" s="65">
        <v>34.200000000000003</v>
      </c>
      <c r="AF45" s="65">
        <v>38.799999999999997</v>
      </c>
      <c r="AG45" s="65">
        <v>40</v>
      </c>
      <c r="AH45" s="65">
        <v>8.1999999999999993</v>
      </c>
      <c r="AI45" s="65">
        <v>0</v>
      </c>
      <c r="AJ45" s="65" t="s">
        <v>22</v>
      </c>
      <c r="AK45" s="65" t="s">
        <v>22</v>
      </c>
      <c r="AL45" s="65" t="s">
        <v>22</v>
      </c>
      <c r="AM45" s="65" t="s">
        <v>22</v>
      </c>
      <c r="AN45" s="65">
        <v>25.6</v>
      </c>
      <c r="AO45" s="65" t="s">
        <v>22</v>
      </c>
      <c r="AP45" s="65">
        <v>2.4</v>
      </c>
      <c r="AQ45" s="65" t="s">
        <v>22</v>
      </c>
      <c r="AR45" s="65">
        <v>46.8</v>
      </c>
      <c r="AS45" s="65">
        <v>6.1</v>
      </c>
      <c r="AT45" s="65">
        <v>13.4</v>
      </c>
      <c r="AU45" s="65"/>
      <c r="AV45" s="65">
        <v>8.9</v>
      </c>
      <c r="AW45" s="65">
        <v>76.599999999999994</v>
      </c>
      <c r="AX45" s="65">
        <v>79.099999999999994</v>
      </c>
      <c r="AY45" s="65">
        <v>1.4</v>
      </c>
      <c r="AZ45" s="68">
        <v>91.5</v>
      </c>
      <c r="BA45" s="68">
        <v>0.90000000000000568</v>
      </c>
      <c r="BB45" s="68">
        <v>39.5</v>
      </c>
      <c r="BC45" s="68">
        <v>26.5</v>
      </c>
      <c r="BD45" s="68">
        <v>39</v>
      </c>
      <c r="BE45" s="65">
        <v>102.1</v>
      </c>
      <c r="BF45" s="65">
        <v>53.9</v>
      </c>
      <c r="BG45" s="65">
        <v>0</v>
      </c>
      <c r="BH45" s="65">
        <v>12.5</v>
      </c>
      <c r="BI45" s="65">
        <v>2.3999999999999915</v>
      </c>
      <c r="BJ45" s="65">
        <v>59.4</v>
      </c>
      <c r="BK45" s="65">
        <v>9.3000000000000256</v>
      </c>
      <c r="BL45" s="65">
        <v>78.599999999999994</v>
      </c>
      <c r="BM45" s="65">
        <v>53</v>
      </c>
      <c r="BN45" s="65">
        <v>0.70000000000000284</v>
      </c>
      <c r="BO45" s="65">
        <v>16.3</v>
      </c>
      <c r="BP45" s="65">
        <v>34.5</v>
      </c>
      <c r="BQ45" s="65">
        <v>57.8</v>
      </c>
      <c r="BR45" s="66">
        <v>53.9</v>
      </c>
      <c r="BS45" s="66">
        <v>66.400000000000006</v>
      </c>
      <c r="BT45" s="66">
        <v>68.8</v>
      </c>
      <c r="BU45" s="66">
        <v>128.19999999999999</v>
      </c>
      <c r="BV45" s="66">
        <v>137.5</v>
      </c>
      <c r="BW45" s="66">
        <v>216.1</v>
      </c>
      <c r="BX45" s="66">
        <v>269.10000000000002</v>
      </c>
      <c r="BY45" s="65">
        <v>269.8</v>
      </c>
      <c r="BZ45" s="65">
        <v>286.10000000000002</v>
      </c>
      <c r="CA45" s="65">
        <v>320.60000000000002</v>
      </c>
      <c r="CB45" s="68">
        <v>378.4</v>
      </c>
      <c r="CC45" s="65">
        <v>1.4</v>
      </c>
      <c r="CD45" s="65">
        <v>0</v>
      </c>
      <c r="CE45" s="65">
        <v>48.9</v>
      </c>
      <c r="CF45" s="65">
        <v>19.399999999999999</v>
      </c>
      <c r="CG45" s="65">
        <v>5</v>
      </c>
      <c r="CH45" s="65">
        <v>0</v>
      </c>
      <c r="CI45" s="65">
        <v>99.7</v>
      </c>
      <c r="CJ45" s="65">
        <v>0</v>
      </c>
      <c r="CK45" s="65">
        <v>0</v>
      </c>
      <c r="CL45" s="65">
        <v>0.90000000000000568</v>
      </c>
      <c r="CM45" s="65">
        <v>0.80000000000001137</v>
      </c>
      <c r="CN45" s="65">
        <v>53.3</v>
      </c>
      <c r="CO45" s="65">
        <v>3.7</v>
      </c>
      <c r="CP45" s="65">
        <v>52.6</v>
      </c>
      <c r="CQ45" s="65">
        <v>72</v>
      </c>
      <c r="CR45" s="65">
        <v>77</v>
      </c>
      <c r="CS45" s="65">
        <v>77</v>
      </c>
      <c r="CT45" s="68">
        <v>176.7</v>
      </c>
      <c r="CU45" s="65">
        <v>176.7</v>
      </c>
      <c r="CV45" s="65">
        <v>176.7</v>
      </c>
      <c r="CW45" s="68">
        <v>177.6</v>
      </c>
      <c r="CX45" s="68">
        <v>178.4</v>
      </c>
      <c r="CY45" s="65">
        <v>231.7</v>
      </c>
      <c r="CZ45" s="65">
        <v>5.2</v>
      </c>
      <c r="DA45" s="65">
        <v>6.6</v>
      </c>
      <c r="DB45" s="65">
        <v>6.6</v>
      </c>
      <c r="DC45" s="68">
        <v>20.399999999999999</v>
      </c>
      <c r="DD45" s="68">
        <v>164.5</v>
      </c>
      <c r="DE45" s="68">
        <v>169.5</v>
      </c>
      <c r="DF45" s="68">
        <v>169.5</v>
      </c>
      <c r="DG45" s="68">
        <v>169.5</v>
      </c>
      <c r="DH45" s="68">
        <v>205.1</v>
      </c>
      <c r="DI45" s="68">
        <v>205.1</v>
      </c>
      <c r="DJ45" s="68">
        <v>205.1</v>
      </c>
      <c r="DK45" s="68">
        <v>877.1</v>
      </c>
      <c r="DL45" s="68">
        <v>115.3</v>
      </c>
      <c r="DM45" s="65">
        <v>2848.2</v>
      </c>
      <c r="DN45" s="68">
        <v>2929</v>
      </c>
      <c r="DO45" s="68">
        <v>3228.2</v>
      </c>
      <c r="DP45" s="68">
        <v>3228.8</v>
      </c>
      <c r="DQ45" s="65">
        <v>3354.8</v>
      </c>
      <c r="DR45" s="68">
        <v>3355.7</v>
      </c>
      <c r="DS45" s="68">
        <v>3355.7</v>
      </c>
      <c r="DT45" s="68">
        <v>3362.5</v>
      </c>
      <c r="DU45" s="68">
        <v>3372.2</v>
      </c>
      <c r="DV45" s="68">
        <v>3685.5</v>
      </c>
      <c r="DW45" s="68">
        <v>1.6</v>
      </c>
      <c r="DX45" s="68">
        <f t="shared" si="31"/>
        <v>3687.1</v>
      </c>
      <c r="DY45" s="65">
        <v>2.7</v>
      </c>
      <c r="DZ45" s="65">
        <v>3.2</v>
      </c>
      <c r="EA45" s="65">
        <v>7.9</v>
      </c>
      <c r="EB45" s="65">
        <v>61.5</v>
      </c>
      <c r="EC45" s="65" t="s">
        <v>22</v>
      </c>
      <c r="ED45" s="65">
        <f>[1]Feuil3!$F$18</f>
        <v>866.45733800000005</v>
      </c>
      <c r="EE45" s="65">
        <v>177.1</v>
      </c>
      <c r="EF45" s="65">
        <v>8.4</v>
      </c>
      <c r="EG45" s="65">
        <v>501.90809100000001</v>
      </c>
      <c r="EH45" s="65">
        <v>0</v>
      </c>
      <c r="EI45" s="65">
        <v>546.70000000000005</v>
      </c>
      <c r="EJ45" s="65">
        <v>7.6</v>
      </c>
      <c r="EK45" s="66">
        <f t="shared" si="32"/>
        <v>2183.4654290000003</v>
      </c>
      <c r="EL45" s="65">
        <v>17.899999999999999</v>
      </c>
      <c r="EM45" s="65">
        <v>3.2</v>
      </c>
      <c r="EN45" s="65">
        <v>198.6</v>
      </c>
      <c r="EO45" s="65">
        <v>22.928661999999999</v>
      </c>
      <c r="EP45" s="65">
        <v>67.3</v>
      </c>
      <c r="EQ45" s="65">
        <v>11.9</v>
      </c>
      <c r="ER45" s="65">
        <v>2.8</v>
      </c>
      <c r="ES45" s="65">
        <v>53.810447000000003</v>
      </c>
      <c r="ET45" s="65">
        <v>212.56194300000001</v>
      </c>
      <c r="EU45" s="65">
        <v>316.395219</v>
      </c>
      <c r="EV45" s="65">
        <v>41.7</v>
      </c>
      <c r="EW45" s="65">
        <v>1177.0999999999999</v>
      </c>
      <c r="EX45" s="66">
        <f t="shared" si="33"/>
        <v>2126.1962709999998</v>
      </c>
      <c r="EY45" s="65">
        <v>113.03094</v>
      </c>
      <c r="EZ45" s="65">
        <v>39.575617000000001</v>
      </c>
      <c r="FA45" s="68">
        <v>198.60392300000001</v>
      </c>
      <c r="FB45" s="68">
        <v>76.790000000000006</v>
      </c>
      <c r="FC45" s="68">
        <v>6.1980000000000004</v>
      </c>
      <c r="FD45" s="68">
        <v>4.5</v>
      </c>
      <c r="FE45" s="68">
        <v>122.11478200000001</v>
      </c>
      <c r="FF45" s="68">
        <v>77.557472000000004</v>
      </c>
      <c r="FG45" s="68">
        <v>6.9</v>
      </c>
      <c r="FH45" s="68">
        <v>1.700933</v>
      </c>
      <c r="FI45" s="68">
        <v>27.855931000000002</v>
      </c>
      <c r="FJ45" s="68">
        <v>853.9</v>
      </c>
      <c r="FK45" s="68">
        <f t="shared" si="34"/>
        <v>1528.7275979999999</v>
      </c>
      <c r="FL45" s="68">
        <v>73.207389000000006</v>
      </c>
      <c r="FM45" s="68">
        <v>76.925162</v>
      </c>
      <c r="FN45" s="68">
        <v>25.875146999999998</v>
      </c>
      <c r="FO45" s="68">
        <v>20.300711</v>
      </c>
      <c r="FP45" s="68">
        <v>301.93998995999999</v>
      </c>
      <c r="FQ45" s="68">
        <v>6.5</v>
      </c>
      <c r="FR45" s="68">
        <v>329.37518955676597</v>
      </c>
      <c r="FS45" s="68">
        <v>658.77134429225021</v>
      </c>
      <c r="FT45" s="68">
        <v>99.481085690765013</v>
      </c>
      <c r="FU45" s="68">
        <v>51.2</v>
      </c>
      <c r="FV45" s="68">
        <v>93.929748378799999</v>
      </c>
      <c r="FW45" s="68">
        <v>287.80054125074986</v>
      </c>
      <c r="FX45" s="68">
        <f t="shared" si="35"/>
        <v>2025.306308129331</v>
      </c>
      <c r="FY45" s="65">
        <v>36.798464969999998</v>
      </c>
      <c r="FZ45" s="65">
        <v>2.8813053961999997</v>
      </c>
      <c r="GA45" s="65">
        <v>3559.3626553052291</v>
      </c>
      <c r="GB45" s="65">
        <v>5.8420619</v>
      </c>
      <c r="GC45" s="65">
        <v>57.282716360000002</v>
      </c>
      <c r="GD45" s="65">
        <v>945.82997723999983</v>
      </c>
      <c r="GE45" s="65">
        <v>8.2604560899999999</v>
      </c>
      <c r="GF45" s="65">
        <v>91.236735809999999</v>
      </c>
      <c r="GG45" s="65">
        <v>66.488583070000004</v>
      </c>
      <c r="GH45" s="65">
        <v>2.1688100000000001</v>
      </c>
      <c r="GI45" s="68">
        <v>73.039659999999998</v>
      </c>
      <c r="GJ45" s="65">
        <v>70.222375</v>
      </c>
      <c r="GK45" s="68">
        <f t="shared" si="36"/>
        <v>4919.4138011414288</v>
      </c>
      <c r="GL45" s="65">
        <v>42.815573000000001</v>
      </c>
      <c r="GM45" s="65">
        <v>198.38513399999999</v>
      </c>
      <c r="GN45" s="65">
        <v>11942.087265</v>
      </c>
      <c r="GO45" s="65">
        <v>42.005831999999998</v>
      </c>
      <c r="GP45" s="65">
        <v>4.2736429999999999</v>
      </c>
      <c r="GQ45" s="65">
        <v>121.605615</v>
      </c>
      <c r="GR45" s="65">
        <v>31.401178999999999</v>
      </c>
      <c r="GS45" s="65">
        <v>3.267614</v>
      </c>
      <c r="GT45" s="65">
        <v>6.9876109189999989</v>
      </c>
      <c r="GU45" s="65">
        <v>9.3554410000000008</v>
      </c>
      <c r="GV45" s="65">
        <v>67.987943999999999</v>
      </c>
      <c r="GW45" s="65">
        <v>78.628598999999994</v>
      </c>
      <c r="GX45" s="65"/>
      <c r="GY45" s="65">
        <v>164.354771</v>
      </c>
      <c r="GZ45" s="65">
        <v>109.787588</v>
      </c>
      <c r="HA45" s="65">
        <v>73.438104999999993</v>
      </c>
      <c r="HB45" s="65">
        <v>273.886301</v>
      </c>
      <c r="HC45" s="65">
        <v>94.906198000000003</v>
      </c>
      <c r="HD45" s="65">
        <v>67.522862000000003</v>
      </c>
      <c r="HE45" s="65">
        <v>54.246518999999999</v>
      </c>
      <c r="HF45" s="65">
        <v>500.20018900000002</v>
      </c>
      <c r="HG45" s="65">
        <v>60.360992000000003</v>
      </c>
      <c r="HH45" s="65">
        <v>242.48272900000001</v>
      </c>
      <c r="HI45" s="65">
        <v>204.02618100000001</v>
      </c>
      <c r="HJ45" s="68">
        <v>4877.3393390000001</v>
      </c>
      <c r="HK45" s="68">
        <v>13.670688999999999</v>
      </c>
      <c r="HL45" s="68">
        <v>100.66419</v>
      </c>
      <c r="HM45" s="65">
        <v>65.898668000000001</v>
      </c>
      <c r="HN45" s="68">
        <v>75.978100999999995</v>
      </c>
      <c r="HO45" s="65">
        <v>4.7807399999999998</v>
      </c>
      <c r="HP45" s="65">
        <v>61.964672</v>
      </c>
      <c r="HQ45" s="65">
        <v>41.976534000000001</v>
      </c>
      <c r="HR45" s="65">
        <v>48.550364000000002</v>
      </c>
      <c r="HS45" s="65"/>
      <c r="HT45" s="65">
        <v>56.245137</v>
      </c>
      <c r="HU45" s="65">
        <v>545.49220000000003</v>
      </c>
      <c r="HV45" s="68">
        <v>119.72456</v>
      </c>
      <c r="HW45" s="68">
        <v>232.933593</v>
      </c>
      <c r="HX45" s="65">
        <v>24816.838245999999</v>
      </c>
      <c r="HY45" s="68">
        <v>102.372303</v>
      </c>
      <c r="HZ45" s="65">
        <v>114.47322800000001</v>
      </c>
      <c r="IA45" s="65">
        <v>34.997936000000003</v>
      </c>
      <c r="IB45" s="65">
        <v>231.62835999999999</v>
      </c>
      <c r="IC45" s="65">
        <v>316.30032599999998</v>
      </c>
      <c r="ID45" s="65">
        <v>454.68965800000001</v>
      </c>
      <c r="IE45" s="65">
        <v>57.974102999999999</v>
      </c>
      <c r="IF45" s="65">
        <v>505.12976700000002</v>
      </c>
      <c r="IG45" s="65">
        <v>100.97557999999999</v>
      </c>
      <c r="IH45" s="65">
        <v>567.415843</v>
      </c>
      <c r="II45" s="65">
        <v>379.425298</v>
      </c>
      <c r="IJ45" s="68">
        <v>60.640211000000001</v>
      </c>
      <c r="IK45" s="65">
        <v>110.574286</v>
      </c>
      <c r="IL45" s="65">
        <v>63.298259000000002</v>
      </c>
      <c r="IM45" s="65">
        <v>84.222347999999997</v>
      </c>
      <c r="IN45" s="65">
        <v>1632.7822960000001</v>
      </c>
      <c r="IO45" s="65">
        <v>41.782901000000003</v>
      </c>
      <c r="IP45" s="65">
        <v>78.660735000000003</v>
      </c>
      <c r="IQ45" s="106">
        <v>197.00091800000001</v>
      </c>
      <c r="IR45" s="65">
        <v>533.86721499999999</v>
      </c>
      <c r="IS45" s="65">
        <v>234.63766799999999</v>
      </c>
      <c r="IT45" s="106">
        <v>175.43130199999999</v>
      </c>
      <c r="IU45" s="106">
        <v>311.40378600000003</v>
      </c>
      <c r="IV45" s="65">
        <v>97.829865999999996</v>
      </c>
      <c r="IW45" s="65">
        <v>164.757409</v>
      </c>
      <c r="IX45" s="65">
        <v>1755.5578840000001</v>
      </c>
      <c r="IY45" s="65">
        <v>832.55404799999997</v>
      </c>
      <c r="IZ45" s="65">
        <v>531.02820399999996</v>
      </c>
      <c r="JA45" s="65">
        <v>456.10019399999999</v>
      </c>
      <c r="JB45" s="65">
        <v>930.51066100000003</v>
      </c>
      <c r="JC45" s="65">
        <v>170.701097</v>
      </c>
      <c r="JD45" s="65">
        <v>172.32989799999999</v>
      </c>
      <c r="JE45" s="65">
        <v>78.292816999999999</v>
      </c>
      <c r="JF45" s="65">
        <v>69.229568</v>
      </c>
      <c r="JG45" s="65">
        <v>238.90026499999999</v>
      </c>
      <c r="JH45" s="65">
        <v>262.54989399999999</v>
      </c>
      <c r="JI45" s="65">
        <v>1177.1660790000001</v>
      </c>
      <c r="JJ45" s="65">
        <v>178.11297300000001</v>
      </c>
      <c r="JK45" s="65">
        <v>1242.193252</v>
      </c>
      <c r="JL45" s="65">
        <v>749.86299699999995</v>
      </c>
      <c r="JM45" s="65">
        <v>2356.8610039999999</v>
      </c>
      <c r="JN45" s="65">
        <v>24.187360999999999</v>
      </c>
      <c r="JO45" s="65">
        <v>652.50473099999999</v>
      </c>
      <c r="JP45" s="65">
        <v>648.23543299999994</v>
      </c>
      <c r="JQ45" s="65">
        <v>809.65664600000002</v>
      </c>
      <c r="JR45" s="102">
        <f t="shared" si="19"/>
        <v>5676.4971660000001</v>
      </c>
      <c r="JS45" s="102">
        <f t="shared" si="20"/>
        <v>8409.4602030000005</v>
      </c>
      <c r="JT45" s="115"/>
      <c r="JU45" s="15"/>
    </row>
    <row r="46" spans="1:281" ht="15">
      <c r="A46" s="64" t="s">
        <v>47</v>
      </c>
      <c r="B46" s="47">
        <v>737.6</v>
      </c>
      <c r="C46" s="26">
        <v>32.799999999999997</v>
      </c>
      <c r="D46" s="26" t="s">
        <v>22</v>
      </c>
      <c r="E46" s="27">
        <v>572.5</v>
      </c>
      <c r="F46" s="27">
        <v>385.7</v>
      </c>
      <c r="G46" s="27">
        <v>275.60000000000002</v>
      </c>
      <c r="H46" s="26" t="s">
        <v>22</v>
      </c>
      <c r="I46" s="17">
        <v>1599.2</v>
      </c>
      <c r="J46" s="25">
        <v>3793.1</v>
      </c>
      <c r="K46" s="47">
        <v>91.414302000000006</v>
      </c>
      <c r="L46" s="47">
        <v>3769.3959490000002</v>
      </c>
      <c r="M46" s="66">
        <v>1080.8060340000002</v>
      </c>
      <c r="N46" s="66">
        <v>670.79246000000001</v>
      </c>
      <c r="O46" s="66">
        <v>255.26102992</v>
      </c>
      <c r="P46" s="66"/>
      <c r="Q46" s="66">
        <v>6.9731000000000001E-2</v>
      </c>
      <c r="R46" s="66">
        <v>423.37363599999998</v>
      </c>
      <c r="S46" s="66">
        <v>397.70808099999999</v>
      </c>
      <c r="T46" s="66">
        <v>39.405476999999998</v>
      </c>
      <c r="U46" s="102">
        <f t="shared" si="14"/>
        <v>92.175766999999993</v>
      </c>
      <c r="V46" s="65" t="s">
        <v>22</v>
      </c>
      <c r="W46" s="65" t="s">
        <v>22</v>
      </c>
      <c r="X46" s="65" t="s">
        <v>22</v>
      </c>
      <c r="Y46" s="65" t="s">
        <v>22</v>
      </c>
      <c r="Z46" s="65" t="s">
        <v>22</v>
      </c>
      <c r="AA46" s="65" t="s">
        <v>22</v>
      </c>
      <c r="AB46" s="65" t="s">
        <v>22</v>
      </c>
      <c r="AC46" s="65" t="s">
        <v>24</v>
      </c>
      <c r="AD46" s="65" t="s">
        <v>22</v>
      </c>
      <c r="AE46" s="65" t="s">
        <v>22</v>
      </c>
      <c r="AF46" s="65" t="s">
        <v>22</v>
      </c>
      <c r="AG46" s="65" t="s">
        <v>22</v>
      </c>
      <c r="AH46" s="65">
        <v>20.3</v>
      </c>
      <c r="AI46" s="65">
        <v>0</v>
      </c>
      <c r="AJ46" s="65" t="s">
        <v>24</v>
      </c>
      <c r="AK46" s="65">
        <v>95.5</v>
      </c>
      <c r="AL46" s="65">
        <v>221.7</v>
      </c>
      <c r="AM46" s="65">
        <v>14.6</v>
      </c>
      <c r="AN46" s="65">
        <v>15.2</v>
      </c>
      <c r="AO46" s="65">
        <v>29.3</v>
      </c>
      <c r="AP46" s="65">
        <v>117.6</v>
      </c>
      <c r="AQ46" s="65">
        <v>44.1</v>
      </c>
      <c r="AR46" s="65">
        <v>14.2</v>
      </c>
      <c r="AS46" s="65" t="s">
        <v>22</v>
      </c>
      <c r="AT46" s="65" t="s">
        <v>22</v>
      </c>
      <c r="AU46" s="65">
        <v>363.3</v>
      </c>
      <c r="AV46" s="65" t="s">
        <v>22</v>
      </c>
      <c r="AW46" s="65"/>
      <c r="AX46" s="65"/>
      <c r="AY46" s="65"/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5">
        <v>22.4</v>
      </c>
      <c r="BF46" s="65">
        <v>6.9</v>
      </c>
      <c r="BG46" s="65">
        <v>0</v>
      </c>
      <c r="BH46" s="65">
        <v>0</v>
      </c>
      <c r="BI46" s="65">
        <v>23.6</v>
      </c>
      <c r="BJ46" s="65">
        <v>0</v>
      </c>
      <c r="BK46" s="65">
        <v>0</v>
      </c>
      <c r="BL46" s="65">
        <v>15.4</v>
      </c>
      <c r="BM46" s="65">
        <v>11.6</v>
      </c>
      <c r="BN46" s="65">
        <v>0</v>
      </c>
      <c r="BO46" s="65">
        <v>218.1</v>
      </c>
      <c r="BP46" s="65">
        <v>2.6645352591003757E-14</v>
      </c>
      <c r="BQ46" s="65">
        <v>2.6645352591003757E-14</v>
      </c>
      <c r="BR46" s="66">
        <v>6.9</v>
      </c>
      <c r="BS46" s="66">
        <v>6.9</v>
      </c>
      <c r="BT46" s="66">
        <v>30.5</v>
      </c>
      <c r="BU46" s="66">
        <v>30.5</v>
      </c>
      <c r="BV46" s="66">
        <v>30.5</v>
      </c>
      <c r="BW46" s="66">
        <v>45.9</v>
      </c>
      <c r="BX46" s="66">
        <v>57.5</v>
      </c>
      <c r="BY46" s="65">
        <v>57.5</v>
      </c>
      <c r="BZ46" s="65">
        <v>275.60000000000002</v>
      </c>
      <c r="CA46" s="65">
        <v>275.60000000000002</v>
      </c>
      <c r="CB46" s="68">
        <v>275.60000000000002</v>
      </c>
      <c r="CC46" s="65" t="s">
        <v>22</v>
      </c>
      <c r="CD46" s="65">
        <v>0</v>
      </c>
      <c r="CE46" s="65">
        <v>0</v>
      </c>
      <c r="CF46" s="65">
        <v>0</v>
      </c>
      <c r="CG46" s="65">
        <v>0</v>
      </c>
      <c r="CH46" s="65">
        <v>0</v>
      </c>
      <c r="CI46" s="65">
        <v>0</v>
      </c>
      <c r="CJ46" s="65">
        <v>0</v>
      </c>
      <c r="CK46" s="65">
        <v>0</v>
      </c>
      <c r="CL46" s="65">
        <v>0</v>
      </c>
      <c r="CM46" s="65">
        <v>0</v>
      </c>
      <c r="CN46" s="65">
        <v>0</v>
      </c>
      <c r="CO46" s="65" t="s">
        <v>22</v>
      </c>
      <c r="CP46" s="65" t="s">
        <v>22</v>
      </c>
      <c r="CQ46" s="65" t="s">
        <v>22</v>
      </c>
      <c r="CR46" s="65" t="s">
        <v>22</v>
      </c>
      <c r="CS46" s="65">
        <v>0</v>
      </c>
      <c r="CT46" s="65" t="s">
        <v>22</v>
      </c>
      <c r="CU46" s="65" t="s">
        <v>22</v>
      </c>
      <c r="CV46" s="65" t="s">
        <v>22</v>
      </c>
      <c r="CW46" s="65" t="s">
        <v>22</v>
      </c>
      <c r="CX46" s="65" t="s">
        <v>22</v>
      </c>
      <c r="CY46" s="65" t="s">
        <v>22</v>
      </c>
      <c r="CZ46" s="65">
        <v>44.9</v>
      </c>
      <c r="DA46" s="65">
        <v>44.9</v>
      </c>
      <c r="DB46" s="65">
        <v>44.9</v>
      </c>
      <c r="DC46" s="68">
        <v>44.9</v>
      </c>
      <c r="DD46" s="68">
        <v>44.9</v>
      </c>
      <c r="DE46" s="68">
        <v>82.7</v>
      </c>
      <c r="DF46" s="68">
        <v>82.7</v>
      </c>
      <c r="DG46" s="68">
        <v>100.8</v>
      </c>
      <c r="DH46" s="68">
        <v>100.8</v>
      </c>
      <c r="DI46" s="68">
        <v>148.30000000000001</v>
      </c>
      <c r="DJ46" s="68">
        <v>810.8</v>
      </c>
      <c r="DK46" s="68">
        <v>1599.2</v>
      </c>
      <c r="DL46" s="68">
        <v>57.6</v>
      </c>
      <c r="DM46" s="65">
        <v>2276.4</v>
      </c>
      <c r="DN46" s="68">
        <v>2310.5</v>
      </c>
      <c r="DO46" s="68">
        <v>2310.5</v>
      </c>
      <c r="DP46" s="68">
        <v>2310.5</v>
      </c>
      <c r="DQ46" s="65">
        <v>2332.4</v>
      </c>
      <c r="DR46" s="68">
        <v>2333.1</v>
      </c>
      <c r="DS46" s="68">
        <v>2810.1</v>
      </c>
      <c r="DT46" s="68">
        <v>3651.2</v>
      </c>
      <c r="DU46" s="68">
        <v>3651.2</v>
      </c>
      <c r="DV46" s="68">
        <v>3667.6</v>
      </c>
      <c r="DW46" s="68">
        <v>125.5</v>
      </c>
      <c r="DX46" s="68">
        <f t="shared" si="31"/>
        <v>3793.1</v>
      </c>
      <c r="DY46" s="65" t="s">
        <v>22</v>
      </c>
      <c r="DZ46" s="65"/>
      <c r="EA46" s="65">
        <v>39.9</v>
      </c>
      <c r="EB46" s="65">
        <v>2.4</v>
      </c>
      <c r="EC46" s="65">
        <v>46.914301999999999</v>
      </c>
      <c r="ED46" s="65">
        <v>0</v>
      </c>
      <c r="EE46" s="65">
        <v>0</v>
      </c>
      <c r="EF46" s="65">
        <v>2.2000000000000002</v>
      </c>
      <c r="EG46" s="65">
        <v>0</v>
      </c>
      <c r="EH46" s="65">
        <v>0</v>
      </c>
      <c r="EI46" s="65"/>
      <c r="EJ46" s="65"/>
      <c r="EK46" s="66">
        <f t="shared" si="32"/>
        <v>91.414302000000006</v>
      </c>
      <c r="EL46" s="65">
        <v>28.6</v>
      </c>
      <c r="EM46" s="65">
        <v>0</v>
      </c>
      <c r="EN46" s="65">
        <v>296.7</v>
      </c>
      <c r="EO46" s="65">
        <v>1511.1202479999999</v>
      </c>
      <c r="EP46" s="65">
        <v>689.7</v>
      </c>
      <c r="EQ46" s="65">
        <v>440.5</v>
      </c>
      <c r="ER46" s="65">
        <v>50.2</v>
      </c>
      <c r="ES46" s="65">
        <v>49.000846000000003</v>
      </c>
      <c r="ET46" s="65">
        <v>529.274855</v>
      </c>
      <c r="EU46" s="65">
        <v>0</v>
      </c>
      <c r="EV46" s="65">
        <v>23.9</v>
      </c>
      <c r="EW46" s="65">
        <v>150.4</v>
      </c>
      <c r="EX46" s="66">
        <f t="shared" si="33"/>
        <v>3769.3959490000002</v>
      </c>
      <c r="EY46" s="65" t="s">
        <v>22</v>
      </c>
      <c r="EZ46" s="65">
        <v>45.123826999999999</v>
      </c>
      <c r="FA46" s="68">
        <v>296.69186500000001</v>
      </c>
      <c r="FB46" s="68"/>
      <c r="FC46" s="68">
        <v>0</v>
      </c>
      <c r="FD46" s="68">
        <v>26</v>
      </c>
      <c r="FE46" s="68">
        <v>712.99034200000006</v>
      </c>
      <c r="FF46" s="68">
        <v>0</v>
      </c>
      <c r="FG46" s="68"/>
      <c r="FH46" s="68">
        <v>0</v>
      </c>
      <c r="FI46" s="68">
        <v>0</v>
      </c>
      <c r="FJ46" s="68">
        <v>0</v>
      </c>
      <c r="FK46" s="68">
        <f t="shared" si="34"/>
        <v>1080.8060340000002</v>
      </c>
      <c r="FL46" s="68">
        <v>474.951346</v>
      </c>
      <c r="FM46" s="68">
        <v>37.341113999999997</v>
      </c>
      <c r="FN46" s="68">
        <v>0</v>
      </c>
      <c r="FO46" s="68">
        <v>0</v>
      </c>
      <c r="FP46" s="68">
        <v>0</v>
      </c>
      <c r="FQ46" s="68">
        <v>0</v>
      </c>
      <c r="FR46" s="68">
        <v>0</v>
      </c>
      <c r="FS46" s="68">
        <v>0</v>
      </c>
      <c r="FT46" s="68">
        <v>0</v>
      </c>
      <c r="FU46" s="68">
        <v>158.5</v>
      </c>
      <c r="FV46" s="68">
        <v>0</v>
      </c>
      <c r="FW46" s="68">
        <v>0</v>
      </c>
      <c r="FX46" s="68">
        <f t="shared" si="35"/>
        <v>670.79246000000001</v>
      </c>
      <c r="FY46" s="65">
        <v>0</v>
      </c>
      <c r="FZ46" s="65">
        <v>9.9999999999999995E-7</v>
      </c>
      <c r="GA46" s="65">
        <v>0</v>
      </c>
      <c r="GB46" s="65">
        <v>0</v>
      </c>
      <c r="GC46" s="65">
        <v>0</v>
      </c>
      <c r="GD46" s="65">
        <v>0</v>
      </c>
      <c r="GE46" s="65">
        <v>0</v>
      </c>
      <c r="GF46" s="65">
        <v>6.5524695599999996</v>
      </c>
      <c r="GG46" s="65">
        <v>44.276156360000002</v>
      </c>
      <c r="GH46" s="65">
        <v>176.204114</v>
      </c>
      <c r="GI46" s="68">
        <v>28.228289</v>
      </c>
      <c r="GJ46" s="65"/>
      <c r="GK46" s="68">
        <f t="shared" si="36"/>
        <v>255.26102992</v>
      </c>
      <c r="GL46" s="65"/>
      <c r="GM46" s="65">
        <v>0</v>
      </c>
      <c r="GN46" s="65"/>
      <c r="GO46" s="65">
        <v>0</v>
      </c>
      <c r="GP46" s="65"/>
      <c r="GQ46" s="65"/>
      <c r="GR46" s="65"/>
      <c r="GS46" s="65"/>
      <c r="GT46" s="65"/>
      <c r="GU46" s="65"/>
      <c r="GV46" s="65"/>
      <c r="GW46" s="65"/>
      <c r="GX46" s="65"/>
      <c r="GY46" s="65"/>
      <c r="GZ46" s="65"/>
      <c r="HA46" s="65"/>
      <c r="HB46" s="65"/>
      <c r="HC46" s="65"/>
      <c r="HD46" s="65"/>
      <c r="HE46" s="65"/>
      <c r="HF46" s="65"/>
      <c r="HG46" s="65">
        <v>6.9731000000000001E-2</v>
      </c>
      <c r="HH46" s="65"/>
      <c r="HI46" s="65"/>
      <c r="HJ46" s="68"/>
      <c r="HK46" s="68"/>
      <c r="HL46" s="68"/>
      <c r="HM46" s="65">
        <v>0</v>
      </c>
      <c r="HN46" s="68">
        <v>4.65E-2</v>
      </c>
      <c r="HO46" s="65">
        <v>0</v>
      </c>
      <c r="HP46" s="65"/>
      <c r="HQ46" s="65">
        <v>406.22224999999997</v>
      </c>
      <c r="HR46" s="65">
        <v>3.0482149999999999</v>
      </c>
      <c r="HS46" s="65"/>
      <c r="HT46" s="65"/>
      <c r="HU46" s="65">
        <v>14.056671</v>
      </c>
      <c r="HV46" s="68">
        <v>0</v>
      </c>
      <c r="HW46" s="68">
        <v>0</v>
      </c>
      <c r="HX46" s="65">
        <v>41.090421999999997</v>
      </c>
      <c r="HY46" s="68">
        <v>0</v>
      </c>
      <c r="HZ46" s="65">
        <v>356.51265899999999</v>
      </c>
      <c r="IA46" s="65">
        <v>0.105</v>
      </c>
      <c r="IB46" s="65">
        <v>0</v>
      </c>
      <c r="IC46" s="65">
        <v>0</v>
      </c>
      <c r="ID46" s="65">
        <v>0</v>
      </c>
      <c r="IE46" s="65">
        <v>0</v>
      </c>
      <c r="IF46" s="65">
        <v>0</v>
      </c>
      <c r="IG46" s="65">
        <v>0</v>
      </c>
      <c r="IH46" s="65">
        <v>0</v>
      </c>
      <c r="II46" s="65">
        <v>0</v>
      </c>
      <c r="IJ46" s="68">
        <v>0</v>
      </c>
      <c r="IK46" s="65">
        <v>0</v>
      </c>
      <c r="IL46" s="65">
        <v>13.182531000000001</v>
      </c>
      <c r="IM46" s="65">
        <v>0</v>
      </c>
      <c r="IN46" s="65"/>
      <c r="IO46" s="65">
        <v>0.75992700000000002</v>
      </c>
      <c r="IP46" s="65">
        <v>22.042214999999999</v>
      </c>
      <c r="IQ46" s="106">
        <v>0</v>
      </c>
      <c r="IR46" s="65">
        <v>0</v>
      </c>
      <c r="IS46" s="65">
        <v>3.420804</v>
      </c>
      <c r="IT46" s="106">
        <v>78.123042999999996</v>
      </c>
      <c r="IU46" s="106"/>
      <c r="IV46" s="65"/>
      <c r="IW46" s="65">
        <v>14.052724</v>
      </c>
      <c r="IX46" s="65">
        <v>0</v>
      </c>
      <c r="IY46" s="65"/>
      <c r="IZ46" s="65"/>
      <c r="JA46" s="65"/>
      <c r="JB46" s="65"/>
      <c r="JC46" s="65"/>
      <c r="JD46" s="65"/>
      <c r="JE46" s="65"/>
      <c r="JF46" s="65">
        <v>0</v>
      </c>
      <c r="JG46" s="65">
        <v>60.606701999999999</v>
      </c>
      <c r="JH46" s="65">
        <v>22.725539000000001</v>
      </c>
      <c r="JI46" s="65">
        <v>17.483633000000001</v>
      </c>
      <c r="JJ46" s="65">
        <v>0</v>
      </c>
      <c r="JK46" s="65">
        <v>59.830922999999999</v>
      </c>
      <c r="JL46" s="65">
        <v>62.828482000000001</v>
      </c>
      <c r="JM46" s="65">
        <v>81.584564</v>
      </c>
      <c r="JN46" s="65">
        <v>0</v>
      </c>
      <c r="JO46" s="65">
        <v>2.4575450000000001</v>
      </c>
      <c r="JP46" s="65">
        <v>2.4575450000000001</v>
      </c>
      <c r="JQ46" s="65">
        <v>0</v>
      </c>
      <c r="JR46" s="102">
        <f t="shared" si="19"/>
        <v>92.175766999999993</v>
      </c>
      <c r="JS46" s="102">
        <f t="shared" si="20"/>
        <v>309.97493299999996</v>
      </c>
      <c r="JT46" s="115"/>
      <c r="JU46" s="15"/>
    </row>
    <row r="47" spans="1:281" ht="15">
      <c r="A47" s="64" t="s">
        <v>48</v>
      </c>
      <c r="B47" s="47">
        <v>5789.4</v>
      </c>
      <c r="C47" s="26">
        <v>6943.7</v>
      </c>
      <c r="D47" s="26">
        <v>7374.7</v>
      </c>
      <c r="E47" s="27">
        <v>11600.2</v>
      </c>
      <c r="F47" s="27">
        <v>19802.900000000001</v>
      </c>
      <c r="G47" s="27">
        <v>34338.9</v>
      </c>
      <c r="H47" s="26">
        <v>18076.5</v>
      </c>
      <c r="I47" s="17">
        <v>19617.5</v>
      </c>
      <c r="J47" s="25">
        <v>18027.8</v>
      </c>
      <c r="K47" s="47">
        <v>47035.059370999996</v>
      </c>
      <c r="L47" s="47">
        <v>26443.057370000002</v>
      </c>
      <c r="M47" s="66">
        <v>25756.418281000002</v>
      </c>
      <c r="N47" s="66">
        <v>28270.41873797392</v>
      </c>
      <c r="O47" s="66">
        <v>30549.830033417929</v>
      </c>
      <c r="P47" s="66">
        <v>31376.969265560005</v>
      </c>
      <c r="Q47" s="66">
        <v>31972.452412999999</v>
      </c>
      <c r="R47" s="66">
        <v>47490.034001</v>
      </c>
      <c r="S47" s="66">
        <v>54612.406780999998</v>
      </c>
      <c r="T47" s="66">
        <v>58436.467871000001</v>
      </c>
      <c r="U47" s="102">
        <f t="shared" si="14"/>
        <v>71152.988845</v>
      </c>
      <c r="V47" s="66">
        <v>1114</v>
      </c>
      <c r="W47" s="66">
        <v>368.8</v>
      </c>
      <c r="X47" s="65">
        <v>724.3</v>
      </c>
      <c r="Y47" s="65">
        <v>356.2</v>
      </c>
      <c r="Z47" s="65">
        <v>335.9</v>
      </c>
      <c r="AA47" s="65">
        <v>598.9</v>
      </c>
      <c r="AB47" s="65">
        <v>900.7</v>
      </c>
      <c r="AC47" s="65">
        <v>637.9</v>
      </c>
      <c r="AD47" s="65">
        <v>739.9</v>
      </c>
      <c r="AE47" s="65">
        <v>619</v>
      </c>
      <c r="AF47" s="65">
        <v>512.5</v>
      </c>
      <c r="AG47" s="65">
        <v>466.6</v>
      </c>
      <c r="AH47" s="65">
        <v>1880.5</v>
      </c>
      <c r="AI47" s="65">
        <v>667.4</v>
      </c>
      <c r="AJ47" s="65">
        <v>887.2</v>
      </c>
      <c r="AK47" s="65">
        <v>1001.5</v>
      </c>
      <c r="AL47" s="65">
        <v>686.8</v>
      </c>
      <c r="AM47" s="65">
        <v>1678.5</v>
      </c>
      <c r="AN47" s="65">
        <v>873.3</v>
      </c>
      <c r="AO47" s="65">
        <v>619.70000000000005</v>
      </c>
      <c r="AP47" s="65">
        <v>1100.2</v>
      </c>
      <c r="AQ47" s="65">
        <v>445.5</v>
      </c>
      <c r="AR47" s="65">
        <v>1075.8</v>
      </c>
      <c r="AS47" s="65">
        <v>683.8</v>
      </c>
      <c r="AT47" s="65">
        <v>846.9</v>
      </c>
      <c r="AU47" s="65">
        <v>926.8</v>
      </c>
      <c r="AV47" s="65">
        <v>2933.5</v>
      </c>
      <c r="AW47" s="65">
        <v>889.3</v>
      </c>
      <c r="AX47" s="65">
        <v>1468.8</v>
      </c>
      <c r="AY47" s="65">
        <v>1063.8</v>
      </c>
      <c r="AZ47" s="68">
        <v>1346.5</v>
      </c>
      <c r="BA47" s="68">
        <v>3724.4</v>
      </c>
      <c r="BB47" s="68">
        <v>1951.8</v>
      </c>
      <c r="BC47" s="68">
        <v>2288.9</v>
      </c>
      <c r="BD47" s="68">
        <v>1361.6</v>
      </c>
      <c r="BE47" s="65">
        <v>1000.6</v>
      </c>
      <c r="BF47" s="65">
        <v>2951.4</v>
      </c>
      <c r="BG47" s="65">
        <v>8089.1</v>
      </c>
      <c r="BH47" s="65">
        <v>3209.4</v>
      </c>
      <c r="BI47" s="65">
        <v>5106.5</v>
      </c>
      <c r="BJ47" s="65">
        <v>2155.8000000000002</v>
      </c>
      <c r="BK47" s="65">
        <v>2611.9</v>
      </c>
      <c r="BL47" s="65">
        <v>834.900000000001</v>
      </c>
      <c r="BM47" s="65">
        <v>1493.7</v>
      </c>
      <c r="BN47" s="65">
        <v>1280.5999999999999</v>
      </c>
      <c r="BO47" s="65">
        <v>596.20000000000005</v>
      </c>
      <c r="BP47" s="65">
        <v>4401.2</v>
      </c>
      <c r="BQ47" s="65">
        <v>1608.2</v>
      </c>
      <c r="BR47" s="66">
        <v>11040.5</v>
      </c>
      <c r="BS47" s="66">
        <v>14249.9</v>
      </c>
      <c r="BT47" s="66">
        <v>19356.400000000001</v>
      </c>
      <c r="BU47" s="66">
        <v>21512.2</v>
      </c>
      <c r="BV47" s="66">
        <v>24124.1</v>
      </c>
      <c r="BW47" s="66">
        <v>24959</v>
      </c>
      <c r="BX47" s="66">
        <v>26452.7</v>
      </c>
      <c r="BY47" s="65">
        <v>27733.3</v>
      </c>
      <c r="BZ47" s="65">
        <v>28329.5</v>
      </c>
      <c r="CA47" s="65">
        <v>32730.7</v>
      </c>
      <c r="CB47" s="68">
        <v>34338.9</v>
      </c>
      <c r="CC47" s="65">
        <v>612.1</v>
      </c>
      <c r="CD47" s="65">
        <v>4394.8</v>
      </c>
      <c r="CE47" s="65">
        <v>989.40000000000055</v>
      </c>
      <c r="CF47" s="65">
        <v>1873.9</v>
      </c>
      <c r="CG47" s="65">
        <v>1064</v>
      </c>
      <c r="CH47" s="65">
        <v>2730.4</v>
      </c>
      <c r="CI47" s="65">
        <v>778.79999999999927</v>
      </c>
      <c r="CJ47" s="65">
        <v>929</v>
      </c>
      <c r="CK47" s="65">
        <v>1237.4000000000001</v>
      </c>
      <c r="CL47" s="65">
        <v>1234</v>
      </c>
      <c r="CM47" s="65">
        <v>1338.1</v>
      </c>
      <c r="CN47" s="65">
        <v>894.59999999999854</v>
      </c>
      <c r="CO47" s="65">
        <v>5006.8999999999996</v>
      </c>
      <c r="CP47" s="65">
        <v>5996.3</v>
      </c>
      <c r="CQ47" s="65">
        <v>7870.2</v>
      </c>
      <c r="CR47" s="65">
        <v>8934.2000000000007</v>
      </c>
      <c r="CS47" s="65">
        <v>11664.6</v>
      </c>
      <c r="CT47" s="68">
        <v>12443.4</v>
      </c>
      <c r="CU47" s="65">
        <v>13372.4</v>
      </c>
      <c r="CV47" s="65">
        <v>14609.8</v>
      </c>
      <c r="CW47" s="68">
        <v>15843.8</v>
      </c>
      <c r="CX47" s="68">
        <v>17181.900000000001</v>
      </c>
      <c r="CY47" s="65">
        <v>18076.5</v>
      </c>
      <c r="CZ47" s="65">
        <v>1415.5</v>
      </c>
      <c r="DA47" s="65">
        <v>2751.2</v>
      </c>
      <c r="DB47" s="65">
        <v>4130.8999999999996</v>
      </c>
      <c r="DC47" s="68">
        <v>6167</v>
      </c>
      <c r="DD47" s="68">
        <v>6989.5</v>
      </c>
      <c r="DE47" s="68">
        <v>8960.7000000000007</v>
      </c>
      <c r="DF47" s="68">
        <v>10466.200000000001</v>
      </c>
      <c r="DG47" s="68">
        <v>11207.1</v>
      </c>
      <c r="DH47" s="68">
        <v>12698.1</v>
      </c>
      <c r="DI47" s="68">
        <v>15363.9</v>
      </c>
      <c r="DJ47" s="68">
        <v>17756.099999999999</v>
      </c>
      <c r="DK47" s="68">
        <v>19617.5</v>
      </c>
      <c r="DL47" s="68">
        <v>1855.9</v>
      </c>
      <c r="DM47" s="65">
        <v>3020.8</v>
      </c>
      <c r="DN47" s="68">
        <v>4758.2</v>
      </c>
      <c r="DO47" s="68">
        <v>6250.1</v>
      </c>
      <c r="DP47" s="68">
        <v>8196.6</v>
      </c>
      <c r="DQ47" s="65">
        <v>10158.4</v>
      </c>
      <c r="DR47" s="68">
        <v>11793.8</v>
      </c>
      <c r="DS47" s="68">
        <v>13168.5</v>
      </c>
      <c r="DT47" s="68">
        <v>14560.5</v>
      </c>
      <c r="DU47" s="68">
        <v>15454.5</v>
      </c>
      <c r="DV47" s="68">
        <v>16198.9</v>
      </c>
      <c r="DW47" s="68">
        <v>1828.9</v>
      </c>
      <c r="DX47" s="68">
        <f t="shared" si="31"/>
        <v>18027.8</v>
      </c>
      <c r="DY47" s="65">
        <v>2396.1</v>
      </c>
      <c r="DZ47" s="65">
        <v>1050.0999999999999</v>
      </c>
      <c r="EA47" s="65">
        <v>5280.6</v>
      </c>
      <c r="EB47" s="65">
        <v>1744.9</v>
      </c>
      <c r="EC47" s="65">
        <v>1899.1716280000001</v>
      </c>
      <c r="ED47" s="65">
        <f>[1]Feuil3!$F$24</f>
        <v>2059.0915009999999</v>
      </c>
      <c r="EE47" s="65">
        <v>1700.6</v>
      </c>
      <c r="EF47" s="65">
        <v>3382.1</v>
      </c>
      <c r="EG47" s="65">
        <v>1911.0472600000001</v>
      </c>
      <c r="EH47" s="65">
        <v>14108.148982000001</v>
      </c>
      <c r="EI47" s="65">
        <v>5156.1000000000004</v>
      </c>
      <c r="EJ47" s="65">
        <v>6347.1</v>
      </c>
      <c r="EK47" s="66">
        <f t="shared" si="32"/>
        <v>47035.059370999996</v>
      </c>
      <c r="EL47" s="65">
        <v>2733</v>
      </c>
      <c r="EM47" s="65">
        <v>3795.6</v>
      </c>
      <c r="EN47" s="65">
        <v>1677</v>
      </c>
      <c r="EO47" s="65">
        <v>1381.8032229999999</v>
      </c>
      <c r="EP47" s="65">
        <v>1834.9</v>
      </c>
      <c r="EQ47" s="65">
        <v>2234.1</v>
      </c>
      <c r="ER47" s="65">
        <v>2027.8</v>
      </c>
      <c r="ES47" s="65">
        <v>1785.556838</v>
      </c>
      <c r="ET47" s="65">
        <v>2568.1013790000002</v>
      </c>
      <c r="EU47" s="65">
        <v>2369.6959299999999</v>
      </c>
      <c r="EV47" s="65">
        <v>1616.9</v>
      </c>
      <c r="EW47" s="65">
        <v>2418.6</v>
      </c>
      <c r="EX47" s="66">
        <f t="shared" si="33"/>
        <v>26443.057370000002</v>
      </c>
      <c r="EY47" s="65">
        <v>2186.4700459999999</v>
      </c>
      <c r="EZ47" s="65">
        <v>2684.997746</v>
      </c>
      <c r="FA47" s="68">
        <v>1676.987241</v>
      </c>
      <c r="FB47" s="68">
        <v>2074.69</v>
      </c>
      <c r="FC47" s="68">
        <v>1999.4469999999999</v>
      </c>
      <c r="FD47" s="68">
        <v>3623</v>
      </c>
      <c r="FE47" s="68">
        <v>1298.75873</v>
      </c>
      <c r="FF47" s="68">
        <v>1803.0177000000001</v>
      </c>
      <c r="FG47" s="68">
        <v>2858.3</v>
      </c>
      <c r="FH47" s="68">
        <v>1523.702839</v>
      </c>
      <c r="FI47" s="68">
        <v>1218.3469789999999</v>
      </c>
      <c r="FJ47" s="68">
        <v>2808.7</v>
      </c>
      <c r="FK47" s="68">
        <f t="shared" si="34"/>
        <v>25756.418281000002</v>
      </c>
      <c r="FL47" s="68">
        <v>3882.9614099999999</v>
      </c>
      <c r="FM47" s="68">
        <v>1426.2546789999999</v>
      </c>
      <c r="FN47" s="68">
        <v>1485.1156550000001</v>
      </c>
      <c r="FO47" s="68">
        <v>5248.6679860000004</v>
      </c>
      <c r="FP47" s="68">
        <v>2527.6286646299995</v>
      </c>
      <c r="FQ47" s="68">
        <v>2378.4</v>
      </c>
      <c r="FR47" s="68">
        <v>1755.9482896733923</v>
      </c>
      <c r="FS47" s="68">
        <v>1451.1605605910759</v>
      </c>
      <c r="FT47" s="68">
        <v>1396.439676477811</v>
      </c>
      <c r="FU47" s="68">
        <v>2034.5</v>
      </c>
      <c r="FV47" s="68">
        <v>2511.4401050408869</v>
      </c>
      <c r="FW47" s="68">
        <v>2171.9017115607521</v>
      </c>
      <c r="FX47" s="68">
        <f t="shared" si="35"/>
        <v>28270.41873797392</v>
      </c>
      <c r="FY47" s="65">
        <v>2184.9666782838899</v>
      </c>
      <c r="FZ47" s="65">
        <v>1761.9661897635074</v>
      </c>
      <c r="GA47" s="65">
        <v>4195.8185644205359</v>
      </c>
      <c r="GB47" s="65">
        <v>2244.9309351799984</v>
      </c>
      <c r="GC47" s="65">
        <v>1913.7234348299987</v>
      </c>
      <c r="GD47" s="65">
        <v>3441.8040371699976</v>
      </c>
      <c r="GE47" s="65">
        <v>2115.8304643499996</v>
      </c>
      <c r="GF47" s="65">
        <v>1839.4483429700001</v>
      </c>
      <c r="GG47" s="65">
        <v>2113.3328764500015</v>
      </c>
      <c r="GH47" s="65">
        <v>3322.4637069999999</v>
      </c>
      <c r="GI47" s="68">
        <v>2780.4483909999999</v>
      </c>
      <c r="GJ47" s="65">
        <v>2635.0964119999999</v>
      </c>
      <c r="GK47" s="68">
        <f t="shared" si="36"/>
        <v>30549.830033417929</v>
      </c>
      <c r="GL47" s="65">
        <v>2888.4072200000001</v>
      </c>
      <c r="GM47" s="65">
        <v>2371.5997860000002</v>
      </c>
      <c r="GN47" s="65">
        <v>3740.1371340000001</v>
      </c>
      <c r="GO47" s="65">
        <v>4572.746357</v>
      </c>
      <c r="GP47" s="65">
        <v>1914.530135</v>
      </c>
      <c r="GQ47" s="65">
        <v>2035.0286610000001</v>
      </c>
      <c r="GR47" s="65">
        <v>2817.3064730000001</v>
      </c>
      <c r="GS47" s="65">
        <v>2492.0231749999998</v>
      </c>
      <c r="GT47" s="65">
        <v>3335.4800290210032</v>
      </c>
      <c r="GU47" s="65">
        <v>5244.1799620000002</v>
      </c>
      <c r="GV47" s="65">
        <v>2816.5063140000002</v>
      </c>
      <c r="GW47" s="65">
        <v>2945.6093759999999</v>
      </c>
      <c r="GX47" s="65">
        <v>1597.4660309999999</v>
      </c>
      <c r="GY47" s="65">
        <v>2827.175604</v>
      </c>
      <c r="GZ47" s="65">
        <v>3418.9296820000004</v>
      </c>
      <c r="HA47" s="65">
        <v>1899.36814</v>
      </c>
      <c r="HB47" s="65">
        <v>2505.1736270000001</v>
      </c>
      <c r="HC47" s="65">
        <v>1745.5692750000001</v>
      </c>
      <c r="HD47" s="65">
        <v>6099.0659409999998</v>
      </c>
      <c r="HE47" s="65">
        <v>1537.9647199999999</v>
      </c>
      <c r="HF47" s="65">
        <v>3114.4888369999999</v>
      </c>
      <c r="HG47" s="65">
        <v>2196.9728989999999</v>
      </c>
      <c r="HH47" s="65">
        <v>2157.0987129999999</v>
      </c>
      <c r="HI47" s="65">
        <v>2873.1789439999998</v>
      </c>
      <c r="HJ47" s="68">
        <v>1655.316317</v>
      </c>
      <c r="HK47" s="68">
        <v>8234.2338760000002</v>
      </c>
      <c r="HL47" s="68">
        <v>3030.0005200000001</v>
      </c>
      <c r="HM47" s="65">
        <v>3257.0008469999998</v>
      </c>
      <c r="HN47" s="68">
        <v>4732.340835</v>
      </c>
      <c r="HO47" s="65">
        <v>3281.7899069999999</v>
      </c>
      <c r="HP47" s="65">
        <v>3469.707555</v>
      </c>
      <c r="HQ47" s="65">
        <v>6103.5873080000001</v>
      </c>
      <c r="HR47" s="65">
        <v>4641.0792270000002</v>
      </c>
      <c r="HS47" s="65">
        <v>2998.855008</v>
      </c>
      <c r="HT47" s="65">
        <v>2351.8589510000002</v>
      </c>
      <c r="HU47" s="65">
        <v>3734.2636499999999</v>
      </c>
      <c r="HV47" s="68">
        <v>2634.8025750000002</v>
      </c>
      <c r="HW47" s="68">
        <v>3959.8550279999999</v>
      </c>
      <c r="HX47" s="65">
        <v>3750.5880499999998</v>
      </c>
      <c r="HY47" s="68">
        <v>5191.113445</v>
      </c>
      <c r="HZ47" s="65">
        <v>4643.0747899999997</v>
      </c>
      <c r="IA47" s="65">
        <v>4994.463831</v>
      </c>
      <c r="IB47" s="65">
        <v>3706.1826209999999</v>
      </c>
      <c r="IC47" s="65">
        <v>4039.9627869999999</v>
      </c>
      <c r="ID47" s="65">
        <v>4843.4769470000001</v>
      </c>
      <c r="IE47" s="65">
        <v>3382.0758110000002</v>
      </c>
      <c r="IF47" s="65">
        <v>3583.1236869999998</v>
      </c>
      <c r="IG47" s="65">
        <v>9883.6872089999997</v>
      </c>
      <c r="IH47" s="65">
        <v>5834.2755619999998</v>
      </c>
      <c r="II47" s="65">
        <v>3650.244232</v>
      </c>
      <c r="IJ47" s="68">
        <v>5069.1930300000004</v>
      </c>
      <c r="IK47" s="65">
        <v>6914.1067270000003</v>
      </c>
      <c r="IL47" s="65">
        <v>4145.7623910000002</v>
      </c>
      <c r="IM47" s="65">
        <v>4128.692994</v>
      </c>
      <c r="IN47" s="65">
        <v>3253.0879639999998</v>
      </c>
      <c r="IO47" s="65">
        <v>3457.9646290000001</v>
      </c>
      <c r="IP47" s="65">
        <v>2664.3690069999998</v>
      </c>
      <c r="IQ47" s="106">
        <v>6718.1647030000004</v>
      </c>
      <c r="IR47" s="65">
        <v>7222.4103269999996</v>
      </c>
      <c r="IS47" s="65">
        <v>5378.1963050000004</v>
      </c>
      <c r="IT47" s="106">
        <v>8833.9423040000001</v>
      </c>
      <c r="IU47" s="106">
        <v>5470.0792869999996</v>
      </c>
      <c r="IV47" s="65">
        <v>9325.0858779999999</v>
      </c>
      <c r="IW47" s="65">
        <v>8160.9229569999998</v>
      </c>
      <c r="IX47" s="65">
        <v>3905.0515249999999</v>
      </c>
      <c r="IY47" s="65">
        <v>3899.652126</v>
      </c>
      <c r="IZ47" s="65">
        <v>3393.2254469999998</v>
      </c>
      <c r="JA47" s="65">
        <v>4026.4252219999998</v>
      </c>
      <c r="JB47" s="65">
        <v>4916.6058830000002</v>
      </c>
      <c r="JC47" s="65">
        <v>7274.0193939999999</v>
      </c>
      <c r="JD47" s="65">
        <v>5344.5638859999999</v>
      </c>
      <c r="JE47" s="65">
        <v>6603.4149360000001</v>
      </c>
      <c r="JF47" s="65">
        <v>3056.9475539999999</v>
      </c>
      <c r="JG47" s="65">
        <v>2992.4020289999999</v>
      </c>
      <c r="JH47" s="65">
        <v>4274.3140569999996</v>
      </c>
      <c r="JI47" s="65">
        <v>11582.022202</v>
      </c>
      <c r="JJ47" s="65">
        <v>4655.3266759999997</v>
      </c>
      <c r="JK47" s="65">
        <v>3371.9040669999999</v>
      </c>
      <c r="JL47" s="65">
        <v>5321.0679069999996</v>
      </c>
      <c r="JM47" s="65">
        <v>7027.3663569999999</v>
      </c>
      <c r="JN47" s="65">
        <v>5894.1879570000001</v>
      </c>
      <c r="JO47" s="65">
        <v>5154.5090890000001</v>
      </c>
      <c r="JP47" s="65">
        <v>7682.7684069999996</v>
      </c>
      <c r="JQ47" s="65">
        <v>4830.4280040000003</v>
      </c>
      <c r="JR47" s="102">
        <f t="shared" si="19"/>
        <v>71152.988845</v>
      </c>
      <c r="JS47" s="102">
        <f t="shared" si="20"/>
        <v>65843.244305999993</v>
      </c>
      <c r="JT47" s="115"/>
      <c r="JU47" s="15"/>
    </row>
    <row r="48" spans="1:281" ht="15">
      <c r="A48" s="64" t="s">
        <v>49</v>
      </c>
      <c r="B48" s="47">
        <v>80.099999999999994</v>
      </c>
      <c r="C48" s="26">
        <v>17.5</v>
      </c>
      <c r="D48" s="26">
        <v>42.1</v>
      </c>
      <c r="E48" s="27">
        <v>117.6</v>
      </c>
      <c r="F48" s="27">
        <v>1.4</v>
      </c>
      <c r="G48" s="27">
        <v>13415</v>
      </c>
      <c r="H48" s="26">
        <v>4171.3999999999996</v>
      </c>
      <c r="I48" s="17">
        <v>439.6</v>
      </c>
      <c r="J48" s="25">
        <v>2291</v>
      </c>
      <c r="K48" s="47">
        <v>139.10000000000002</v>
      </c>
      <c r="L48" s="47">
        <v>1945.6745880000001</v>
      </c>
      <c r="M48" s="66">
        <v>4593.7574800000002</v>
      </c>
      <c r="N48" s="66">
        <v>561.97447776556396</v>
      </c>
      <c r="O48" s="66">
        <v>676.3674163039251</v>
      </c>
      <c r="P48" s="66">
        <v>3713.2360520000002</v>
      </c>
      <c r="Q48" s="66">
        <v>3197.8201740000004</v>
      </c>
      <c r="R48" s="66">
        <v>7513.1788309999984</v>
      </c>
      <c r="S48" s="66">
        <v>9755.7215699999997</v>
      </c>
      <c r="T48" s="66">
        <v>7719.436839</v>
      </c>
      <c r="U48" s="102">
        <f t="shared" si="14"/>
        <v>3897.5334219999995</v>
      </c>
      <c r="V48" s="66">
        <v>3.5</v>
      </c>
      <c r="W48" s="66" t="s">
        <v>22</v>
      </c>
      <c r="X48" s="65" t="s">
        <v>22</v>
      </c>
      <c r="Y48" s="65" t="s">
        <v>22</v>
      </c>
      <c r="Z48" s="65">
        <v>7.3</v>
      </c>
      <c r="AA48" s="65">
        <v>5.7</v>
      </c>
      <c r="AB48" s="65">
        <v>1.9</v>
      </c>
      <c r="AC48" s="65" t="s">
        <v>22</v>
      </c>
      <c r="AD48" s="65" t="s">
        <v>22</v>
      </c>
      <c r="AE48" s="65" t="s">
        <v>22</v>
      </c>
      <c r="AF48" s="65">
        <v>23.7</v>
      </c>
      <c r="AG48" s="65" t="s">
        <v>22</v>
      </c>
      <c r="AH48" s="65" t="s">
        <v>22</v>
      </c>
      <c r="AI48" s="65">
        <v>0</v>
      </c>
      <c r="AJ48" s="65" t="s">
        <v>22</v>
      </c>
      <c r="AK48" s="65" t="s">
        <v>22</v>
      </c>
      <c r="AL48" s="65" t="s">
        <v>22</v>
      </c>
      <c r="AM48" s="65" t="s">
        <v>22</v>
      </c>
      <c r="AN48" s="65" t="s">
        <v>22</v>
      </c>
      <c r="AO48" s="65" t="s">
        <v>22</v>
      </c>
      <c r="AP48" s="65">
        <v>117.6</v>
      </c>
      <c r="AQ48" s="65" t="s">
        <v>22</v>
      </c>
      <c r="AR48" s="65" t="s">
        <v>22</v>
      </c>
      <c r="AS48" s="65" t="s">
        <v>22</v>
      </c>
      <c r="AT48" s="65" t="s">
        <v>22</v>
      </c>
      <c r="AU48" s="65"/>
      <c r="AV48" s="65"/>
      <c r="AW48" s="65"/>
      <c r="AX48" s="65"/>
      <c r="AY48" s="65"/>
      <c r="AZ48" s="68">
        <v>1.3</v>
      </c>
      <c r="BA48" s="68">
        <v>0</v>
      </c>
      <c r="BB48" s="68">
        <v>0</v>
      </c>
      <c r="BC48" s="68">
        <v>0</v>
      </c>
      <c r="BD48" s="68">
        <v>9.9999999999999867E-2</v>
      </c>
      <c r="BE48" s="65">
        <v>0</v>
      </c>
      <c r="BF48" s="65">
        <v>24</v>
      </c>
      <c r="BG48" s="65">
        <v>0</v>
      </c>
      <c r="BH48" s="65">
        <v>0</v>
      </c>
      <c r="BI48" s="65">
        <v>159.69999999999999</v>
      </c>
      <c r="BJ48" s="65">
        <v>438.4</v>
      </c>
      <c r="BK48" s="65">
        <v>809.6</v>
      </c>
      <c r="BL48" s="65">
        <v>602.4</v>
      </c>
      <c r="BM48" s="65">
        <v>278.8</v>
      </c>
      <c r="BN48" s="65">
        <v>8491.7999999999993</v>
      </c>
      <c r="BO48" s="65">
        <v>139.40000000000111</v>
      </c>
      <c r="BP48" s="65">
        <v>1242.3</v>
      </c>
      <c r="BQ48" s="65">
        <v>1228.5999999999999</v>
      </c>
      <c r="BR48" s="66">
        <v>24</v>
      </c>
      <c r="BS48" s="66">
        <v>24</v>
      </c>
      <c r="BT48" s="66">
        <v>183.7</v>
      </c>
      <c r="BU48" s="66">
        <v>622.1</v>
      </c>
      <c r="BV48" s="66">
        <v>1431.7</v>
      </c>
      <c r="BW48" s="66">
        <v>2034.1</v>
      </c>
      <c r="BX48" s="66">
        <v>2312.9</v>
      </c>
      <c r="BY48" s="65">
        <v>10804.7</v>
      </c>
      <c r="BZ48" s="65">
        <v>10944.1</v>
      </c>
      <c r="CA48" s="65">
        <v>12186.4</v>
      </c>
      <c r="CB48" s="68">
        <v>13415</v>
      </c>
      <c r="CC48" s="65" t="s">
        <v>22</v>
      </c>
      <c r="CD48" s="65">
        <v>0</v>
      </c>
      <c r="CE48" s="65">
        <v>131.19999999999999</v>
      </c>
      <c r="CF48" s="65">
        <v>163.1</v>
      </c>
      <c r="CG48" s="65">
        <v>374.8</v>
      </c>
      <c r="CH48" s="65">
        <v>2994.3</v>
      </c>
      <c r="CI48" s="65">
        <v>169.1</v>
      </c>
      <c r="CJ48" s="65">
        <v>23.900000000000091</v>
      </c>
      <c r="CK48" s="65">
        <v>73.299999999999727</v>
      </c>
      <c r="CL48" s="65">
        <v>60.900000000000091</v>
      </c>
      <c r="CM48" s="65">
        <v>73.799999999999727</v>
      </c>
      <c r="CN48" s="65">
        <v>48</v>
      </c>
      <c r="CO48" s="65">
        <v>59</v>
      </c>
      <c r="CP48" s="65">
        <v>190.2</v>
      </c>
      <c r="CQ48" s="65">
        <v>353.3</v>
      </c>
      <c r="CR48" s="65">
        <v>728.1</v>
      </c>
      <c r="CS48" s="65">
        <v>3722.4</v>
      </c>
      <c r="CT48" s="68">
        <v>3891.5</v>
      </c>
      <c r="CU48" s="65">
        <v>3915.4</v>
      </c>
      <c r="CV48" s="65">
        <v>3988.7</v>
      </c>
      <c r="CW48" s="68">
        <v>4049.6</v>
      </c>
      <c r="CX48" s="68">
        <v>4123.3999999999996</v>
      </c>
      <c r="CY48" s="65">
        <v>4171.3999999999996</v>
      </c>
      <c r="CZ48" s="65">
        <v>24.8</v>
      </c>
      <c r="DA48" s="65">
        <v>216.2</v>
      </c>
      <c r="DB48" s="65">
        <v>250.9</v>
      </c>
      <c r="DC48" s="68">
        <v>250.9</v>
      </c>
      <c r="DD48" s="68">
        <v>250.9</v>
      </c>
      <c r="DE48" s="68">
        <v>250.9</v>
      </c>
      <c r="DF48" s="68">
        <v>250.9</v>
      </c>
      <c r="DG48" s="68">
        <v>250.9</v>
      </c>
      <c r="DH48" s="68">
        <v>439.6</v>
      </c>
      <c r="DI48" s="68">
        <v>439.6</v>
      </c>
      <c r="DJ48" s="68">
        <v>439.6</v>
      </c>
      <c r="DK48" s="68">
        <v>439.6</v>
      </c>
      <c r="DL48" s="65" t="s">
        <v>22</v>
      </c>
      <c r="DM48" s="65">
        <v>479.3</v>
      </c>
      <c r="DN48" s="68">
        <v>479.3</v>
      </c>
      <c r="DO48" s="68">
        <v>479.3</v>
      </c>
      <c r="DP48" s="68">
        <v>522.20000000000005</v>
      </c>
      <c r="DQ48" s="65">
        <v>522.20000000000005</v>
      </c>
      <c r="DR48" s="68">
        <v>636.6</v>
      </c>
      <c r="DS48" s="68">
        <v>1883</v>
      </c>
      <c r="DT48" s="68">
        <v>1883</v>
      </c>
      <c r="DU48" s="68">
        <v>2291</v>
      </c>
      <c r="DV48" s="68">
        <v>2291</v>
      </c>
      <c r="DW48" s="68"/>
      <c r="DX48" s="68">
        <f t="shared" si="31"/>
        <v>2291</v>
      </c>
      <c r="DY48" s="65">
        <v>29.1</v>
      </c>
      <c r="DZ48" s="65"/>
      <c r="EA48" s="65">
        <v>0</v>
      </c>
      <c r="EB48" s="65" t="s">
        <v>22</v>
      </c>
      <c r="EC48" s="65" t="s">
        <v>22</v>
      </c>
      <c r="ED48" s="65">
        <v>0</v>
      </c>
      <c r="EE48" s="65">
        <v>93.7</v>
      </c>
      <c r="EF48" s="65">
        <v>16.3</v>
      </c>
      <c r="EG48" s="65">
        <v>0</v>
      </c>
      <c r="EH48" s="65">
        <v>0</v>
      </c>
      <c r="EI48" s="65">
        <v>0</v>
      </c>
      <c r="EJ48" s="65"/>
      <c r="EK48" s="66">
        <f t="shared" si="32"/>
        <v>139.10000000000002</v>
      </c>
      <c r="EL48" s="65">
        <v>49.9</v>
      </c>
      <c r="EM48" s="65">
        <v>116</v>
      </c>
      <c r="EN48" s="65">
        <v>0</v>
      </c>
      <c r="EO48" s="65">
        <v>113.478962</v>
      </c>
      <c r="EP48" s="65">
        <v>74</v>
      </c>
      <c r="EQ48" s="65"/>
      <c r="ER48" s="65">
        <v>45.4</v>
      </c>
      <c r="ES48" s="65">
        <v>1015.928228</v>
      </c>
      <c r="ET48" s="65">
        <v>228.203712</v>
      </c>
      <c r="EU48" s="65">
        <v>114.463686</v>
      </c>
      <c r="EV48" s="65">
        <v>175.6</v>
      </c>
      <c r="EW48" s="65">
        <v>12.7</v>
      </c>
      <c r="EX48" s="66">
        <f t="shared" si="33"/>
        <v>1945.6745880000001</v>
      </c>
      <c r="EY48" s="65" t="s">
        <v>22</v>
      </c>
      <c r="EZ48" s="65">
        <v>10.686654000000001</v>
      </c>
      <c r="FA48" s="68">
        <v>0</v>
      </c>
      <c r="FB48" s="68">
        <v>59.72</v>
      </c>
      <c r="FC48" s="68">
        <v>99.447999999999993</v>
      </c>
      <c r="FD48" s="68">
        <v>206.7</v>
      </c>
      <c r="FE48" s="68">
        <v>175.23305500000001</v>
      </c>
      <c r="FF48" s="68">
        <v>39.842098999999997</v>
      </c>
      <c r="FG48" s="68">
        <v>775.5</v>
      </c>
      <c r="FH48" s="68">
        <v>914.34234700000002</v>
      </c>
      <c r="FI48" s="68">
        <v>1220.585325</v>
      </c>
      <c r="FJ48" s="68">
        <v>1091.7</v>
      </c>
      <c r="FK48" s="68">
        <f t="shared" si="34"/>
        <v>4593.7574800000002</v>
      </c>
      <c r="FL48" s="68">
        <v>138.77751599999999</v>
      </c>
      <c r="FM48" s="68">
        <v>16.160283</v>
      </c>
      <c r="FN48" s="68">
        <v>38.117981</v>
      </c>
      <c r="FO48" s="68">
        <v>23.490418999999999</v>
      </c>
      <c r="FP48" s="68">
        <v>7.1169674800000005</v>
      </c>
      <c r="FQ48" s="68">
        <v>0</v>
      </c>
      <c r="FR48" s="68">
        <v>137.44585972632399</v>
      </c>
      <c r="FS48" s="68">
        <v>0.57948608599999996</v>
      </c>
      <c r="FT48" s="68">
        <v>22.248226663040001</v>
      </c>
      <c r="FU48" s="68">
        <v>96.7</v>
      </c>
      <c r="FV48" s="68">
        <v>39.617153267250004</v>
      </c>
      <c r="FW48" s="68">
        <v>41.720585542950005</v>
      </c>
      <c r="FX48" s="68">
        <f t="shared" si="35"/>
        <v>561.97447776556396</v>
      </c>
      <c r="FY48" s="65">
        <v>48.46453910745501</v>
      </c>
      <c r="FZ48" s="65">
        <v>88.943672269645987</v>
      </c>
      <c r="GA48" s="65">
        <v>91.214887576824012</v>
      </c>
      <c r="GB48" s="65">
        <v>62.133579500000003</v>
      </c>
      <c r="GC48" s="65">
        <v>73.311435860000003</v>
      </c>
      <c r="GD48" s="65">
        <v>44.328898889999998</v>
      </c>
      <c r="GE48" s="65">
        <v>38.524690679999999</v>
      </c>
      <c r="GF48" s="65">
        <v>17.8051484</v>
      </c>
      <c r="GG48" s="65">
        <v>79.387501020000002</v>
      </c>
      <c r="GH48" s="65">
        <v>32.572502</v>
      </c>
      <c r="GI48" s="68">
        <v>2.6052170000000001</v>
      </c>
      <c r="GJ48" s="65">
        <v>97.075344000000001</v>
      </c>
      <c r="GK48" s="68">
        <f t="shared" si="36"/>
        <v>676.3674163039251</v>
      </c>
      <c r="GL48" s="65">
        <v>44.810490000000001</v>
      </c>
      <c r="GM48" s="65">
        <v>98.737611000000001</v>
      </c>
      <c r="GN48" s="65">
        <v>134.06320199999999</v>
      </c>
      <c r="GO48" s="65">
        <v>45.016052999999999</v>
      </c>
      <c r="GP48" s="65">
        <v>107.479445</v>
      </c>
      <c r="GQ48" s="65"/>
      <c r="GR48" s="65">
        <v>2885.1037419999998</v>
      </c>
      <c r="GS48" s="65">
        <v>40.461891000000001</v>
      </c>
      <c r="GT48" s="65"/>
      <c r="GU48" s="65">
        <v>132.07629399999999</v>
      </c>
      <c r="GV48" s="65">
        <v>170.76622699999999</v>
      </c>
      <c r="GW48" s="65">
        <v>54.721097</v>
      </c>
      <c r="GX48" s="65">
        <v>75.754087999999996</v>
      </c>
      <c r="GY48" s="65">
        <v>86.906979000000007</v>
      </c>
      <c r="GZ48" s="65">
        <v>107.625956</v>
      </c>
      <c r="HA48" s="65">
        <v>129.69470100000001</v>
      </c>
      <c r="HB48" s="65">
        <v>154.83868899999999</v>
      </c>
      <c r="HC48" s="65">
        <v>5.9349220000000003</v>
      </c>
      <c r="HD48" s="65">
        <v>205.042573</v>
      </c>
      <c r="HE48" s="65">
        <v>109.675505</v>
      </c>
      <c r="HF48" s="65">
        <v>105.92178199999999</v>
      </c>
      <c r="HG48" s="65">
        <v>2086.6963740000001</v>
      </c>
      <c r="HH48" s="65">
        <v>4.2094469999999999</v>
      </c>
      <c r="HI48" s="65">
        <v>125.519158</v>
      </c>
      <c r="HJ48" s="68">
        <v>1647.661241</v>
      </c>
      <c r="HK48" s="68">
        <v>146.70776499999999</v>
      </c>
      <c r="HL48" s="68">
        <v>198.69307900000001</v>
      </c>
      <c r="HM48" s="65">
        <v>176.15836100000001</v>
      </c>
      <c r="HN48" s="68">
        <v>131.80588800000001</v>
      </c>
      <c r="HO48" s="65">
        <v>193.29090299999999</v>
      </c>
      <c r="HP48" s="65">
        <v>3512.9895769999998</v>
      </c>
      <c r="HQ48" s="65">
        <v>163.978646</v>
      </c>
      <c r="HR48" s="65">
        <v>254.87653399999999</v>
      </c>
      <c r="HS48" s="65">
        <v>97.306156000000001</v>
      </c>
      <c r="HT48" s="65">
        <v>73.605661999999995</v>
      </c>
      <c r="HU48" s="65">
        <v>916.10501899999997</v>
      </c>
      <c r="HV48" s="68">
        <v>237.33200299999999</v>
      </c>
      <c r="HW48" s="68">
        <v>110.978393</v>
      </c>
      <c r="HX48" s="65">
        <v>1772.8677290000001</v>
      </c>
      <c r="HY48" s="68">
        <v>3781.3279900000002</v>
      </c>
      <c r="HZ48" s="65">
        <v>59.342539000000002</v>
      </c>
      <c r="IA48" s="65">
        <v>107.59100599999999</v>
      </c>
      <c r="IB48" s="65">
        <v>82.547309999999996</v>
      </c>
      <c r="IC48" s="65">
        <v>225.36137099999999</v>
      </c>
      <c r="ID48" s="65">
        <v>2545.7687369999999</v>
      </c>
      <c r="IE48" s="65">
        <v>371.72103499999997</v>
      </c>
      <c r="IF48" s="65">
        <v>71.680013000000002</v>
      </c>
      <c r="IG48" s="65">
        <v>389.20344399999999</v>
      </c>
      <c r="IH48" s="65">
        <v>228.48722900000001</v>
      </c>
      <c r="II48" s="65">
        <v>1832.119539</v>
      </c>
      <c r="IJ48" s="68">
        <v>215.53670199999999</v>
      </c>
      <c r="IK48" s="65">
        <v>1749.195968</v>
      </c>
      <c r="IL48" s="65">
        <v>281.80547300000001</v>
      </c>
      <c r="IM48" s="65">
        <v>351.94926600000002</v>
      </c>
      <c r="IN48" s="65">
        <v>1931.9238459999999</v>
      </c>
      <c r="IO48" s="65">
        <v>160.93071599999999</v>
      </c>
      <c r="IP48" s="65">
        <v>107.70009</v>
      </c>
      <c r="IQ48" s="106">
        <v>193.23664500000001</v>
      </c>
      <c r="IR48" s="65">
        <v>456.18205499999999</v>
      </c>
      <c r="IS48" s="65">
        <v>210.36931000000001</v>
      </c>
      <c r="IT48" s="106">
        <v>1399.519931</v>
      </c>
      <c r="IU48" s="106">
        <v>146.811736</v>
      </c>
      <c r="IV48" s="65">
        <v>194.99690799999999</v>
      </c>
      <c r="IW48" s="65">
        <v>121.72809100000001</v>
      </c>
      <c r="IX48" s="65">
        <v>92.201269999999994</v>
      </c>
      <c r="IY48" s="65">
        <v>195.48360400000001</v>
      </c>
      <c r="IZ48" s="65">
        <v>191.37381999999999</v>
      </c>
      <c r="JA48" s="65">
        <v>187.148065</v>
      </c>
      <c r="JB48" s="65">
        <v>470.822292</v>
      </c>
      <c r="JC48" s="65">
        <v>247.20352399999999</v>
      </c>
      <c r="JD48" s="65">
        <v>388.68706700000001</v>
      </c>
      <c r="JE48" s="65">
        <v>261.55711400000001</v>
      </c>
      <c r="JF48" s="65">
        <v>254.72060500000001</v>
      </c>
      <c r="JG48" s="65">
        <v>457.89580699999999</v>
      </c>
      <c r="JH48" s="65">
        <v>415.50179400000002</v>
      </c>
      <c r="JI48" s="65">
        <v>309.09853700000002</v>
      </c>
      <c r="JJ48" s="65">
        <v>651.52284399999996</v>
      </c>
      <c r="JK48" s="65">
        <v>801.06046100000003</v>
      </c>
      <c r="JL48" s="65">
        <v>881.28750100000002</v>
      </c>
      <c r="JM48" s="65">
        <v>194.37668500000001</v>
      </c>
      <c r="JN48" s="65">
        <v>355.378803</v>
      </c>
      <c r="JO48" s="65">
        <v>447.311128</v>
      </c>
      <c r="JP48" s="65">
        <v>198.81499099999999</v>
      </c>
      <c r="JQ48" s="65">
        <v>157.447081</v>
      </c>
      <c r="JR48" s="102">
        <f t="shared" si="19"/>
        <v>3897.5334219999995</v>
      </c>
      <c r="JS48" s="102">
        <f t="shared" si="20"/>
        <v>5124.4162370000004</v>
      </c>
      <c r="JT48" s="115"/>
      <c r="JU48" s="15"/>
    </row>
    <row r="49" spans="1:281" ht="15">
      <c r="A49" s="64" t="s">
        <v>50</v>
      </c>
      <c r="B49" s="47">
        <v>4963.7</v>
      </c>
      <c r="C49" s="26">
        <v>5992.3</v>
      </c>
      <c r="D49" s="26">
        <v>7066.5</v>
      </c>
      <c r="E49" s="27">
        <v>6987.6</v>
      </c>
      <c r="F49" s="27">
        <v>12794.8</v>
      </c>
      <c r="G49" s="26">
        <v>19312.2</v>
      </c>
      <c r="H49" s="26">
        <v>15047.3</v>
      </c>
      <c r="I49" s="17">
        <v>28646.400000000001</v>
      </c>
      <c r="J49" s="25">
        <v>41117.9</v>
      </c>
      <c r="K49" s="47">
        <v>62739.341876999999</v>
      </c>
      <c r="L49" s="47">
        <v>79428.266996000006</v>
      </c>
      <c r="M49" s="66">
        <v>98928.361066000012</v>
      </c>
      <c r="N49" s="66">
        <v>107991.7010355628</v>
      </c>
      <c r="O49" s="66">
        <v>150514.63722142781</v>
      </c>
      <c r="P49" s="66">
        <v>151757.28319993938</v>
      </c>
      <c r="Q49" s="66">
        <v>171009.29949600002</v>
      </c>
      <c r="R49" s="66">
        <v>184059.64723974999</v>
      </c>
      <c r="S49" s="66">
        <v>183503.60131324999</v>
      </c>
      <c r="T49" s="66">
        <v>247222.74356999999</v>
      </c>
      <c r="U49" s="102">
        <f t="shared" si="14"/>
        <v>271561.41629100003</v>
      </c>
      <c r="V49" s="66">
        <v>822.2</v>
      </c>
      <c r="W49" s="66">
        <v>412.1</v>
      </c>
      <c r="X49" s="65">
        <v>575.9</v>
      </c>
      <c r="Y49" s="65">
        <v>323.10000000000002</v>
      </c>
      <c r="Z49" s="65">
        <v>231.9</v>
      </c>
      <c r="AA49" s="65">
        <v>559</v>
      </c>
      <c r="AB49" s="65">
        <v>939.4</v>
      </c>
      <c r="AC49" s="65">
        <v>258.5</v>
      </c>
      <c r="AD49" s="65">
        <v>1513.1</v>
      </c>
      <c r="AE49" s="65">
        <v>535.1</v>
      </c>
      <c r="AF49" s="65">
        <v>443.5</v>
      </c>
      <c r="AG49" s="65">
        <v>452.7</v>
      </c>
      <c r="AH49" s="65" t="s">
        <v>22</v>
      </c>
      <c r="AI49" s="65">
        <v>468.7</v>
      </c>
      <c r="AJ49" s="65">
        <v>769.3</v>
      </c>
      <c r="AK49" s="65">
        <v>515</v>
      </c>
      <c r="AL49" s="65">
        <v>174.9</v>
      </c>
      <c r="AM49" s="65">
        <v>569.70000000000005</v>
      </c>
      <c r="AN49" s="65" t="s">
        <v>22</v>
      </c>
      <c r="AO49" s="65">
        <v>1603.6</v>
      </c>
      <c r="AP49" s="65">
        <v>697.2</v>
      </c>
      <c r="AQ49" s="65">
        <v>814.1</v>
      </c>
      <c r="AR49" s="65">
        <v>855.1</v>
      </c>
      <c r="AS49" s="65">
        <v>520</v>
      </c>
      <c r="AT49" s="65">
        <v>517.6</v>
      </c>
      <c r="AU49" s="65">
        <v>679.6</v>
      </c>
      <c r="AV49" s="65">
        <v>1391.3</v>
      </c>
      <c r="AW49" s="65">
        <v>757.9</v>
      </c>
      <c r="AX49" s="65">
        <v>1126.2</v>
      </c>
      <c r="AY49" s="65">
        <v>796</v>
      </c>
      <c r="AZ49" s="68">
        <v>2114.6</v>
      </c>
      <c r="BA49" s="68">
        <v>1030.7</v>
      </c>
      <c r="BB49" s="68">
        <v>2004.2</v>
      </c>
      <c r="BC49" s="68">
        <v>930.4</v>
      </c>
      <c r="BD49" s="68">
        <v>690</v>
      </c>
      <c r="BE49" s="65">
        <v>756.3</v>
      </c>
      <c r="BF49" s="65">
        <v>2163.3000000000002</v>
      </c>
      <c r="BG49" s="65">
        <v>1141.9000000000001</v>
      </c>
      <c r="BH49" s="65">
        <v>874.3</v>
      </c>
      <c r="BI49" s="65">
        <v>2591.9</v>
      </c>
      <c r="BJ49" s="65">
        <v>635.1</v>
      </c>
      <c r="BK49" s="65">
        <v>893.5</v>
      </c>
      <c r="BL49" s="65">
        <v>2153.4</v>
      </c>
      <c r="BM49" s="65">
        <v>1589</v>
      </c>
      <c r="BN49" s="65">
        <v>2174.4</v>
      </c>
      <c r="BO49" s="65">
        <v>1478.2</v>
      </c>
      <c r="BP49" s="65">
        <v>1437.1</v>
      </c>
      <c r="BQ49" s="65">
        <v>2180.1</v>
      </c>
      <c r="BR49" s="66">
        <v>3305.2</v>
      </c>
      <c r="BS49" s="66">
        <v>4179.5</v>
      </c>
      <c r="BT49" s="66">
        <v>6771.4</v>
      </c>
      <c r="BU49" s="66">
        <v>7406.5</v>
      </c>
      <c r="BV49" s="66">
        <v>8300</v>
      </c>
      <c r="BW49" s="66">
        <v>10453.4</v>
      </c>
      <c r="BX49" s="66">
        <v>12042.4</v>
      </c>
      <c r="BY49" s="65">
        <v>14216.8</v>
      </c>
      <c r="BZ49" s="65">
        <v>15695</v>
      </c>
      <c r="CA49" s="65">
        <v>17132.099999999999</v>
      </c>
      <c r="CB49" s="68">
        <v>19312.2</v>
      </c>
      <c r="CC49" s="65">
        <v>1238.4000000000001</v>
      </c>
      <c r="CD49" s="65">
        <v>844</v>
      </c>
      <c r="CE49" s="65">
        <v>1777.9</v>
      </c>
      <c r="CF49" s="65">
        <v>657.2</v>
      </c>
      <c r="CG49" s="65">
        <v>1161</v>
      </c>
      <c r="CH49" s="65">
        <v>934</v>
      </c>
      <c r="CI49" s="65">
        <v>2232.6</v>
      </c>
      <c r="CJ49" s="65">
        <v>1504.3</v>
      </c>
      <c r="CK49" s="65">
        <v>1142.5</v>
      </c>
      <c r="CL49" s="65">
        <v>1553.6</v>
      </c>
      <c r="CM49" s="65">
        <v>1466.7</v>
      </c>
      <c r="CN49" s="65">
        <v>535.09999999999854</v>
      </c>
      <c r="CO49" s="65">
        <v>2082.4</v>
      </c>
      <c r="CP49" s="65">
        <v>3860.3</v>
      </c>
      <c r="CQ49" s="65">
        <v>4517.5</v>
      </c>
      <c r="CR49" s="65">
        <v>5678.5</v>
      </c>
      <c r="CS49" s="65">
        <v>6612.5</v>
      </c>
      <c r="CT49" s="68">
        <v>8845.1</v>
      </c>
      <c r="CU49" s="65">
        <v>10349.4</v>
      </c>
      <c r="CV49" s="65">
        <v>11491.9</v>
      </c>
      <c r="CW49" s="68">
        <v>13045.5</v>
      </c>
      <c r="CX49" s="68">
        <v>14512.2</v>
      </c>
      <c r="CY49" s="65">
        <v>15047.3</v>
      </c>
      <c r="CZ49" s="65">
        <v>640.20000000000005</v>
      </c>
      <c r="DA49" s="65">
        <v>1897.1</v>
      </c>
      <c r="DB49" s="65">
        <v>4156.8999999999996</v>
      </c>
      <c r="DC49" s="68">
        <v>8720</v>
      </c>
      <c r="DD49" s="68">
        <v>10145.5</v>
      </c>
      <c r="DE49" s="68">
        <v>11449.6</v>
      </c>
      <c r="DF49" s="68">
        <v>13510.7</v>
      </c>
      <c r="DG49" s="68">
        <v>20382.099999999999</v>
      </c>
      <c r="DH49" s="68">
        <v>23732.1</v>
      </c>
      <c r="DI49" s="68">
        <v>25739.3</v>
      </c>
      <c r="DJ49" s="68">
        <v>27095.4</v>
      </c>
      <c r="DK49" s="68">
        <v>28646.400000000001</v>
      </c>
      <c r="DL49" s="68">
        <v>3618.1</v>
      </c>
      <c r="DM49" s="65">
        <v>8617.4</v>
      </c>
      <c r="DN49" s="68">
        <v>16408.599999999999</v>
      </c>
      <c r="DO49" s="68">
        <v>19372.599999999999</v>
      </c>
      <c r="DP49" s="68">
        <v>22698.1</v>
      </c>
      <c r="DQ49" s="65">
        <v>25404.3</v>
      </c>
      <c r="DR49" s="68">
        <v>27757.200000000001</v>
      </c>
      <c r="DS49" s="68">
        <v>29869.599999999999</v>
      </c>
      <c r="DT49" s="68">
        <v>31712.2</v>
      </c>
      <c r="DU49" s="68">
        <v>36813.199999999997</v>
      </c>
      <c r="DV49" s="68">
        <v>39855.599999999999</v>
      </c>
      <c r="DW49" s="68">
        <v>1262.3</v>
      </c>
      <c r="DX49" s="68">
        <f t="shared" si="31"/>
        <v>41117.9</v>
      </c>
      <c r="DY49" s="65">
        <v>5881.7</v>
      </c>
      <c r="DZ49" s="65">
        <v>4513.2</v>
      </c>
      <c r="EA49" s="65">
        <v>3155.3</v>
      </c>
      <c r="EB49" s="65">
        <v>8077.9</v>
      </c>
      <c r="EC49" s="65">
        <v>5158.9781430000003</v>
      </c>
      <c r="ED49" s="65">
        <f>[1]Feuil3!$F$9</f>
        <v>2978.82683</v>
      </c>
      <c r="EE49" s="65">
        <v>3817.1</v>
      </c>
      <c r="EF49" s="65">
        <v>6529.9</v>
      </c>
      <c r="EG49" s="65">
        <v>8565.8979689999996</v>
      </c>
      <c r="EH49" s="65">
        <v>4762.1389349999999</v>
      </c>
      <c r="EI49" s="65">
        <v>2589.4</v>
      </c>
      <c r="EJ49" s="65">
        <v>6709</v>
      </c>
      <c r="EK49" s="66">
        <f t="shared" si="32"/>
        <v>62739.341876999999</v>
      </c>
      <c r="EL49" s="65">
        <v>3972</v>
      </c>
      <c r="EM49" s="65">
        <v>4720.3</v>
      </c>
      <c r="EN49" s="65">
        <v>4527.8999999999996</v>
      </c>
      <c r="EO49" s="65">
        <v>2080.2082220000002</v>
      </c>
      <c r="EP49" s="65">
        <v>9264.2999999999993</v>
      </c>
      <c r="EQ49" s="65">
        <v>5046.7</v>
      </c>
      <c r="ER49" s="65">
        <v>5718.5</v>
      </c>
      <c r="ES49" s="65">
        <v>8576.9479150000006</v>
      </c>
      <c r="ET49" s="65">
        <v>5246.8616929999998</v>
      </c>
      <c r="EU49" s="65">
        <v>15495.649165999999</v>
      </c>
      <c r="EV49" s="65">
        <v>4218.6000000000004</v>
      </c>
      <c r="EW49" s="65">
        <v>10560.3</v>
      </c>
      <c r="EX49" s="66">
        <f t="shared" si="33"/>
        <v>79428.266996000006</v>
      </c>
      <c r="EY49" s="65">
        <v>11782.719988999999</v>
      </c>
      <c r="EZ49" s="65">
        <v>8888.2119910000001</v>
      </c>
      <c r="FA49" s="68">
        <v>4527.9200460000002</v>
      </c>
      <c r="FB49" s="68">
        <v>8213.9699999999993</v>
      </c>
      <c r="FC49" s="68">
        <v>6239.25</v>
      </c>
      <c r="FD49" s="68">
        <v>9809.7000000000007</v>
      </c>
      <c r="FE49" s="68">
        <v>10785.846941</v>
      </c>
      <c r="FF49" s="68">
        <v>9518.0403420000002</v>
      </c>
      <c r="FG49" s="68">
        <v>6824.8</v>
      </c>
      <c r="FH49" s="68">
        <v>6181.3681779999997</v>
      </c>
      <c r="FI49" s="68">
        <v>6963.0335789999999</v>
      </c>
      <c r="FJ49" s="68">
        <v>9193.5</v>
      </c>
      <c r="FK49" s="68">
        <f t="shared" si="34"/>
        <v>98928.361066000012</v>
      </c>
      <c r="FL49" s="68">
        <v>16344.190608000001</v>
      </c>
      <c r="FM49" s="68">
        <v>12011.385876</v>
      </c>
      <c r="FN49" s="68">
        <v>4285.2967600000002</v>
      </c>
      <c r="FO49" s="68">
        <v>5902.9823829999996</v>
      </c>
      <c r="FP49" s="68">
        <v>7581.8655315100032</v>
      </c>
      <c r="FQ49" s="68">
        <v>5583.7</v>
      </c>
      <c r="FR49" s="68">
        <v>6366.4871119784957</v>
      </c>
      <c r="FS49" s="68">
        <v>4882.1582155579617</v>
      </c>
      <c r="FT49" s="68">
        <v>7738.2677266763003</v>
      </c>
      <c r="FU49" s="68">
        <v>21073.599999999999</v>
      </c>
      <c r="FV49" s="68">
        <v>5640.5467514380025</v>
      </c>
      <c r="FW49" s="68">
        <v>10581.220071402049</v>
      </c>
      <c r="FX49" s="68">
        <f t="shared" si="35"/>
        <v>107991.7010355628</v>
      </c>
      <c r="FY49" s="65">
        <v>27916.885518158131</v>
      </c>
      <c r="FZ49" s="65">
        <v>15286.210649190785</v>
      </c>
      <c r="GA49" s="65">
        <v>8739.144348228896</v>
      </c>
      <c r="GB49" s="65">
        <v>4172.6786105400006</v>
      </c>
      <c r="GC49" s="65">
        <v>14917.597577529963</v>
      </c>
      <c r="GD49" s="65">
        <v>17475.852683240017</v>
      </c>
      <c r="GE49" s="65">
        <v>10047.384175689989</v>
      </c>
      <c r="GF49" s="65">
        <v>10484.718634520037</v>
      </c>
      <c r="GG49" s="65">
        <v>6515.7389293299884</v>
      </c>
      <c r="GH49" s="65">
        <v>10154.88494</v>
      </c>
      <c r="GI49" s="68">
        <v>13202.801213999999</v>
      </c>
      <c r="GJ49" s="65">
        <v>11600.739941</v>
      </c>
      <c r="GK49" s="68">
        <f t="shared" si="36"/>
        <v>150514.63722142781</v>
      </c>
      <c r="GL49" s="65">
        <v>10234.04722</v>
      </c>
      <c r="GM49" s="65">
        <v>18526.812175999999</v>
      </c>
      <c r="GN49" s="65">
        <v>24813.959595</v>
      </c>
      <c r="GO49" s="65">
        <v>12393.060997</v>
      </c>
      <c r="GP49" s="65">
        <v>11033.473472</v>
      </c>
      <c r="GQ49" s="65">
        <v>33398.907136000002</v>
      </c>
      <c r="GR49" s="65">
        <v>7186.0238250000002</v>
      </c>
      <c r="GS49" s="65">
        <v>6075.975469</v>
      </c>
      <c r="GT49" s="65">
        <v>7617.2778854353846</v>
      </c>
      <c r="GU49" s="65">
        <v>7220.2613709999996</v>
      </c>
      <c r="GV49" s="65">
        <v>14215.649925</v>
      </c>
      <c r="GW49" s="65">
        <v>5997.347221</v>
      </c>
      <c r="GX49" s="65">
        <v>12574.900250000001</v>
      </c>
      <c r="GY49" s="65">
        <v>6922.4800310000001</v>
      </c>
      <c r="GZ49" s="65">
        <v>6218.7412420000001</v>
      </c>
      <c r="HA49" s="65">
        <v>17734.719722000002</v>
      </c>
      <c r="HB49" s="65">
        <v>8527.3938990000006</v>
      </c>
      <c r="HC49" s="65">
        <v>6784.8006230000001</v>
      </c>
      <c r="HD49" s="65">
        <v>10301.642714</v>
      </c>
      <c r="HE49" s="65">
        <v>43857.707624000002</v>
      </c>
      <c r="HF49" s="65">
        <v>17696.271491</v>
      </c>
      <c r="HG49" s="65">
        <v>11497.699296000001</v>
      </c>
      <c r="HH49" s="65">
        <v>17714.505736999999</v>
      </c>
      <c r="HI49" s="65">
        <v>11178.436867</v>
      </c>
      <c r="HJ49" s="68">
        <v>14039.167157</v>
      </c>
      <c r="HK49" s="68">
        <v>9405.9427699999997</v>
      </c>
      <c r="HL49" s="68">
        <v>28922.780072000001</v>
      </c>
      <c r="HM49" s="65">
        <v>9660.4281489999994</v>
      </c>
      <c r="HN49" s="68">
        <v>10561.17906</v>
      </c>
      <c r="HO49" s="65">
        <v>20553.664293999998</v>
      </c>
      <c r="HP49" s="65">
        <v>16159.066992</v>
      </c>
      <c r="HQ49" s="65">
        <v>11423.855444000001</v>
      </c>
      <c r="HR49" s="65">
        <v>21831.451971750001</v>
      </c>
      <c r="HS49" s="65">
        <v>11592.943073</v>
      </c>
      <c r="HT49" s="65">
        <v>14654.972933999999</v>
      </c>
      <c r="HU49" s="65">
        <v>15254.195323</v>
      </c>
      <c r="HV49" s="68">
        <v>13865.140423999999</v>
      </c>
      <c r="HW49" s="68">
        <v>11172.771011999999</v>
      </c>
      <c r="HX49" s="65">
        <v>14570.453240000001</v>
      </c>
      <c r="HY49" s="68">
        <v>10610.680228249999</v>
      </c>
      <c r="HZ49" s="65">
        <v>14700.471035</v>
      </c>
      <c r="IA49" s="65">
        <v>17938.182924000001</v>
      </c>
      <c r="IB49" s="65">
        <v>18749.821970000001</v>
      </c>
      <c r="IC49" s="65">
        <v>11837.497814</v>
      </c>
      <c r="ID49" s="65">
        <v>9000.2932779999992</v>
      </c>
      <c r="IE49" s="65">
        <v>29098.371047000001</v>
      </c>
      <c r="IF49" s="65">
        <v>21949.570544999999</v>
      </c>
      <c r="IG49" s="65">
        <v>10010.347796</v>
      </c>
      <c r="IH49" s="65">
        <v>17126.020178999999</v>
      </c>
      <c r="II49" s="65">
        <v>26463.642481999999</v>
      </c>
      <c r="IJ49" s="68">
        <v>15498.554703</v>
      </c>
      <c r="IK49" s="65">
        <v>12609.433811000001</v>
      </c>
      <c r="IL49" s="65">
        <v>17699.878339999999</v>
      </c>
      <c r="IM49" s="65">
        <v>19034.558636999998</v>
      </c>
      <c r="IN49" s="65">
        <v>40635.114687000001</v>
      </c>
      <c r="IO49" s="65">
        <v>18967.392455000001</v>
      </c>
      <c r="IP49" s="65">
        <v>18194.807669000002</v>
      </c>
      <c r="IQ49" s="106">
        <v>9839.4981349999998</v>
      </c>
      <c r="IR49" s="65">
        <v>20772.329662</v>
      </c>
      <c r="IS49" s="65">
        <v>30381.51281</v>
      </c>
      <c r="IT49" s="106">
        <v>24891.076257000001</v>
      </c>
      <c r="IU49" s="106">
        <v>22492.764145000001</v>
      </c>
      <c r="IV49" s="65">
        <v>20142.597334999999</v>
      </c>
      <c r="IW49" s="65">
        <v>16866.803705999999</v>
      </c>
      <c r="IX49" s="65">
        <v>21025.438689999999</v>
      </c>
      <c r="IY49" s="65">
        <v>28666.172337</v>
      </c>
      <c r="IZ49" s="65">
        <v>26453.456963000001</v>
      </c>
      <c r="JA49" s="65">
        <v>22910.010796999999</v>
      </c>
      <c r="JB49" s="65">
        <v>22603.131305999999</v>
      </c>
      <c r="JC49" s="65">
        <v>21617.282869999999</v>
      </c>
      <c r="JD49" s="65">
        <v>17241.112598</v>
      </c>
      <c r="JE49" s="65">
        <v>26651.569286999998</v>
      </c>
      <c r="JF49" s="65">
        <v>28813.721996</v>
      </c>
      <c r="JG49" s="65">
        <v>28639.173423</v>
      </c>
      <c r="JH49" s="65">
        <v>36451.033789000001</v>
      </c>
      <c r="JI49" s="65">
        <v>23449.041316999999</v>
      </c>
      <c r="JJ49" s="65">
        <v>36050.085891000002</v>
      </c>
      <c r="JK49" s="65">
        <v>44094.755936000001</v>
      </c>
      <c r="JL49" s="65">
        <v>31922.364450000001</v>
      </c>
      <c r="JM49" s="65">
        <v>19621.689280999999</v>
      </c>
      <c r="JN49" s="65">
        <v>25412.662998</v>
      </c>
      <c r="JO49" s="65">
        <v>24743.893544999999</v>
      </c>
      <c r="JP49" s="65">
        <v>33471.781718999999</v>
      </c>
      <c r="JQ49" s="65">
        <v>37072.396058999999</v>
      </c>
      <c r="JR49" s="102">
        <f t="shared" si="19"/>
        <v>271561.41629100003</v>
      </c>
      <c r="JS49" s="102">
        <f t="shared" si="20"/>
        <v>369742.60040400003</v>
      </c>
      <c r="JT49" s="115"/>
      <c r="JU49" s="15"/>
    </row>
    <row r="50" spans="1:281" ht="15">
      <c r="A50" s="64" t="s">
        <v>51</v>
      </c>
      <c r="B50" s="47">
        <v>71.3</v>
      </c>
      <c r="C50" s="26">
        <v>61.8</v>
      </c>
      <c r="D50" s="26">
        <v>140.9</v>
      </c>
      <c r="E50" s="27">
        <v>55.5</v>
      </c>
      <c r="F50" s="27">
        <v>430.8</v>
      </c>
      <c r="G50" s="27" t="s">
        <v>22</v>
      </c>
      <c r="H50" s="26">
        <v>49.8</v>
      </c>
      <c r="I50" s="17">
        <v>20.7</v>
      </c>
      <c r="J50" s="25">
        <v>47.2</v>
      </c>
      <c r="K50" s="47">
        <v>93.539639999999991</v>
      </c>
      <c r="L50" s="47">
        <v>125.205609</v>
      </c>
      <c r="M50" s="66">
        <v>313.511191</v>
      </c>
      <c r="N50" s="66">
        <v>218.59030881531095</v>
      </c>
      <c r="O50" s="66">
        <v>738.51476811999999</v>
      </c>
      <c r="P50" s="66">
        <v>119.90863959000001</v>
      </c>
      <c r="Q50" s="66">
        <v>123.770836</v>
      </c>
      <c r="R50" s="66">
        <v>646.27976899999999</v>
      </c>
      <c r="S50" s="66">
        <v>1302.63409</v>
      </c>
      <c r="T50" s="66">
        <v>156.99270099999998</v>
      </c>
      <c r="U50" s="102">
        <f t="shared" si="14"/>
        <v>310.00170100000003</v>
      </c>
      <c r="V50" s="65" t="s">
        <v>22</v>
      </c>
      <c r="W50" s="65">
        <v>43.7</v>
      </c>
      <c r="X50" s="65" t="s">
        <v>22</v>
      </c>
      <c r="Y50" s="65" t="s">
        <v>22</v>
      </c>
      <c r="Z50" s="65" t="s">
        <v>22</v>
      </c>
      <c r="AA50" s="65">
        <v>49.5</v>
      </c>
      <c r="AB50" s="65" t="s">
        <v>22</v>
      </c>
      <c r="AC50" s="65">
        <v>43.7</v>
      </c>
      <c r="AD50" s="65" t="s">
        <v>22</v>
      </c>
      <c r="AE50" s="65" t="s">
        <v>22</v>
      </c>
      <c r="AF50" s="65" t="s">
        <v>22</v>
      </c>
      <c r="AG50" s="65">
        <v>4</v>
      </c>
      <c r="AH50" s="65" t="s">
        <v>22</v>
      </c>
      <c r="AI50" s="65">
        <v>0</v>
      </c>
      <c r="AJ50" s="65" t="s">
        <v>22</v>
      </c>
      <c r="AK50" s="65" t="s">
        <v>22</v>
      </c>
      <c r="AL50" s="65" t="s">
        <v>22</v>
      </c>
      <c r="AM50" s="65" t="s">
        <v>22</v>
      </c>
      <c r="AN50" s="65" t="s">
        <v>22</v>
      </c>
      <c r="AO50" s="65" t="s">
        <v>22</v>
      </c>
      <c r="AP50" s="65">
        <v>1</v>
      </c>
      <c r="AQ50" s="65">
        <v>54.5</v>
      </c>
      <c r="AR50" s="65" t="s">
        <v>22</v>
      </c>
      <c r="AS50" s="65" t="s">
        <v>22</v>
      </c>
      <c r="AT50" s="65" t="s">
        <v>22</v>
      </c>
      <c r="AU50" s="65"/>
      <c r="AV50" s="65">
        <v>114.4</v>
      </c>
      <c r="AW50" s="65">
        <v>37.9</v>
      </c>
      <c r="AX50" s="65">
        <v>91.5</v>
      </c>
      <c r="AY50" s="65"/>
      <c r="AZ50" s="68">
        <v>0</v>
      </c>
      <c r="BA50" s="68">
        <v>0</v>
      </c>
      <c r="BB50" s="68">
        <v>149.19999999999999</v>
      </c>
      <c r="BC50" s="68">
        <v>37.799999999999997</v>
      </c>
      <c r="BD50" s="68">
        <v>0</v>
      </c>
      <c r="BE50" s="65">
        <v>0</v>
      </c>
      <c r="BF50" s="65">
        <v>0</v>
      </c>
      <c r="BG50" s="65">
        <v>0</v>
      </c>
      <c r="BH50" s="65">
        <v>0</v>
      </c>
      <c r="BI50" s="65">
        <v>0</v>
      </c>
      <c r="BJ50" s="65">
        <v>0</v>
      </c>
      <c r="BK50" s="65">
        <v>0</v>
      </c>
      <c r="BL50" s="65">
        <v>0</v>
      </c>
      <c r="BM50" s="65">
        <v>0</v>
      </c>
      <c r="BN50" s="65">
        <v>0</v>
      </c>
      <c r="BO50" s="65">
        <v>0</v>
      </c>
      <c r="BP50" s="65">
        <v>0</v>
      </c>
      <c r="BQ50" s="65">
        <v>0</v>
      </c>
      <c r="BR50" s="66" t="s">
        <v>22</v>
      </c>
      <c r="BS50" s="66" t="s">
        <v>22</v>
      </c>
      <c r="BT50" s="66" t="s">
        <v>22</v>
      </c>
      <c r="BU50" s="66">
        <v>0</v>
      </c>
      <c r="BV50" s="66" t="s">
        <v>22</v>
      </c>
      <c r="BW50" s="66" t="s">
        <v>22</v>
      </c>
      <c r="BX50" s="66" t="s">
        <v>22</v>
      </c>
      <c r="BY50" s="65" t="s">
        <v>22</v>
      </c>
      <c r="BZ50" s="65" t="s">
        <v>22</v>
      </c>
      <c r="CA50" s="65" t="s">
        <v>22</v>
      </c>
      <c r="CB50" s="65" t="s">
        <v>22</v>
      </c>
      <c r="CC50" s="65">
        <v>1.6</v>
      </c>
      <c r="CD50" s="65">
        <v>0</v>
      </c>
      <c r="CE50" s="65">
        <v>15.7</v>
      </c>
      <c r="CF50" s="65">
        <v>0</v>
      </c>
      <c r="CG50" s="65">
        <v>0</v>
      </c>
      <c r="CH50" s="65">
        <v>0</v>
      </c>
      <c r="CI50" s="65">
        <v>0</v>
      </c>
      <c r="CJ50" s="65">
        <v>0</v>
      </c>
      <c r="CK50" s="65">
        <v>0</v>
      </c>
      <c r="CL50" s="65">
        <v>0</v>
      </c>
      <c r="CM50" s="65">
        <v>0</v>
      </c>
      <c r="CN50" s="65">
        <v>32.5</v>
      </c>
      <c r="CO50" s="65">
        <v>1.6</v>
      </c>
      <c r="CP50" s="65">
        <v>17.3</v>
      </c>
      <c r="CQ50" s="65">
        <v>17.3</v>
      </c>
      <c r="CR50" s="65">
        <v>17.3</v>
      </c>
      <c r="CS50" s="65">
        <v>17.3</v>
      </c>
      <c r="CT50" s="68">
        <v>17.3</v>
      </c>
      <c r="CU50" s="65">
        <v>17.3</v>
      </c>
      <c r="CV50" s="65">
        <v>17.3</v>
      </c>
      <c r="CW50" s="68">
        <v>17.3</v>
      </c>
      <c r="CX50" s="68">
        <v>17.3</v>
      </c>
      <c r="CY50" s="65">
        <v>49.8</v>
      </c>
      <c r="CZ50" s="65" t="s">
        <v>22</v>
      </c>
      <c r="DA50" s="65" t="s">
        <v>22</v>
      </c>
      <c r="DB50" s="65" t="s">
        <v>22</v>
      </c>
      <c r="DC50" s="68">
        <v>20.100000000000001</v>
      </c>
      <c r="DD50" s="68">
        <v>20.100000000000001</v>
      </c>
      <c r="DE50" s="68">
        <v>20.100000000000001</v>
      </c>
      <c r="DF50" s="68">
        <v>20.100000000000001</v>
      </c>
      <c r="DG50" s="68">
        <v>20.100000000000001</v>
      </c>
      <c r="DH50" s="68">
        <v>20.100000000000001</v>
      </c>
      <c r="DI50" s="68">
        <v>20.7</v>
      </c>
      <c r="DJ50" s="68">
        <v>20.7</v>
      </c>
      <c r="DK50" s="68">
        <v>20.7</v>
      </c>
      <c r="DL50" s="65" t="s">
        <v>22</v>
      </c>
      <c r="DM50" s="65" t="s">
        <v>22</v>
      </c>
      <c r="DN50" s="68">
        <v>1.2</v>
      </c>
      <c r="DO50" s="68">
        <v>1.2</v>
      </c>
      <c r="DP50" s="68">
        <v>1.2</v>
      </c>
      <c r="DQ50" s="65">
        <v>1.2</v>
      </c>
      <c r="DR50" s="68">
        <v>1.2</v>
      </c>
      <c r="DS50" s="68">
        <v>1.2</v>
      </c>
      <c r="DT50" s="68">
        <v>1.2</v>
      </c>
      <c r="DU50" s="68">
        <v>47.2</v>
      </c>
      <c r="DV50" s="68">
        <v>47.2</v>
      </c>
      <c r="DW50" s="68"/>
      <c r="DX50" s="68">
        <f t="shared" si="31"/>
        <v>47.2</v>
      </c>
      <c r="DY50" s="65" t="s">
        <v>22</v>
      </c>
      <c r="DZ50" s="65"/>
      <c r="EA50" s="65">
        <v>0</v>
      </c>
      <c r="EB50" s="65">
        <v>28.1</v>
      </c>
      <c r="EC50" s="65">
        <v>30.522406</v>
      </c>
      <c r="ED50" s="65">
        <v>0</v>
      </c>
      <c r="EE50" s="65">
        <v>2.8</v>
      </c>
      <c r="EF50" s="65">
        <v>0</v>
      </c>
      <c r="EG50" s="65">
        <v>0</v>
      </c>
      <c r="EH50" s="65">
        <v>32.117234000000003</v>
      </c>
      <c r="EI50" s="65">
        <v>0</v>
      </c>
      <c r="EJ50" s="65"/>
      <c r="EK50" s="66">
        <f t="shared" si="32"/>
        <v>93.539639999999991</v>
      </c>
      <c r="EL50" s="65">
        <v>0</v>
      </c>
      <c r="EM50" s="65">
        <v>0.1</v>
      </c>
      <c r="EN50" s="65">
        <v>0</v>
      </c>
      <c r="EO50" s="65">
        <v>0</v>
      </c>
      <c r="EP50" s="65"/>
      <c r="EQ50" s="65"/>
      <c r="ER50" s="65"/>
      <c r="ES50" s="65">
        <v>0</v>
      </c>
      <c r="ET50" s="65">
        <v>0</v>
      </c>
      <c r="EU50" s="65">
        <v>125.105609</v>
      </c>
      <c r="EV50" s="65"/>
      <c r="EW50" s="65">
        <v>0</v>
      </c>
      <c r="EX50" s="66">
        <f t="shared" si="33"/>
        <v>125.205609</v>
      </c>
      <c r="EY50" s="65" t="s">
        <v>22</v>
      </c>
      <c r="EZ50" s="65">
        <v>0</v>
      </c>
      <c r="FA50" s="68">
        <v>0</v>
      </c>
      <c r="FB50" s="68"/>
      <c r="FC50" s="68">
        <v>102.967</v>
      </c>
      <c r="FD50" s="68"/>
      <c r="FE50" s="68"/>
      <c r="FF50" s="68">
        <v>0</v>
      </c>
      <c r="FG50" s="68">
        <v>80.8</v>
      </c>
      <c r="FH50" s="68">
        <v>51.244191000000001</v>
      </c>
      <c r="FI50" s="68">
        <v>0</v>
      </c>
      <c r="FJ50" s="68">
        <v>78.5</v>
      </c>
      <c r="FK50" s="68">
        <f t="shared" si="34"/>
        <v>313.511191</v>
      </c>
      <c r="FL50" s="68">
        <v>0.14738399999999999</v>
      </c>
      <c r="FM50" s="68">
        <v>0</v>
      </c>
      <c r="FN50" s="68">
        <v>7.2214999999999998</v>
      </c>
      <c r="FO50" s="68">
        <v>6.8177989999999999</v>
      </c>
      <c r="FP50" s="68">
        <v>45.185552159999993</v>
      </c>
      <c r="FQ50" s="68">
        <v>114.1</v>
      </c>
      <c r="FR50" s="68">
        <v>0</v>
      </c>
      <c r="FS50" s="68">
        <v>0</v>
      </c>
      <c r="FT50" s="68">
        <v>0</v>
      </c>
      <c r="FU50" s="68">
        <v>0</v>
      </c>
      <c r="FV50" s="68">
        <v>1.8325215022499999</v>
      </c>
      <c r="FW50" s="68">
        <v>43.285552153060998</v>
      </c>
      <c r="FX50" s="68">
        <f t="shared" si="35"/>
        <v>218.59030881531095</v>
      </c>
      <c r="FY50" s="65">
        <v>0</v>
      </c>
      <c r="FZ50" s="65">
        <v>9.9999999999999995E-7</v>
      </c>
      <c r="GA50" s="65">
        <v>0</v>
      </c>
      <c r="GB50" s="65">
        <v>119.01570172</v>
      </c>
      <c r="GC50" s="65">
        <v>14.455562029999999</v>
      </c>
      <c r="GD50" s="65">
        <v>3.9237415599999999</v>
      </c>
      <c r="GE50" s="65">
        <v>56.846400420000002</v>
      </c>
      <c r="GF50" s="65"/>
      <c r="GG50" s="65">
        <v>49.378531389999999</v>
      </c>
      <c r="GH50" s="65">
        <v>2.1283759999999998</v>
      </c>
      <c r="GI50" s="68">
        <v>491.578754</v>
      </c>
      <c r="GJ50" s="65">
        <v>1.1877</v>
      </c>
      <c r="GK50" s="68">
        <f t="shared" si="36"/>
        <v>738.51476811999999</v>
      </c>
      <c r="GL50" s="65">
        <v>5.6680260000000002</v>
      </c>
      <c r="GM50" s="65">
        <v>0</v>
      </c>
      <c r="GN50" s="65">
        <v>2.3418429999999999</v>
      </c>
      <c r="GO50" s="65">
        <v>0</v>
      </c>
      <c r="GP50" s="65"/>
      <c r="GQ50" s="65"/>
      <c r="GR50" s="65">
        <v>1.625251</v>
      </c>
      <c r="GS50" s="65">
        <v>32.462262000000003</v>
      </c>
      <c r="GT50" s="65">
        <v>2.3767405899999998</v>
      </c>
      <c r="GU50" s="65">
        <v>23.893357000000002</v>
      </c>
      <c r="GV50" s="65">
        <v>49.348734999999998</v>
      </c>
      <c r="GW50" s="65">
        <v>2.1924250000000001</v>
      </c>
      <c r="GX50" s="65">
        <v>33.157670000000003</v>
      </c>
      <c r="GY50" s="65"/>
      <c r="GZ50" s="65"/>
      <c r="HA50" s="65">
        <v>25.541139999999999</v>
      </c>
      <c r="HB50" s="65"/>
      <c r="HC50" s="65"/>
      <c r="HD50" s="65">
        <v>4.7197000000000003E-2</v>
      </c>
      <c r="HE50" s="65">
        <v>65.024828999999997</v>
      </c>
      <c r="HF50" s="65"/>
      <c r="HG50" s="65"/>
      <c r="HH50" s="65"/>
      <c r="HI50" s="65"/>
      <c r="HJ50" s="68">
        <v>30.964255000000001</v>
      </c>
      <c r="HK50" s="68"/>
      <c r="HL50" s="68">
        <v>138.15874199999999</v>
      </c>
      <c r="HM50" s="65">
        <v>0</v>
      </c>
      <c r="HN50" s="68"/>
      <c r="HO50" s="65">
        <v>32.261488</v>
      </c>
      <c r="HP50" s="65">
        <v>239.26139499999999</v>
      </c>
      <c r="HQ50" s="65">
        <v>203.85737800000001</v>
      </c>
      <c r="HR50" s="65"/>
      <c r="HS50" s="65"/>
      <c r="HT50" s="68">
        <v>1.776511</v>
      </c>
      <c r="HU50" s="68"/>
      <c r="HV50" s="68">
        <v>0</v>
      </c>
      <c r="HW50" s="68">
        <v>0</v>
      </c>
      <c r="HX50" s="65">
        <v>45.554893999999997</v>
      </c>
      <c r="HY50" s="68">
        <v>0</v>
      </c>
      <c r="HZ50" s="65">
        <v>355.31847800000003</v>
      </c>
      <c r="IA50" s="65">
        <v>36.537379999999999</v>
      </c>
      <c r="IB50" s="65">
        <v>37.754187999999999</v>
      </c>
      <c r="IC50" s="65">
        <v>7.3982999999999993E-2</v>
      </c>
      <c r="ID50" s="65">
        <v>456.240477</v>
      </c>
      <c r="IE50" s="68">
        <v>345.59760599999998</v>
      </c>
      <c r="IF50" s="68">
        <v>25.557084</v>
      </c>
      <c r="IG50" s="68">
        <v>0</v>
      </c>
      <c r="IH50" s="68">
        <v>29.175024000000001</v>
      </c>
      <c r="II50" s="68">
        <v>8.9800000000000005E-2</v>
      </c>
      <c r="IJ50" s="68">
        <v>15.812028</v>
      </c>
      <c r="IK50" s="68">
        <v>40.166634999999999</v>
      </c>
      <c r="IL50" s="68">
        <v>0</v>
      </c>
      <c r="IM50" s="68">
        <v>0</v>
      </c>
      <c r="IN50" s="68">
        <v>24.322189999999999</v>
      </c>
      <c r="IO50" s="68">
        <v>37.544635999999997</v>
      </c>
      <c r="IP50" s="68"/>
      <c r="IQ50" s="106">
        <v>0</v>
      </c>
      <c r="IR50" s="68">
        <v>0</v>
      </c>
      <c r="IS50" s="68">
        <v>9.8823880000000006</v>
      </c>
      <c r="IT50" s="106">
        <v>2.7635809999999998</v>
      </c>
      <c r="IU50" s="106"/>
      <c r="IV50" s="68">
        <v>2.8940450000000002</v>
      </c>
      <c r="IW50" s="68">
        <v>0</v>
      </c>
      <c r="IX50" s="68">
        <v>6.9725950000000001</v>
      </c>
      <c r="IY50" s="68">
        <v>3.2718150000000001</v>
      </c>
      <c r="IZ50" s="68">
        <v>5.0804020000000003</v>
      </c>
      <c r="JA50" s="68">
        <v>36.119579000000002</v>
      </c>
      <c r="JB50" s="68">
        <v>6.6770360000000002</v>
      </c>
      <c r="JC50" s="68">
        <v>246.22264799999999</v>
      </c>
      <c r="JD50" s="68">
        <v>0</v>
      </c>
      <c r="JE50" s="68">
        <v>0</v>
      </c>
      <c r="JF50" s="68">
        <v>0.11698500000000001</v>
      </c>
      <c r="JG50" s="68">
        <v>0</v>
      </c>
      <c r="JH50" s="68">
        <v>0</v>
      </c>
      <c r="JI50" s="68">
        <v>102.858496</v>
      </c>
      <c r="JJ50" s="68">
        <v>383.39751799999999</v>
      </c>
      <c r="JK50" s="68">
        <v>0</v>
      </c>
      <c r="JL50" s="68">
        <v>175.71844400000001</v>
      </c>
      <c r="JM50" s="68">
        <v>17.679956000000001</v>
      </c>
      <c r="JN50" s="68">
        <v>0.26161299999999998</v>
      </c>
      <c r="JO50" s="68">
        <v>70.320345000000003</v>
      </c>
      <c r="JP50" s="68">
        <v>0</v>
      </c>
      <c r="JQ50" s="68">
        <v>1.589734</v>
      </c>
      <c r="JR50" s="102">
        <f t="shared" si="19"/>
        <v>310.00170100000003</v>
      </c>
      <c r="JS50" s="102">
        <f t="shared" si="20"/>
        <v>751.94309099999998</v>
      </c>
      <c r="JT50" s="114"/>
      <c r="JU50" s="15"/>
    </row>
    <row r="51" spans="1:281" ht="15">
      <c r="A51" s="64" t="s">
        <v>52</v>
      </c>
      <c r="B51" s="47">
        <v>4493.8</v>
      </c>
      <c r="C51" s="26">
        <v>5104.7</v>
      </c>
      <c r="D51" s="26">
        <v>7423</v>
      </c>
      <c r="E51" s="27">
        <v>10073.9</v>
      </c>
      <c r="F51" s="27">
        <v>11318.2</v>
      </c>
      <c r="G51" s="27">
        <v>15243.8</v>
      </c>
      <c r="H51" s="26">
        <v>14284.9</v>
      </c>
      <c r="I51" s="17">
        <v>20085.7</v>
      </c>
      <c r="J51" s="25">
        <v>24255.5</v>
      </c>
      <c r="K51" s="47">
        <v>31712.486822999999</v>
      </c>
      <c r="L51" s="47">
        <v>51979.895880000011</v>
      </c>
      <c r="M51" s="66">
        <v>86076.411725999991</v>
      </c>
      <c r="N51" s="66">
        <v>137237.9643701012</v>
      </c>
      <c r="O51" s="66">
        <v>128699.87728023215</v>
      </c>
      <c r="P51" s="66">
        <v>115200.08898386369</v>
      </c>
      <c r="Q51" s="66">
        <v>142297.890572</v>
      </c>
      <c r="R51" s="66">
        <v>170567.58657600003</v>
      </c>
      <c r="S51" s="66">
        <v>99781.111625999998</v>
      </c>
      <c r="T51" s="66">
        <v>126217.553212</v>
      </c>
      <c r="U51" s="102">
        <f t="shared" si="14"/>
        <v>165073.981183</v>
      </c>
      <c r="V51" s="66" t="s">
        <v>22</v>
      </c>
      <c r="W51" s="66">
        <v>437.7</v>
      </c>
      <c r="X51" s="65">
        <v>664.7</v>
      </c>
      <c r="Y51" s="65">
        <v>749.9</v>
      </c>
      <c r="Z51" s="65">
        <v>282.8</v>
      </c>
      <c r="AA51" s="65">
        <v>421.6</v>
      </c>
      <c r="AB51" s="65">
        <v>823.9</v>
      </c>
      <c r="AC51" s="65">
        <v>847.7</v>
      </c>
      <c r="AD51" s="65">
        <v>713.1</v>
      </c>
      <c r="AE51" s="65">
        <v>1109.9000000000001</v>
      </c>
      <c r="AF51" s="65">
        <v>758</v>
      </c>
      <c r="AG51" s="65">
        <v>613.70000000000005</v>
      </c>
      <c r="AH51" s="65">
        <v>980.5</v>
      </c>
      <c r="AI51" s="65">
        <v>512.1</v>
      </c>
      <c r="AJ51" s="65">
        <v>681.8</v>
      </c>
      <c r="AK51" s="65">
        <v>790.9</v>
      </c>
      <c r="AL51" s="65">
        <v>859.9</v>
      </c>
      <c r="AM51" s="65">
        <v>646.9</v>
      </c>
      <c r="AN51" s="65">
        <v>919.5</v>
      </c>
      <c r="AO51" s="65">
        <v>788.8</v>
      </c>
      <c r="AP51" s="65">
        <v>1015.9</v>
      </c>
      <c r="AQ51" s="65">
        <v>568.5</v>
      </c>
      <c r="AR51" s="65">
        <v>1616.6</v>
      </c>
      <c r="AS51" s="65">
        <v>692.5</v>
      </c>
      <c r="AT51" s="65">
        <v>278</v>
      </c>
      <c r="AU51" s="65">
        <v>122.6</v>
      </c>
      <c r="AV51" s="65">
        <v>511.1</v>
      </c>
      <c r="AW51" s="65">
        <v>950.5</v>
      </c>
      <c r="AX51" s="65">
        <v>1141.5</v>
      </c>
      <c r="AY51" s="65">
        <v>824.4</v>
      </c>
      <c r="AZ51" s="68">
        <v>682.2</v>
      </c>
      <c r="BA51" s="68">
        <v>1566.6</v>
      </c>
      <c r="BB51" s="68">
        <v>1435.2</v>
      </c>
      <c r="BC51" s="68">
        <v>1515.5</v>
      </c>
      <c r="BD51" s="68">
        <v>1830.5</v>
      </c>
      <c r="BE51" s="65">
        <v>460.1</v>
      </c>
      <c r="BF51" s="65">
        <v>890.3</v>
      </c>
      <c r="BG51" s="65">
        <v>503.4</v>
      </c>
      <c r="BH51" s="65">
        <v>1334.4</v>
      </c>
      <c r="BI51" s="65">
        <v>3704.3</v>
      </c>
      <c r="BJ51" s="65">
        <v>641.1</v>
      </c>
      <c r="BK51" s="65">
        <v>1371.5</v>
      </c>
      <c r="BL51" s="65">
        <v>758.5</v>
      </c>
      <c r="BM51" s="65">
        <v>1054.8</v>
      </c>
      <c r="BN51" s="65">
        <v>935.90000000000123</v>
      </c>
      <c r="BO51" s="65">
        <v>1027</v>
      </c>
      <c r="BP51" s="65">
        <v>878.89999999999941</v>
      </c>
      <c r="BQ51" s="65">
        <v>2143.6999999999998</v>
      </c>
      <c r="BR51" s="66">
        <v>1393.7</v>
      </c>
      <c r="BS51" s="66">
        <v>2728.1</v>
      </c>
      <c r="BT51" s="66">
        <v>6432.4</v>
      </c>
      <c r="BU51" s="66">
        <v>7073.5</v>
      </c>
      <c r="BV51" s="66">
        <v>8445</v>
      </c>
      <c r="BW51" s="66">
        <v>9203.5</v>
      </c>
      <c r="BX51" s="66">
        <v>10258.299999999999</v>
      </c>
      <c r="BY51" s="65">
        <v>11194.2</v>
      </c>
      <c r="BZ51" s="65">
        <v>12221.2</v>
      </c>
      <c r="CA51" s="65">
        <v>13100.1</v>
      </c>
      <c r="CB51" s="68">
        <v>15243.8</v>
      </c>
      <c r="CC51" s="65">
        <v>1189.8</v>
      </c>
      <c r="CD51" s="65">
        <v>512.6</v>
      </c>
      <c r="CE51" s="65">
        <v>1327.3</v>
      </c>
      <c r="CF51" s="65">
        <v>777.7</v>
      </c>
      <c r="CG51" s="65">
        <v>1066</v>
      </c>
      <c r="CH51" s="65">
        <v>1056.8</v>
      </c>
      <c r="CI51" s="65">
        <v>1455.8</v>
      </c>
      <c r="CJ51" s="65">
        <v>1661.8</v>
      </c>
      <c r="CK51" s="65">
        <v>1445.1</v>
      </c>
      <c r="CL51" s="65">
        <v>934.70000000000073</v>
      </c>
      <c r="CM51" s="65">
        <v>818.79999999999927</v>
      </c>
      <c r="CN51" s="65">
        <v>2038.5</v>
      </c>
      <c r="CO51" s="65">
        <v>1702.4</v>
      </c>
      <c r="CP51" s="65">
        <v>3029.7</v>
      </c>
      <c r="CQ51" s="65">
        <v>3807.4</v>
      </c>
      <c r="CR51" s="65">
        <v>4873.3999999999996</v>
      </c>
      <c r="CS51" s="65">
        <v>5930.2</v>
      </c>
      <c r="CT51" s="68">
        <v>7386</v>
      </c>
      <c r="CU51" s="65">
        <v>9047.7999999999993</v>
      </c>
      <c r="CV51" s="65">
        <v>10492.9</v>
      </c>
      <c r="CW51" s="68">
        <v>11427.6</v>
      </c>
      <c r="CX51" s="68">
        <v>12246.4</v>
      </c>
      <c r="CY51" s="65">
        <v>14284.9</v>
      </c>
      <c r="CZ51" s="65">
        <v>771.9</v>
      </c>
      <c r="DA51" s="65">
        <v>2181.4</v>
      </c>
      <c r="DB51" s="65">
        <v>3741.7</v>
      </c>
      <c r="DC51" s="68">
        <v>5003.1000000000004</v>
      </c>
      <c r="DD51" s="68">
        <v>6360.2</v>
      </c>
      <c r="DE51" s="68">
        <v>8008</v>
      </c>
      <c r="DF51" s="68">
        <v>10716.1</v>
      </c>
      <c r="DG51" s="68">
        <v>11932.9</v>
      </c>
      <c r="DH51" s="68">
        <v>14769.2</v>
      </c>
      <c r="DI51" s="68">
        <v>16221.4</v>
      </c>
      <c r="DJ51" s="68">
        <v>18621.3</v>
      </c>
      <c r="DK51" s="68">
        <v>20085.7</v>
      </c>
      <c r="DL51" s="68">
        <v>2295.1</v>
      </c>
      <c r="DM51" s="65">
        <v>4261.6000000000004</v>
      </c>
      <c r="DN51" s="68">
        <v>7989.1</v>
      </c>
      <c r="DO51" s="68">
        <v>10038.9</v>
      </c>
      <c r="DP51" s="68">
        <v>12351</v>
      </c>
      <c r="DQ51" s="65">
        <v>13888.1</v>
      </c>
      <c r="DR51" s="68">
        <v>14850</v>
      </c>
      <c r="DS51" s="68">
        <v>16689.400000000001</v>
      </c>
      <c r="DT51" s="68">
        <v>18332.7</v>
      </c>
      <c r="DU51" s="68">
        <v>19981.099999999999</v>
      </c>
      <c r="DV51" s="68">
        <v>21649.7</v>
      </c>
      <c r="DW51" s="68">
        <v>2605.8000000000002</v>
      </c>
      <c r="DX51" s="68">
        <f t="shared" si="31"/>
        <v>24255.5</v>
      </c>
      <c r="DY51" s="65">
        <v>3002.2</v>
      </c>
      <c r="DZ51" s="65">
        <v>2610.6</v>
      </c>
      <c r="EA51" s="65">
        <v>3266</v>
      </c>
      <c r="EB51" s="65">
        <v>3376.7</v>
      </c>
      <c r="EC51" s="65">
        <v>1657.0794069999999</v>
      </c>
      <c r="ED51" s="65">
        <f>[1]Feuil3!$F$20</f>
        <v>3142.9017260000001</v>
      </c>
      <c r="EE51" s="65">
        <v>1340.5</v>
      </c>
      <c r="EF51" s="65">
        <v>2197.9</v>
      </c>
      <c r="EG51" s="65">
        <v>1966.9854889999999</v>
      </c>
      <c r="EH51" s="65">
        <v>3674.4802009999999</v>
      </c>
      <c r="EI51" s="65">
        <v>2520</v>
      </c>
      <c r="EJ51" s="65">
        <v>2957.14</v>
      </c>
      <c r="EK51" s="66">
        <f t="shared" si="32"/>
        <v>31712.486822999999</v>
      </c>
      <c r="EL51" s="65">
        <v>2542.4</v>
      </c>
      <c r="EM51" s="65">
        <v>2526.4</v>
      </c>
      <c r="EN51" s="65">
        <v>1811.7</v>
      </c>
      <c r="EO51" s="65">
        <v>5562.6002509999998</v>
      </c>
      <c r="EP51" s="65">
        <v>1961.2</v>
      </c>
      <c r="EQ51" s="65">
        <v>2008.2</v>
      </c>
      <c r="ER51" s="65">
        <v>4916.1000000000004</v>
      </c>
      <c r="ES51" s="65">
        <v>2435.8653380000001</v>
      </c>
      <c r="ET51" s="65">
        <v>4715.9745899999998</v>
      </c>
      <c r="EU51" s="65">
        <v>8016.6557009999997</v>
      </c>
      <c r="EV51" s="65">
        <v>8957.2999999999993</v>
      </c>
      <c r="EW51" s="65">
        <v>6525.5</v>
      </c>
      <c r="EX51" s="66">
        <f t="shared" si="33"/>
        <v>51979.895880000011</v>
      </c>
      <c r="EY51" s="65">
        <v>5515.1344829999998</v>
      </c>
      <c r="EZ51" s="65">
        <v>6005.0235590000002</v>
      </c>
      <c r="FA51" s="68">
        <v>1811.6552939999999</v>
      </c>
      <c r="FB51" s="68">
        <v>7612.39</v>
      </c>
      <c r="FC51" s="68">
        <v>6694.116</v>
      </c>
      <c r="FD51" s="68">
        <v>6847.4</v>
      </c>
      <c r="FE51" s="68">
        <v>7028.5957410000001</v>
      </c>
      <c r="FF51" s="68">
        <v>8293.7328600000001</v>
      </c>
      <c r="FG51" s="68">
        <v>6088.1</v>
      </c>
      <c r="FH51" s="68">
        <v>8812.8561520000003</v>
      </c>
      <c r="FI51" s="68">
        <v>6725.5076369999997</v>
      </c>
      <c r="FJ51" s="68">
        <v>14641.9</v>
      </c>
      <c r="FK51" s="68">
        <f t="shared" si="34"/>
        <v>86076.411725999991</v>
      </c>
      <c r="FL51" s="68">
        <v>9532.1326360000003</v>
      </c>
      <c r="FM51" s="68">
        <v>8266.5964929999991</v>
      </c>
      <c r="FN51" s="68">
        <v>4234.0611220000001</v>
      </c>
      <c r="FO51" s="68">
        <v>6289.1542470000004</v>
      </c>
      <c r="FP51" s="68">
        <v>11335.212789289997</v>
      </c>
      <c r="FQ51" s="68">
        <v>12064</v>
      </c>
      <c r="FR51" s="68">
        <v>12397.901316028509</v>
      </c>
      <c r="FS51" s="68">
        <v>28319.440288683913</v>
      </c>
      <c r="FT51" s="68">
        <v>8179.065442265367</v>
      </c>
      <c r="FU51" s="68">
        <v>8367.9</v>
      </c>
      <c r="FV51" s="68">
        <v>11834.79606854888</v>
      </c>
      <c r="FW51" s="68">
        <v>16417.703967284549</v>
      </c>
      <c r="FX51" s="68">
        <f t="shared" si="35"/>
        <v>137237.9643701012</v>
      </c>
      <c r="FY51" s="68">
        <v>11087.515800915677</v>
      </c>
      <c r="FZ51" s="68">
        <v>7419.7210315295151</v>
      </c>
      <c r="GA51" s="68">
        <v>6428.7989050369624</v>
      </c>
      <c r="GB51" s="68">
        <v>8062.2048805700006</v>
      </c>
      <c r="GC51" s="68">
        <v>13814.046894530005</v>
      </c>
      <c r="GD51" s="68">
        <v>11379.481281669989</v>
      </c>
      <c r="GE51" s="68">
        <v>14214.450378890002</v>
      </c>
      <c r="GF51" s="68">
        <v>12491.182100689999</v>
      </c>
      <c r="GG51" s="68">
        <v>11371.780944400007</v>
      </c>
      <c r="GH51" s="68">
        <v>12613.575933</v>
      </c>
      <c r="GI51" s="68">
        <v>11023.161679999999</v>
      </c>
      <c r="GJ51" s="68">
        <v>8793.9574489999995</v>
      </c>
      <c r="GK51" s="68">
        <f t="shared" si="36"/>
        <v>128699.87728023215</v>
      </c>
      <c r="GL51" s="68">
        <v>12428.429259</v>
      </c>
      <c r="GM51" s="68">
        <v>16505.967049999999</v>
      </c>
      <c r="GN51" s="68">
        <v>14583.032229</v>
      </c>
      <c r="GO51" s="68">
        <v>12663.056275000001</v>
      </c>
      <c r="GP51" s="68">
        <v>14499.339142999999</v>
      </c>
      <c r="GQ51" s="68">
        <v>10509.948181</v>
      </c>
      <c r="GR51" s="68">
        <v>18208.517832000001</v>
      </c>
      <c r="GS51" s="68">
        <v>15314.504013</v>
      </c>
      <c r="GT51" s="68">
        <v>17582.044127822912</v>
      </c>
      <c r="GU51" s="68">
        <v>16958.548223999998</v>
      </c>
      <c r="GV51" s="68">
        <v>14668.917814</v>
      </c>
      <c r="GW51" s="68">
        <v>12869.822598000001</v>
      </c>
      <c r="GX51" s="68">
        <v>10681.37283</v>
      </c>
      <c r="GY51" s="68">
        <v>10117.351659</v>
      </c>
      <c r="GZ51" s="68">
        <v>11555.164553999999</v>
      </c>
      <c r="HA51" s="68">
        <v>11083.63269</v>
      </c>
      <c r="HB51" s="68">
        <v>12770.831557</v>
      </c>
      <c r="HC51" s="68">
        <v>10181.917565</v>
      </c>
      <c r="HD51" s="68">
        <v>14051.184358</v>
      </c>
      <c r="HE51" s="68">
        <v>14048.070815999999</v>
      </c>
      <c r="HF51" s="68">
        <v>11500.394633</v>
      </c>
      <c r="HG51" s="68">
        <v>10987.265321000001</v>
      </c>
      <c r="HH51" s="68">
        <v>12421.079975000001</v>
      </c>
      <c r="HI51" s="68">
        <v>12899.624614</v>
      </c>
      <c r="HJ51" s="68">
        <v>15821.345319</v>
      </c>
      <c r="HK51" s="68">
        <v>10028.92237</v>
      </c>
      <c r="HL51" s="68">
        <v>15504.286085</v>
      </c>
      <c r="HM51" s="68">
        <v>16652.641445000001</v>
      </c>
      <c r="HN51" s="68">
        <v>13255.426454</v>
      </c>
      <c r="HO51" s="68">
        <v>14217.910351</v>
      </c>
      <c r="HP51" s="68">
        <v>9546.0100930000008</v>
      </c>
      <c r="HQ51" s="68">
        <v>17918.313425</v>
      </c>
      <c r="HR51" s="68">
        <v>18543.453335999999</v>
      </c>
      <c r="HS51" s="68">
        <v>12995.248996</v>
      </c>
      <c r="HT51" s="68">
        <v>12264.974135</v>
      </c>
      <c r="HU51" s="68">
        <v>13819.054566999999</v>
      </c>
      <c r="HV51" s="68">
        <v>9245.163004</v>
      </c>
      <c r="HW51" s="68">
        <v>7842.641963</v>
      </c>
      <c r="HX51" s="68">
        <v>6559.304212</v>
      </c>
      <c r="HY51" s="68">
        <v>6148.3820050000004</v>
      </c>
      <c r="HZ51" s="68">
        <v>8721.0585460000002</v>
      </c>
      <c r="IA51" s="68">
        <v>4650.0084500000003</v>
      </c>
      <c r="IB51" s="68">
        <v>6526.9220960000002</v>
      </c>
      <c r="IC51" s="68">
        <v>6873.6996399999998</v>
      </c>
      <c r="ID51" s="68">
        <v>7673.906446</v>
      </c>
      <c r="IE51" s="68">
        <v>25553.807792</v>
      </c>
      <c r="IF51" s="68">
        <v>3991.8991380000002</v>
      </c>
      <c r="IG51" s="68">
        <v>5994.3183339999996</v>
      </c>
      <c r="IH51" s="68">
        <v>10092.014562</v>
      </c>
      <c r="II51" s="68">
        <v>5463.3041810000004</v>
      </c>
      <c r="IJ51" s="68">
        <v>9189.1897779999999</v>
      </c>
      <c r="IK51" s="68">
        <v>13731.912630000001</v>
      </c>
      <c r="IL51" s="68">
        <v>7615.7950870000004</v>
      </c>
      <c r="IM51" s="68">
        <v>11238.455126999999</v>
      </c>
      <c r="IN51" s="68">
        <v>13323.799948</v>
      </c>
      <c r="IO51" s="68">
        <v>5661.9696670000003</v>
      </c>
      <c r="IP51" s="68">
        <v>4763.9955200000004</v>
      </c>
      <c r="IQ51" s="106">
        <v>12102.230390000001</v>
      </c>
      <c r="IR51" s="68">
        <v>16380.754606</v>
      </c>
      <c r="IS51" s="68">
        <v>16654.131716</v>
      </c>
      <c r="IT51" s="106">
        <v>13234.463018</v>
      </c>
      <c r="IU51" s="106">
        <v>8092.6525970000002</v>
      </c>
      <c r="IV51" s="68">
        <v>11319.302765</v>
      </c>
      <c r="IW51" s="68">
        <v>12233.304115999999</v>
      </c>
      <c r="IX51" s="68">
        <v>7443.4256619999996</v>
      </c>
      <c r="IY51" s="68">
        <v>10879.957581999999</v>
      </c>
      <c r="IZ51" s="68">
        <v>14428.457407</v>
      </c>
      <c r="JA51" s="68">
        <v>17048.837546999999</v>
      </c>
      <c r="JB51" s="68">
        <v>19303.968110999998</v>
      </c>
      <c r="JC51" s="68">
        <v>17433.422787</v>
      </c>
      <c r="JD51" s="68">
        <v>16815.563891999998</v>
      </c>
      <c r="JE51" s="68">
        <v>16840.625699</v>
      </c>
      <c r="JF51" s="68">
        <v>11370.978617999999</v>
      </c>
      <c r="JG51" s="68">
        <v>9983.8967360000006</v>
      </c>
      <c r="JH51" s="68">
        <v>17724.613643000001</v>
      </c>
      <c r="JI51" s="68">
        <v>14949.543978</v>
      </c>
      <c r="JJ51" s="68">
        <v>12801.097583000001</v>
      </c>
      <c r="JK51" s="68">
        <v>24792.455223000001</v>
      </c>
      <c r="JL51" s="68">
        <v>13819.724667</v>
      </c>
      <c r="JM51" s="68">
        <v>15485.164409000001</v>
      </c>
      <c r="JN51" s="68">
        <v>11603.916934999999</v>
      </c>
      <c r="JO51" s="68">
        <v>13738.946527</v>
      </c>
      <c r="JP51" s="68">
        <v>14036.285624</v>
      </c>
      <c r="JQ51" s="68">
        <v>14368.719096000001</v>
      </c>
      <c r="JR51" s="102">
        <f t="shared" si="19"/>
        <v>165073.981183</v>
      </c>
      <c r="JS51" s="102">
        <f t="shared" si="20"/>
        <v>174675.343039</v>
      </c>
      <c r="JT51" s="114"/>
      <c r="JU51" s="15"/>
    </row>
    <row r="52" spans="1:281" ht="15">
      <c r="A52" s="64" t="s">
        <v>53</v>
      </c>
      <c r="B52" s="47">
        <v>7503.9</v>
      </c>
      <c r="C52" s="26">
        <v>8345.7000000000007</v>
      </c>
      <c r="D52" s="26">
        <v>7381.1</v>
      </c>
      <c r="E52" s="27">
        <v>9657.4</v>
      </c>
      <c r="F52" s="27">
        <v>15818.16</v>
      </c>
      <c r="G52" s="27">
        <v>28715.9</v>
      </c>
      <c r="H52" s="26">
        <v>17278</v>
      </c>
      <c r="I52" s="17">
        <v>23482.799999999999</v>
      </c>
      <c r="J52" s="25">
        <v>28421.8</v>
      </c>
      <c r="K52" s="47">
        <v>33206.749942000002</v>
      </c>
      <c r="L52" s="47">
        <v>69694.804177999991</v>
      </c>
      <c r="M52" s="66">
        <v>58734.58</v>
      </c>
      <c r="N52" s="66">
        <v>84804.5330509497</v>
      </c>
      <c r="O52" s="66">
        <v>108483.17199803365</v>
      </c>
      <c r="P52" s="66">
        <v>68854.783618006099</v>
      </c>
      <c r="Q52" s="66">
        <v>20295.987375000001</v>
      </c>
      <c r="R52" s="66">
        <v>21640.442239999997</v>
      </c>
      <c r="S52" s="66">
        <v>31060.295912000038</v>
      </c>
      <c r="T52" s="66">
        <v>50798.672256999991</v>
      </c>
      <c r="U52" s="102">
        <f t="shared" si="14"/>
        <v>45485.556748999952</v>
      </c>
      <c r="V52" s="66">
        <v>390</v>
      </c>
      <c r="W52" s="66">
        <v>400.1</v>
      </c>
      <c r="X52" s="65">
        <v>622.20000000000005</v>
      </c>
      <c r="Y52" s="65">
        <v>496</v>
      </c>
      <c r="Z52" s="65">
        <v>1093.7</v>
      </c>
      <c r="AA52" s="65">
        <v>681.3</v>
      </c>
      <c r="AB52" s="65">
        <v>531.79999999999995</v>
      </c>
      <c r="AC52" s="65">
        <v>531</v>
      </c>
      <c r="AD52" s="65">
        <v>617.1</v>
      </c>
      <c r="AE52" s="65">
        <v>616.20000000000005</v>
      </c>
      <c r="AF52" s="65">
        <v>981.3</v>
      </c>
      <c r="AG52" s="65">
        <v>420.4</v>
      </c>
      <c r="AH52" s="65">
        <v>468.4</v>
      </c>
      <c r="AI52" s="65">
        <v>609</v>
      </c>
      <c r="AJ52" s="65">
        <v>1342.6</v>
      </c>
      <c r="AK52" s="65">
        <v>660</v>
      </c>
      <c r="AL52" s="65">
        <v>550.70000000000005</v>
      </c>
      <c r="AM52" s="65">
        <v>532.70000000000005</v>
      </c>
      <c r="AN52" s="65">
        <v>818.8</v>
      </c>
      <c r="AO52" s="65">
        <v>1344.3</v>
      </c>
      <c r="AP52" s="65">
        <v>931.8</v>
      </c>
      <c r="AQ52" s="65">
        <v>577.70000000000005</v>
      </c>
      <c r="AR52" s="65">
        <v>721.5</v>
      </c>
      <c r="AS52" s="65">
        <v>1099.9000000000001</v>
      </c>
      <c r="AT52" s="65">
        <v>654.29999999999995</v>
      </c>
      <c r="AU52" s="65">
        <v>1184.2</v>
      </c>
      <c r="AV52" s="65">
        <v>1189.3</v>
      </c>
      <c r="AW52" s="65">
        <v>794.3</v>
      </c>
      <c r="AX52" s="65">
        <v>1341.06</v>
      </c>
      <c r="AY52" s="65">
        <v>1269.9000000000001</v>
      </c>
      <c r="AZ52" s="68">
        <v>1074.9000000000001</v>
      </c>
      <c r="BA52" s="68">
        <v>912.7</v>
      </c>
      <c r="BB52" s="68">
        <v>2558.8000000000002</v>
      </c>
      <c r="BC52" s="68">
        <v>1444.3</v>
      </c>
      <c r="BD52" s="68">
        <v>2087.6</v>
      </c>
      <c r="BE52" s="65">
        <v>1306.8</v>
      </c>
      <c r="BF52" s="65">
        <v>1210.7</v>
      </c>
      <c r="BG52" s="65">
        <v>1336.8</v>
      </c>
      <c r="BH52" s="65">
        <v>2348.4</v>
      </c>
      <c r="BI52" s="65">
        <v>1547.8</v>
      </c>
      <c r="BJ52" s="65">
        <v>2986.2</v>
      </c>
      <c r="BK52" s="65">
        <v>2293</v>
      </c>
      <c r="BL52" s="65">
        <v>1877.7</v>
      </c>
      <c r="BM52" s="65">
        <v>2053.6</v>
      </c>
      <c r="BN52" s="65">
        <v>2157.8000000000002</v>
      </c>
      <c r="BO52" s="65">
        <v>1666.3</v>
      </c>
      <c r="BP52" s="65">
        <v>7012.1</v>
      </c>
      <c r="BQ52" s="65">
        <v>2225.5</v>
      </c>
      <c r="BR52" s="66">
        <v>2547.5</v>
      </c>
      <c r="BS52" s="66">
        <v>4895.8999999999996</v>
      </c>
      <c r="BT52" s="66">
        <v>6443.7</v>
      </c>
      <c r="BU52" s="66">
        <v>9429.9</v>
      </c>
      <c r="BV52" s="66">
        <v>11722.9</v>
      </c>
      <c r="BW52" s="66">
        <v>13600.6</v>
      </c>
      <c r="BX52" s="66">
        <v>15654.2</v>
      </c>
      <c r="BY52" s="66">
        <v>17812</v>
      </c>
      <c r="BZ52" s="65">
        <v>19478.3</v>
      </c>
      <c r="CA52" s="65">
        <v>26490.400000000001</v>
      </c>
      <c r="CB52" s="68">
        <v>28715.9</v>
      </c>
      <c r="CC52" s="65">
        <v>1890.3</v>
      </c>
      <c r="CD52" s="65">
        <v>1516.3</v>
      </c>
      <c r="CE52" s="65">
        <v>1779.5</v>
      </c>
      <c r="CF52" s="65">
        <v>903.69999999999891</v>
      </c>
      <c r="CG52" s="65">
        <v>2143.9</v>
      </c>
      <c r="CH52" s="65">
        <v>1591.9</v>
      </c>
      <c r="CI52" s="65">
        <v>1568.2</v>
      </c>
      <c r="CJ52" s="65">
        <v>1179.0999999999999</v>
      </c>
      <c r="CK52" s="65">
        <v>1100.3</v>
      </c>
      <c r="CL52" s="65">
        <v>1824.5</v>
      </c>
      <c r="CM52" s="65">
        <v>588.4</v>
      </c>
      <c r="CN52" s="65">
        <v>1191.9000000000001</v>
      </c>
      <c r="CO52" s="65">
        <v>3406.6</v>
      </c>
      <c r="CP52" s="65">
        <v>5186.1000000000004</v>
      </c>
      <c r="CQ52" s="65">
        <v>6089.8</v>
      </c>
      <c r="CR52" s="65">
        <v>8233.7000000000007</v>
      </c>
      <c r="CS52" s="65">
        <v>9825.6</v>
      </c>
      <c r="CT52" s="68">
        <v>11393.8</v>
      </c>
      <c r="CU52" s="65">
        <v>12572.9</v>
      </c>
      <c r="CV52" s="65">
        <v>13673.2</v>
      </c>
      <c r="CW52" s="68">
        <v>15497.7</v>
      </c>
      <c r="CX52" s="68">
        <v>16086.1</v>
      </c>
      <c r="CY52" s="65">
        <v>17278</v>
      </c>
      <c r="CZ52" s="65">
        <v>1579.4</v>
      </c>
      <c r="DA52" s="65">
        <v>3473</v>
      </c>
      <c r="DB52" s="65">
        <v>4616.2</v>
      </c>
      <c r="DC52" s="68">
        <v>6612.1</v>
      </c>
      <c r="DD52" s="68">
        <v>8949.7000000000007</v>
      </c>
      <c r="DE52" s="68">
        <v>10992.4</v>
      </c>
      <c r="DF52" s="68">
        <v>12975.3</v>
      </c>
      <c r="DG52" s="68">
        <v>14836.6</v>
      </c>
      <c r="DH52" s="68">
        <v>16121</v>
      </c>
      <c r="DI52" s="68">
        <v>19926.599999999999</v>
      </c>
      <c r="DJ52" s="68">
        <v>21727.4</v>
      </c>
      <c r="DK52" s="68">
        <v>23482.799999999999</v>
      </c>
      <c r="DL52" s="68">
        <v>3390.3</v>
      </c>
      <c r="DM52" s="65">
        <v>5582.3</v>
      </c>
      <c r="DN52" s="68">
        <v>10477.5</v>
      </c>
      <c r="DO52" s="68">
        <v>12658.4</v>
      </c>
      <c r="DP52" s="68">
        <v>17272.099999999999</v>
      </c>
      <c r="DQ52" s="65">
        <v>19722.099999999999</v>
      </c>
      <c r="DR52" s="68">
        <v>19865.5</v>
      </c>
      <c r="DS52" s="68">
        <v>24583.5</v>
      </c>
      <c r="DT52" s="68">
        <v>25655.1</v>
      </c>
      <c r="DU52" s="68">
        <v>25669.200000000001</v>
      </c>
      <c r="DV52" s="68">
        <v>27193</v>
      </c>
      <c r="DW52" s="68">
        <v>1228.8</v>
      </c>
      <c r="DX52" s="68">
        <f t="shared" si="31"/>
        <v>28421.8</v>
      </c>
      <c r="DY52" s="65">
        <v>2360.6</v>
      </c>
      <c r="DZ52" s="65">
        <v>3247.44</v>
      </c>
      <c r="EA52" s="65">
        <v>2074</v>
      </c>
      <c r="EB52" s="65">
        <v>1839.3</v>
      </c>
      <c r="EC52" s="65">
        <v>1834.1769999999999</v>
      </c>
      <c r="ED52" s="65">
        <v>2659.7056990000001</v>
      </c>
      <c r="EE52" s="65">
        <v>2327.71</v>
      </c>
      <c r="EF52" s="65">
        <v>2468.88</v>
      </c>
      <c r="EG52" s="65">
        <v>2714.1739240000002</v>
      </c>
      <c r="EH52" s="65">
        <v>3500.1833190000002</v>
      </c>
      <c r="EI52" s="65">
        <v>3219.51</v>
      </c>
      <c r="EJ52" s="65">
        <v>4961.0700000000006</v>
      </c>
      <c r="EK52" s="66">
        <v>33206.749942000002</v>
      </c>
      <c r="EL52" s="65">
        <v>4352.2000000000007</v>
      </c>
      <c r="EM52" s="65">
        <v>3034.5999999999995</v>
      </c>
      <c r="EN52" s="65">
        <v>4273.4999999999991</v>
      </c>
      <c r="EO52" s="65">
        <v>2836.7363679999999</v>
      </c>
      <c r="EP52" s="65">
        <v>2992.3399999999992</v>
      </c>
      <c r="EQ52" s="65">
        <v>10882.9</v>
      </c>
      <c r="ER52" s="65">
        <v>5542.7999999999993</v>
      </c>
      <c r="ES52" s="65">
        <v>4526.45</v>
      </c>
      <c r="ET52" s="65">
        <v>6523.3399999999992</v>
      </c>
      <c r="EU52" s="65">
        <v>9810.5278100000014</v>
      </c>
      <c r="EV52" s="65">
        <v>5349.4000000000005</v>
      </c>
      <c r="EW52" s="65">
        <f>0.3+5343.9+685.3+86.8+141.65+452.5+2.56+2857</f>
        <v>9570.01</v>
      </c>
      <c r="EX52" s="66">
        <f t="shared" si="33"/>
        <v>69694.804177999991</v>
      </c>
      <c r="EY52" s="65">
        <v>6200.4448248119952</v>
      </c>
      <c r="EZ52" s="65">
        <v>5686.9202940000159</v>
      </c>
      <c r="FA52" s="68">
        <v>4448.8142389999884</v>
      </c>
      <c r="FB52" s="68">
        <v>4424.5999999999904</v>
      </c>
      <c r="FC52" s="68">
        <v>2801.998000000016</v>
      </c>
      <c r="FD52" s="68">
        <v>7731.0299999999988</v>
      </c>
      <c r="FE52" s="68">
        <v>4157.5912110000045</v>
      </c>
      <c r="FF52" s="68">
        <v>4143.0045739999796</v>
      </c>
      <c r="FG52" s="68">
        <v>5732.5999999999995</v>
      </c>
      <c r="FH52" s="68">
        <v>4012.9878360000084</v>
      </c>
      <c r="FI52" s="68">
        <v>5004.0931039999996</v>
      </c>
      <c r="FJ52" s="67">
        <v>4390.5</v>
      </c>
      <c r="FK52" s="68">
        <f t="shared" si="34"/>
        <v>58734.584082811991</v>
      </c>
      <c r="FL52" s="68">
        <v>6583.6128289999779</v>
      </c>
      <c r="FM52" s="68">
        <v>4541.6046569999871</v>
      </c>
      <c r="FN52" s="68">
        <v>6455.9352010000002</v>
      </c>
      <c r="FO52" s="68">
        <v>21096.43460923489</v>
      </c>
      <c r="FP52" s="68">
        <v>5267.7035522900196</v>
      </c>
      <c r="FQ52" s="68">
        <v>5217.7999999999993</v>
      </c>
      <c r="FR52" s="68">
        <v>5014.1911327115022</v>
      </c>
      <c r="FS52" s="68">
        <v>7763.7553397144793</v>
      </c>
      <c r="FT52" s="68">
        <v>4264.7898415299787</v>
      </c>
      <c r="FU52" s="68">
        <v>6913.5999999999995</v>
      </c>
      <c r="FV52" s="68">
        <v>7812.02</v>
      </c>
      <c r="FW52" s="68">
        <v>3873.0158884688681</v>
      </c>
      <c r="FX52" s="68">
        <f t="shared" si="35"/>
        <v>84804.463050949707</v>
      </c>
      <c r="FY52" s="68">
        <v>6876.8188714037524</v>
      </c>
      <c r="FZ52" s="68">
        <v>4919.7139006042216</v>
      </c>
      <c r="GA52" s="68">
        <v>6205.8363994557003</v>
      </c>
      <c r="GB52" s="68">
        <v>6134.1298756200003</v>
      </c>
      <c r="GC52" s="68">
        <v>3951.8678158900029</v>
      </c>
      <c r="GD52" s="68">
        <v>10173.082422119984</v>
      </c>
      <c r="GE52" s="68">
        <v>5887.5207690400039</v>
      </c>
      <c r="GF52" s="68">
        <v>6021.3884083299963</v>
      </c>
      <c r="GG52" s="68">
        <v>17722.247609569968</v>
      </c>
      <c r="GH52" s="68">
        <v>8604.0181900000007</v>
      </c>
      <c r="GI52" s="68">
        <v>8432.5987620000014</v>
      </c>
      <c r="GJ52" s="68">
        <v>23553.948974000003</v>
      </c>
      <c r="GK52" s="68">
        <f t="shared" si="36"/>
        <v>108483.17199803365</v>
      </c>
      <c r="GL52" s="68">
        <v>44636.332965000001</v>
      </c>
      <c r="GM52" s="68">
        <v>19120.69068</v>
      </c>
      <c r="GN52" s="68">
        <v>10511.744381</v>
      </c>
      <c r="GO52" s="68">
        <v>8617.0887629999997</v>
      </c>
      <c r="GP52" s="68">
        <v>3928.6647270000008</v>
      </c>
      <c r="GQ52" s="68">
        <v>10595.547619000001</v>
      </c>
      <c r="GR52" s="68">
        <v>5624.7045260000004</v>
      </c>
      <c r="GS52" s="68">
        <v>6030.2785019999992</v>
      </c>
      <c r="GT52" s="68">
        <v>8268.3517498881574</v>
      </c>
      <c r="GU52" s="68">
        <v>12172.243780721732</v>
      </c>
      <c r="GV52" s="68">
        <v>8187.1082631472909</v>
      </c>
      <c r="GW52" s="68">
        <v>10834.488185</v>
      </c>
      <c r="GX52" s="68">
        <v>3241.1209570000001</v>
      </c>
      <c r="GY52" s="68">
        <v>1338.1293900000001</v>
      </c>
      <c r="GZ52" s="68">
        <v>732.51516300000003</v>
      </c>
      <c r="HA52" s="68">
        <v>2275.21344</v>
      </c>
      <c r="HB52" s="68">
        <v>1288.1270649999999</v>
      </c>
      <c r="HC52" s="68">
        <v>1270.0736199999999</v>
      </c>
      <c r="HD52" s="68">
        <v>1594.040117</v>
      </c>
      <c r="HE52" s="68">
        <v>1575.9830019999999</v>
      </c>
      <c r="HF52" s="68">
        <v>1148.717686</v>
      </c>
      <c r="HG52" s="68">
        <v>3055.8099179999999</v>
      </c>
      <c r="HH52" s="68">
        <v>582.46543300000008</v>
      </c>
      <c r="HI52" s="68">
        <v>2193.7915840000001</v>
      </c>
      <c r="HJ52" s="68">
        <v>1629.9707130000002</v>
      </c>
      <c r="HK52" s="68">
        <v>1877.0894649999998</v>
      </c>
      <c r="HL52" s="68">
        <v>635.29139799999996</v>
      </c>
      <c r="HM52" s="68">
        <v>2134.3684880000001</v>
      </c>
      <c r="HN52" s="68">
        <v>617.93029300000001</v>
      </c>
      <c r="HO52" s="68">
        <v>1653.5280719999998</v>
      </c>
      <c r="HP52" s="68">
        <v>1894.5151370000001</v>
      </c>
      <c r="HQ52" s="68">
        <v>1915.8687080000002</v>
      </c>
      <c r="HR52" s="68">
        <v>2174.0092599999998</v>
      </c>
      <c r="HS52" s="68">
        <v>1800.206023</v>
      </c>
      <c r="HT52" s="66">
        <v>3166.4516960000001</v>
      </c>
      <c r="HU52" s="66">
        <v>2141.2129869999999</v>
      </c>
      <c r="HV52" s="68">
        <v>2290.4758860000147</v>
      </c>
      <c r="HW52" s="68">
        <v>2176.2137560000047</v>
      </c>
      <c r="HX52" s="68">
        <v>1552.9257040000084</v>
      </c>
      <c r="HY52" s="68">
        <v>2110.1042149999848</v>
      </c>
      <c r="HZ52" s="68">
        <v>2249.0928950000016</v>
      </c>
      <c r="IA52" s="68">
        <v>5080.4913450000095</v>
      </c>
      <c r="IB52" s="68">
        <v>1492.9491719999933</v>
      </c>
      <c r="IC52" s="68">
        <v>3845.092988000004</v>
      </c>
      <c r="ID52" s="68">
        <v>3183.4961620000395</v>
      </c>
      <c r="IE52" s="66">
        <v>3015.3248179999791</v>
      </c>
      <c r="IF52" s="66">
        <v>2420.7909099999961</v>
      </c>
      <c r="IG52" s="66">
        <v>1643.3380610000022</v>
      </c>
      <c r="IH52" s="66">
        <v>3882.872719</v>
      </c>
      <c r="II52" s="66">
        <v>2848.0445909999999</v>
      </c>
      <c r="IJ52" s="68">
        <v>2106.3444649999997</v>
      </c>
      <c r="IK52" s="66">
        <v>1973.3574809999845</v>
      </c>
      <c r="IL52" s="66">
        <v>2956.0030460000053</v>
      </c>
      <c r="IM52" s="66">
        <v>2262.2553820000103</v>
      </c>
      <c r="IN52" s="66">
        <v>2332.5682390000006</v>
      </c>
      <c r="IO52" s="66">
        <v>4224.3672860000006</v>
      </c>
      <c r="IP52" s="66">
        <v>7508.2063330000001</v>
      </c>
      <c r="IQ52" s="106">
        <v>14760.590554999999</v>
      </c>
      <c r="IR52" s="66">
        <v>4472.8422780000001</v>
      </c>
      <c r="IS52" s="66">
        <v>1471.2198819999999</v>
      </c>
      <c r="IT52" s="106">
        <v>3027.034756</v>
      </c>
      <c r="IU52" s="106">
        <v>9361.4777860000013</v>
      </c>
      <c r="IV52" s="66">
        <v>4810.1037099999994</v>
      </c>
      <c r="IW52" s="66">
        <v>3289.82575</v>
      </c>
      <c r="IX52" s="66">
        <v>3033.4620760000003</v>
      </c>
      <c r="IY52" s="66">
        <v>2519.451611</v>
      </c>
      <c r="IZ52" s="66">
        <v>3789.4260549999999</v>
      </c>
      <c r="JA52" s="66">
        <v>4561.9256100000002</v>
      </c>
      <c r="JB52" s="66">
        <v>3516.5178040000001</v>
      </c>
      <c r="JC52" s="66">
        <v>3347.4235049999697</v>
      </c>
      <c r="JD52" s="66">
        <v>2279.8511089999956</v>
      </c>
      <c r="JE52" s="66">
        <v>1949.0569769999856</v>
      </c>
      <c r="JF52" s="66">
        <v>5583.8471389999995</v>
      </c>
      <c r="JG52" s="66">
        <v>816.18287499999997</v>
      </c>
      <c r="JH52" s="66">
        <v>1118.5468530000001</v>
      </c>
      <c r="JI52" s="66">
        <v>3605.8812380000004</v>
      </c>
      <c r="JJ52" s="66">
        <v>3651.1595480000001</v>
      </c>
      <c r="JK52" s="66">
        <v>5318.80987</v>
      </c>
      <c r="JL52" s="66">
        <v>1947.256261</v>
      </c>
      <c r="JM52" s="66">
        <v>3803.0684399999991</v>
      </c>
      <c r="JN52" s="66">
        <v>3853.5070900000001</v>
      </c>
      <c r="JO52" s="66">
        <v>5137.0790309999993</v>
      </c>
      <c r="JP52" s="66">
        <v>1690.486652</v>
      </c>
      <c r="JQ52" s="66">
        <v>5569.6853929999997</v>
      </c>
      <c r="JR52" s="102">
        <f t="shared" si="19"/>
        <v>45485.556748999952</v>
      </c>
      <c r="JS52" s="102">
        <f t="shared" si="20"/>
        <v>42095.510389999996</v>
      </c>
      <c r="JT52" s="98"/>
      <c r="JU52" s="15"/>
    </row>
    <row r="53" spans="1:281" ht="15">
      <c r="A53" s="17"/>
      <c r="B53" s="47"/>
      <c r="C53" s="26"/>
      <c r="D53" s="26"/>
      <c r="E53" s="27"/>
      <c r="F53" s="27"/>
      <c r="G53" s="27"/>
      <c r="H53" s="26"/>
      <c r="I53" s="27"/>
      <c r="J53" s="26"/>
      <c r="K53" s="56"/>
      <c r="L53" s="56"/>
      <c r="M53" s="55"/>
      <c r="N53" s="55"/>
      <c r="O53" s="55"/>
      <c r="P53" s="55"/>
      <c r="Q53" s="55"/>
      <c r="R53" s="53"/>
      <c r="S53" s="53"/>
      <c r="T53" s="53"/>
      <c r="U53" s="102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8"/>
      <c r="BA53" s="68"/>
      <c r="BB53" s="68"/>
      <c r="BC53" s="68"/>
      <c r="BD53" s="68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6"/>
      <c r="BS53" s="66"/>
      <c r="BT53" s="66"/>
      <c r="BU53" s="66"/>
      <c r="BV53" s="66"/>
      <c r="BW53" s="66"/>
      <c r="BX53" s="66"/>
      <c r="BY53" s="66"/>
      <c r="BZ53" s="66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5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55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55"/>
      <c r="FK53" s="55"/>
      <c r="FL53" s="68"/>
      <c r="FM53" s="68"/>
      <c r="FN53" s="68"/>
      <c r="FO53" s="68"/>
      <c r="FP53" s="68"/>
      <c r="FQ53" s="68"/>
      <c r="FR53" s="55"/>
      <c r="FS53" s="68"/>
      <c r="FT53" s="68"/>
      <c r="FU53" s="68"/>
      <c r="FV53" s="68"/>
      <c r="FW53" s="68"/>
      <c r="FX53" s="68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68"/>
      <c r="HO53" s="55"/>
      <c r="HP53" s="55"/>
      <c r="HQ53" s="55"/>
      <c r="HR53" s="55"/>
      <c r="HS53" s="55"/>
      <c r="HT53" s="53"/>
      <c r="HU53" s="53"/>
      <c r="HV53" s="55"/>
      <c r="HW53" s="55"/>
      <c r="HX53" s="55"/>
      <c r="HY53" s="68"/>
      <c r="HZ53" s="55"/>
      <c r="IA53" s="55"/>
      <c r="IB53" s="55"/>
      <c r="IC53" s="55"/>
      <c r="ID53" s="55"/>
      <c r="IE53" s="53"/>
      <c r="IF53" s="53"/>
      <c r="IG53" s="53"/>
      <c r="IH53" s="53"/>
      <c r="II53" s="53"/>
      <c r="IJ53" s="68"/>
      <c r="IK53" s="53"/>
      <c r="IL53" s="53"/>
      <c r="IM53" s="53"/>
      <c r="IN53" s="53"/>
      <c r="IO53" s="53"/>
      <c r="IP53" s="53"/>
      <c r="IQ53" s="106"/>
      <c r="IR53" s="53"/>
      <c r="IS53" s="53"/>
      <c r="IT53" s="106"/>
      <c r="IU53" s="106"/>
      <c r="IV53" s="53"/>
      <c r="IW53" s="53"/>
      <c r="IX53" s="53"/>
      <c r="IY53" s="53"/>
      <c r="IZ53" s="53"/>
      <c r="JA53" s="53"/>
      <c r="JB53" s="53"/>
      <c r="JC53" s="53"/>
      <c r="JD53" s="53"/>
      <c r="JE53" s="53"/>
      <c r="JF53" s="53"/>
      <c r="JG53" s="53"/>
      <c r="JH53" s="53"/>
      <c r="JI53" s="53"/>
      <c r="JJ53" s="53"/>
      <c r="JK53" s="53"/>
      <c r="JL53" s="53"/>
      <c r="JM53" s="53"/>
      <c r="JN53" s="53"/>
      <c r="JO53" s="53"/>
      <c r="JP53" s="53"/>
      <c r="JQ53" s="53"/>
      <c r="JR53" s="102"/>
      <c r="JS53" s="102"/>
      <c r="JT53" s="112"/>
      <c r="JU53" s="15"/>
    </row>
    <row r="54" spans="1:281" ht="15">
      <c r="A54" s="50" t="s">
        <v>54</v>
      </c>
      <c r="B54" s="51">
        <f t="shared" ref="B54:BO54" si="37">SUM(B56:B66)</f>
        <v>27801</v>
      </c>
      <c r="C54" s="51">
        <f t="shared" si="37"/>
        <v>40828.9</v>
      </c>
      <c r="D54" s="51">
        <f t="shared" si="37"/>
        <v>74683.199999999997</v>
      </c>
      <c r="E54" s="51">
        <f t="shared" si="37"/>
        <v>78992.439999999988</v>
      </c>
      <c r="F54" s="51">
        <f t="shared" si="37"/>
        <v>95403.3</v>
      </c>
      <c r="G54" s="51">
        <f t="shared" si="37"/>
        <v>96176.5</v>
      </c>
      <c r="H54" s="51">
        <f t="shared" si="37"/>
        <v>111416</v>
      </c>
      <c r="I54" s="51">
        <f t="shared" si="37"/>
        <v>133170.5</v>
      </c>
      <c r="J54" s="52">
        <f t="shared" si="37"/>
        <v>149294.65000000002</v>
      </c>
      <c r="K54" s="52">
        <f t="shared" si="37"/>
        <v>181836.26221300001</v>
      </c>
      <c r="L54" s="52">
        <f t="shared" si="37"/>
        <v>276610.93368300004</v>
      </c>
      <c r="M54" s="53">
        <f t="shared" si="37"/>
        <v>338738.53894499992</v>
      </c>
      <c r="N54" s="53">
        <f t="shared" si="37"/>
        <v>420291.57938663731</v>
      </c>
      <c r="O54" s="53">
        <f t="shared" si="37"/>
        <v>355233.01612789894</v>
      </c>
      <c r="P54" s="53">
        <f t="shared" si="37"/>
        <v>310810.94649705832</v>
      </c>
      <c r="Q54" s="53">
        <f t="shared" si="37"/>
        <v>318102.53068899998</v>
      </c>
      <c r="R54" s="53">
        <f t="shared" si="37"/>
        <v>370928.30325574992</v>
      </c>
      <c r="S54" s="53">
        <f t="shared" si="37"/>
        <v>348030.13709224999</v>
      </c>
      <c r="T54" s="53">
        <f t="shared" si="37"/>
        <v>459134.18510970951</v>
      </c>
      <c r="U54" s="53">
        <f t="shared" si="37"/>
        <v>511735.11305464024</v>
      </c>
      <c r="V54" s="53">
        <f t="shared" si="37"/>
        <v>3712</v>
      </c>
      <c r="W54" s="53">
        <f t="shared" si="37"/>
        <v>4629.8</v>
      </c>
      <c r="X54" s="53">
        <f t="shared" si="37"/>
        <v>6561.9000000000005</v>
      </c>
      <c r="Y54" s="53">
        <f t="shared" si="37"/>
        <v>4922.8000000000011</v>
      </c>
      <c r="Z54" s="53">
        <f t="shared" si="37"/>
        <v>4692.9000000000005</v>
      </c>
      <c r="AA54" s="53">
        <f t="shared" si="37"/>
        <v>5693.0999999999985</v>
      </c>
      <c r="AB54" s="53">
        <f t="shared" si="37"/>
        <v>6358.2</v>
      </c>
      <c r="AC54" s="53">
        <f t="shared" si="37"/>
        <v>5078.6000000000004</v>
      </c>
      <c r="AD54" s="53">
        <f t="shared" si="37"/>
        <v>9315.5</v>
      </c>
      <c r="AE54" s="53">
        <f t="shared" si="37"/>
        <v>6274.7000000000007</v>
      </c>
      <c r="AF54" s="53">
        <f t="shared" si="37"/>
        <v>7485.9</v>
      </c>
      <c r="AG54" s="53">
        <f t="shared" si="37"/>
        <v>9957.8000000000011</v>
      </c>
      <c r="AH54" s="53">
        <f t="shared" si="37"/>
        <v>3601.0999999999995</v>
      </c>
      <c r="AI54" s="53">
        <f t="shared" si="37"/>
        <v>5991.8</v>
      </c>
      <c r="AJ54" s="53">
        <f t="shared" si="37"/>
        <v>7708.9000000000005</v>
      </c>
      <c r="AK54" s="53">
        <f t="shared" si="37"/>
        <v>5227.2999999999993</v>
      </c>
      <c r="AL54" s="53">
        <f t="shared" si="37"/>
        <v>4756.2</v>
      </c>
      <c r="AM54" s="53">
        <f t="shared" si="37"/>
        <v>9121.5</v>
      </c>
      <c r="AN54" s="53">
        <f t="shared" si="37"/>
        <v>7237.5999999999995</v>
      </c>
      <c r="AO54" s="53">
        <f t="shared" si="37"/>
        <v>5906.9000000000005</v>
      </c>
      <c r="AP54" s="53">
        <f t="shared" si="37"/>
        <v>7406.9999999999991</v>
      </c>
      <c r="AQ54" s="53">
        <f t="shared" si="37"/>
        <v>6782.8000000000011</v>
      </c>
      <c r="AR54" s="53">
        <f t="shared" si="37"/>
        <v>6576.9400000000005</v>
      </c>
      <c r="AS54" s="53">
        <f t="shared" si="37"/>
        <v>8674.4000000000015</v>
      </c>
      <c r="AT54" s="53">
        <f t="shared" si="37"/>
        <v>7968.4</v>
      </c>
      <c r="AU54" s="53">
        <f t="shared" si="37"/>
        <v>6944.8</v>
      </c>
      <c r="AV54" s="53">
        <f t="shared" si="37"/>
        <v>10251.300000000001</v>
      </c>
      <c r="AW54" s="53">
        <f t="shared" si="37"/>
        <v>10042.900000000001</v>
      </c>
      <c r="AX54" s="53">
        <f t="shared" si="37"/>
        <v>6946.6999999999989</v>
      </c>
      <c r="AY54" s="53">
        <f t="shared" si="37"/>
        <v>8729.4000000000015</v>
      </c>
      <c r="AZ54" s="53">
        <f t="shared" si="37"/>
        <v>4757.6999999999989</v>
      </c>
      <c r="BA54" s="53">
        <f t="shared" si="37"/>
        <v>10161.300000000001</v>
      </c>
      <c r="BB54" s="53">
        <f t="shared" si="37"/>
        <v>8914.1</v>
      </c>
      <c r="BC54" s="53">
        <f t="shared" si="37"/>
        <v>8312.9000000000015</v>
      </c>
      <c r="BD54" s="53">
        <f t="shared" si="37"/>
        <v>7655.4000000000015</v>
      </c>
      <c r="BE54" s="53">
        <f t="shared" si="37"/>
        <v>4718.3999999999996</v>
      </c>
      <c r="BF54" s="53">
        <f t="shared" si="37"/>
        <v>5635.9</v>
      </c>
      <c r="BG54" s="53">
        <f t="shared" si="37"/>
        <v>4862.6000000000004</v>
      </c>
      <c r="BH54" s="53">
        <f t="shared" si="37"/>
        <v>19895.5</v>
      </c>
      <c r="BI54" s="53">
        <f t="shared" si="37"/>
        <v>8372.5</v>
      </c>
      <c r="BJ54" s="53">
        <f t="shared" si="37"/>
        <v>5619.7000000000007</v>
      </c>
      <c r="BK54" s="53">
        <f t="shared" si="37"/>
        <v>7495</v>
      </c>
      <c r="BL54" s="53">
        <f t="shared" si="37"/>
        <v>7698.7</v>
      </c>
      <c r="BM54" s="53">
        <f t="shared" si="37"/>
        <v>8388.1000000000022</v>
      </c>
      <c r="BN54" s="53">
        <f t="shared" si="37"/>
        <v>5958.3</v>
      </c>
      <c r="BO54" s="53">
        <f t="shared" si="37"/>
        <v>7889.1</v>
      </c>
      <c r="BP54" s="53">
        <f t="shared" ref="BP54:EA54" si="38">SUM(BP56:BP66)</f>
        <v>8185.6000000000067</v>
      </c>
      <c r="BQ54" s="53">
        <f t="shared" si="38"/>
        <v>6175.4999999999945</v>
      </c>
      <c r="BR54" s="53">
        <f t="shared" si="38"/>
        <v>10498.5</v>
      </c>
      <c r="BS54" s="53">
        <f t="shared" si="38"/>
        <v>30394.000000000004</v>
      </c>
      <c r="BT54" s="53">
        <f t="shared" si="38"/>
        <v>38766.5</v>
      </c>
      <c r="BU54" s="53">
        <f t="shared" si="38"/>
        <v>44386.2</v>
      </c>
      <c r="BV54" s="53">
        <f t="shared" si="38"/>
        <v>51881.2</v>
      </c>
      <c r="BW54" s="53">
        <f t="shared" si="38"/>
        <v>59579.899999999994</v>
      </c>
      <c r="BX54" s="53">
        <f t="shared" si="38"/>
        <v>67968</v>
      </c>
      <c r="BY54" s="53">
        <f t="shared" si="38"/>
        <v>73926.3</v>
      </c>
      <c r="BZ54" s="53">
        <f t="shared" si="38"/>
        <v>81815.399999999994</v>
      </c>
      <c r="CA54" s="53">
        <f t="shared" si="38"/>
        <v>90001.000000000015</v>
      </c>
      <c r="CB54" s="53">
        <f t="shared" si="38"/>
        <v>96176.5</v>
      </c>
      <c r="CC54" s="53">
        <f t="shared" si="38"/>
        <v>8968.8000000000011</v>
      </c>
      <c r="CD54" s="53">
        <f t="shared" si="38"/>
        <v>6807.5000000000009</v>
      </c>
      <c r="CE54" s="53">
        <f t="shared" si="38"/>
        <v>7256.4</v>
      </c>
      <c r="CF54" s="53">
        <f t="shared" si="38"/>
        <v>6568.3000000000011</v>
      </c>
      <c r="CG54" s="53">
        <f t="shared" si="38"/>
        <v>6867.1</v>
      </c>
      <c r="CH54" s="53">
        <f t="shared" si="38"/>
        <v>8405.6</v>
      </c>
      <c r="CI54" s="53">
        <f t="shared" si="38"/>
        <v>8172.0000000000009</v>
      </c>
      <c r="CJ54" s="53">
        <f t="shared" si="38"/>
        <v>24654.800000000003</v>
      </c>
      <c r="CK54" s="53">
        <f t="shared" si="38"/>
        <v>7393.5999999999822</v>
      </c>
      <c r="CL54" s="53">
        <f t="shared" si="38"/>
        <v>8636.3000000000175</v>
      </c>
      <c r="CM54" s="53">
        <f t="shared" si="38"/>
        <v>11431.4</v>
      </c>
      <c r="CN54" s="53">
        <f t="shared" si="38"/>
        <v>6254.2</v>
      </c>
      <c r="CO54" s="53">
        <f t="shared" si="38"/>
        <v>15776.3</v>
      </c>
      <c r="CP54" s="53">
        <f t="shared" si="38"/>
        <v>23032.699999999997</v>
      </c>
      <c r="CQ54" s="53">
        <f t="shared" si="38"/>
        <v>29601.000000000004</v>
      </c>
      <c r="CR54" s="53">
        <f t="shared" si="38"/>
        <v>36468.099999999991</v>
      </c>
      <c r="CS54" s="53">
        <f t="shared" si="38"/>
        <v>44873.7</v>
      </c>
      <c r="CT54" s="53">
        <f t="shared" si="38"/>
        <v>53045.700000000004</v>
      </c>
      <c r="CU54" s="53">
        <f t="shared" si="38"/>
        <v>77700.499999999985</v>
      </c>
      <c r="CV54" s="53">
        <f t="shared" si="38"/>
        <v>85094.099999999991</v>
      </c>
      <c r="CW54" s="53">
        <f t="shared" si="38"/>
        <v>93730.400000000023</v>
      </c>
      <c r="CX54" s="53">
        <f t="shared" si="38"/>
        <v>105161.8</v>
      </c>
      <c r="CY54" s="53">
        <f t="shared" si="38"/>
        <v>111416</v>
      </c>
      <c r="CZ54" s="53">
        <f t="shared" si="38"/>
        <v>7165.5000000000009</v>
      </c>
      <c r="DA54" s="53">
        <f t="shared" si="38"/>
        <v>16384.5</v>
      </c>
      <c r="DB54" s="53">
        <f t="shared" si="38"/>
        <v>26201.999999999996</v>
      </c>
      <c r="DC54" s="53">
        <f t="shared" si="38"/>
        <v>39207.200000000004</v>
      </c>
      <c r="DD54" s="53">
        <f t="shared" si="38"/>
        <v>48982.700000000004</v>
      </c>
      <c r="DE54" s="53">
        <f t="shared" si="38"/>
        <v>59436</v>
      </c>
      <c r="DF54" s="53">
        <f t="shared" si="38"/>
        <v>69867.599999999991</v>
      </c>
      <c r="DG54" s="53">
        <f t="shared" si="38"/>
        <v>80231.899999999994</v>
      </c>
      <c r="DH54" s="53">
        <f t="shared" si="38"/>
        <v>91565.1</v>
      </c>
      <c r="DI54" s="53">
        <f t="shared" si="38"/>
        <v>105023.1</v>
      </c>
      <c r="DJ54" s="53">
        <f t="shared" si="38"/>
        <v>114946</v>
      </c>
      <c r="DK54" s="53">
        <f t="shared" si="38"/>
        <v>133170.5</v>
      </c>
      <c r="DL54" s="53">
        <f t="shared" si="38"/>
        <v>11022.599999999999</v>
      </c>
      <c r="DM54" s="53">
        <f t="shared" si="38"/>
        <v>26724.899999999998</v>
      </c>
      <c r="DN54" s="53">
        <f t="shared" si="38"/>
        <v>42299.19999999999</v>
      </c>
      <c r="DO54" s="53">
        <f t="shared" si="38"/>
        <v>55959.3</v>
      </c>
      <c r="DP54" s="53">
        <f t="shared" si="38"/>
        <v>65204.2</v>
      </c>
      <c r="DQ54" s="53">
        <f t="shared" si="38"/>
        <v>79920.400000000009</v>
      </c>
      <c r="DR54" s="53">
        <f t="shared" si="38"/>
        <v>94874.900000000009</v>
      </c>
      <c r="DS54" s="53">
        <f t="shared" si="38"/>
        <v>108893</v>
      </c>
      <c r="DT54" s="53">
        <f t="shared" si="38"/>
        <v>120465.7</v>
      </c>
      <c r="DU54" s="53">
        <f t="shared" si="38"/>
        <v>129451</v>
      </c>
      <c r="DV54" s="53">
        <f t="shared" si="38"/>
        <v>138357.59999999998</v>
      </c>
      <c r="DW54" s="53">
        <f t="shared" si="38"/>
        <v>10937.050000000001</v>
      </c>
      <c r="DX54" s="53">
        <f t="shared" si="38"/>
        <v>149294.65000000002</v>
      </c>
      <c r="DY54" s="53">
        <f t="shared" si="38"/>
        <v>11986.9</v>
      </c>
      <c r="DZ54" s="53">
        <f t="shared" si="38"/>
        <v>11344.099999999999</v>
      </c>
      <c r="EA54" s="53">
        <f t="shared" si="38"/>
        <v>15870.099999999999</v>
      </c>
      <c r="EB54" s="53">
        <f t="shared" ref="EB54:GM54" si="39">SUM(EB56:EB66)</f>
        <v>13185.2</v>
      </c>
      <c r="EC54" s="53">
        <f t="shared" si="39"/>
        <v>12375.728317999999</v>
      </c>
      <c r="ED54" s="53">
        <f t="shared" si="39"/>
        <v>13581.740461000001</v>
      </c>
      <c r="EE54" s="53">
        <f t="shared" si="39"/>
        <v>13765.500000000002</v>
      </c>
      <c r="EF54" s="53">
        <f t="shared" si="39"/>
        <v>15904.699999999997</v>
      </c>
      <c r="EG54" s="53">
        <f t="shared" si="39"/>
        <v>16692.662970000001</v>
      </c>
      <c r="EH54" s="53">
        <f t="shared" si="39"/>
        <v>16601.743463999999</v>
      </c>
      <c r="EI54" s="53">
        <f t="shared" si="39"/>
        <v>21224.357</v>
      </c>
      <c r="EJ54" s="53">
        <f t="shared" si="39"/>
        <v>19303.53</v>
      </c>
      <c r="EK54" s="53">
        <f t="shared" si="39"/>
        <v>181836.26221300001</v>
      </c>
      <c r="EL54" s="53">
        <f t="shared" si="39"/>
        <v>17036.100000000002</v>
      </c>
      <c r="EM54" s="53">
        <f t="shared" si="39"/>
        <v>20541.7</v>
      </c>
      <c r="EN54" s="53">
        <f t="shared" si="39"/>
        <v>17808.300000000003</v>
      </c>
      <c r="EO54" s="53">
        <f t="shared" si="39"/>
        <v>18787.457052000002</v>
      </c>
      <c r="EP54" s="53">
        <f t="shared" si="39"/>
        <v>17542.900000000001</v>
      </c>
      <c r="EQ54" s="53">
        <f t="shared" si="39"/>
        <v>22403.8</v>
      </c>
      <c r="ER54" s="53">
        <f t="shared" si="39"/>
        <v>20848.2</v>
      </c>
      <c r="ES54" s="53">
        <f t="shared" si="39"/>
        <v>28312.508396000001</v>
      </c>
      <c r="ET54" s="53">
        <f t="shared" si="39"/>
        <v>27643.681337999999</v>
      </c>
      <c r="EU54" s="53">
        <f t="shared" si="39"/>
        <v>26356.286896999998</v>
      </c>
      <c r="EV54" s="53">
        <f t="shared" si="39"/>
        <v>24254.9</v>
      </c>
      <c r="EW54" s="53">
        <f t="shared" si="39"/>
        <v>35075.1</v>
      </c>
      <c r="EX54" s="53">
        <f t="shared" si="39"/>
        <v>276610.93368300004</v>
      </c>
      <c r="EY54" s="53">
        <f t="shared" si="39"/>
        <v>22281.683971000002</v>
      </c>
      <c r="EZ54" s="53">
        <f t="shared" si="39"/>
        <v>25713.827377000001</v>
      </c>
      <c r="FA54" s="53">
        <f t="shared" si="39"/>
        <v>17808.258021000001</v>
      </c>
      <c r="FB54" s="53">
        <f t="shared" si="39"/>
        <v>26535.42</v>
      </c>
      <c r="FC54" s="53">
        <f t="shared" si="39"/>
        <v>24677.542000000001</v>
      </c>
      <c r="FD54" s="53">
        <f t="shared" si="39"/>
        <v>29855.299999999996</v>
      </c>
      <c r="FE54" s="53">
        <f t="shared" si="39"/>
        <v>25617.054469999999</v>
      </c>
      <c r="FF54" s="53">
        <f t="shared" si="39"/>
        <v>31211.653640999997</v>
      </c>
      <c r="FG54" s="53">
        <f t="shared" si="39"/>
        <v>37493.9</v>
      </c>
      <c r="FH54" s="53">
        <f t="shared" si="39"/>
        <v>34143.550421</v>
      </c>
      <c r="FI54" s="53">
        <f t="shared" si="39"/>
        <v>31677.750586000002</v>
      </c>
      <c r="FJ54" s="53">
        <f t="shared" si="39"/>
        <v>31722.600000000002</v>
      </c>
      <c r="FK54" s="53">
        <f t="shared" si="39"/>
        <v>338738.5404869999</v>
      </c>
      <c r="FL54" s="53">
        <f t="shared" si="39"/>
        <v>44111.419988000001</v>
      </c>
      <c r="FM54" s="53">
        <f t="shared" si="39"/>
        <v>25801.140869000003</v>
      </c>
      <c r="FN54" s="53">
        <f t="shared" si="39"/>
        <v>26688.767455000001</v>
      </c>
      <c r="FO54" s="53">
        <f t="shared" si="39"/>
        <v>55787.32869971</v>
      </c>
      <c r="FP54" s="53">
        <f t="shared" si="39"/>
        <v>37799.971854740004</v>
      </c>
      <c r="FQ54" s="53">
        <f t="shared" si="39"/>
        <v>41458.75</v>
      </c>
      <c r="FR54" s="53">
        <f t="shared" si="39"/>
        <v>32945.282646677297</v>
      </c>
      <c r="FS54" s="53">
        <f t="shared" si="39"/>
        <v>38882.701021183391</v>
      </c>
      <c r="FT54" s="53">
        <f t="shared" si="39"/>
        <v>31582.526807861206</v>
      </c>
      <c r="FU54" s="53">
        <f t="shared" si="39"/>
        <v>23877.599999999999</v>
      </c>
      <c r="FV54" s="53">
        <f t="shared" si="39"/>
        <v>24186.196251066769</v>
      </c>
      <c r="FW54" s="53">
        <f t="shared" si="39"/>
        <v>37169.893793398602</v>
      </c>
      <c r="FX54" s="53" t="e">
        <f t="shared" si="39"/>
        <v>#VALUE!</v>
      </c>
      <c r="FY54" s="53">
        <f t="shared" si="39"/>
        <v>23242.959108650371</v>
      </c>
      <c r="FZ54" s="53">
        <f t="shared" si="39"/>
        <v>27508.38457526741</v>
      </c>
      <c r="GA54" s="53">
        <f t="shared" si="39"/>
        <v>25263.907467251105</v>
      </c>
      <c r="GB54" s="53">
        <f t="shared" si="39"/>
        <v>24057.584117250008</v>
      </c>
      <c r="GC54" s="53">
        <f t="shared" si="39"/>
        <v>27146.03542108</v>
      </c>
      <c r="GD54" s="53">
        <f t="shared" si="39"/>
        <v>28529.380140160007</v>
      </c>
      <c r="GE54" s="53">
        <f t="shared" si="39"/>
        <v>33473.424543770016</v>
      </c>
      <c r="GF54" s="53">
        <f t="shared" si="39"/>
        <v>36790.709602370014</v>
      </c>
      <c r="GG54" s="53">
        <f t="shared" si="39"/>
        <v>37421.784589100011</v>
      </c>
      <c r="GH54" s="53">
        <f t="shared" si="39"/>
        <v>26168.273949000002</v>
      </c>
      <c r="GI54" s="53">
        <f t="shared" si="39"/>
        <v>31376.052766000001</v>
      </c>
      <c r="GJ54" s="53">
        <f t="shared" si="39"/>
        <v>34254.519848999997</v>
      </c>
      <c r="GK54" s="53">
        <f t="shared" si="39"/>
        <v>355233.01612889889</v>
      </c>
      <c r="GL54" s="53">
        <f t="shared" si="39"/>
        <v>30196.142743999997</v>
      </c>
      <c r="GM54" s="53">
        <f t="shared" si="39"/>
        <v>25086.608948000001</v>
      </c>
      <c r="GN54" s="53">
        <f t="shared" ref="GN54:IY54" si="40">SUM(GN56:GN66)</f>
        <v>26304.078544</v>
      </c>
      <c r="GO54" s="53">
        <f t="shared" si="40"/>
        <v>26014.572842000001</v>
      </c>
      <c r="GP54" s="53">
        <f t="shared" si="40"/>
        <v>18998.645120000001</v>
      </c>
      <c r="GQ54" s="53">
        <f t="shared" si="40"/>
        <v>24206.578636999999</v>
      </c>
      <c r="GR54" s="53">
        <f t="shared" si="40"/>
        <v>26631.585819</v>
      </c>
      <c r="GS54" s="53">
        <f t="shared" si="40"/>
        <v>42091.972439999998</v>
      </c>
      <c r="GT54" s="53">
        <f t="shared" si="40"/>
        <v>43365.650985489963</v>
      </c>
      <c r="GU54" s="53">
        <f t="shared" si="40"/>
        <v>28419.499501999999</v>
      </c>
      <c r="GV54" s="53">
        <f t="shared" si="40"/>
        <v>32067.314906000003</v>
      </c>
      <c r="GW54" s="53">
        <f t="shared" si="40"/>
        <v>33190.215885000005</v>
      </c>
      <c r="GX54" s="53">
        <f t="shared" si="40"/>
        <v>26118.415746999995</v>
      </c>
      <c r="GY54" s="53">
        <f t="shared" si="40"/>
        <v>30819.617564</v>
      </c>
      <c r="GZ54" s="53">
        <f t="shared" si="40"/>
        <v>27621.853482000002</v>
      </c>
      <c r="HA54" s="53">
        <f t="shared" si="40"/>
        <v>23561.371976000002</v>
      </c>
      <c r="HB54" s="53">
        <f t="shared" si="40"/>
        <v>24651.868355999999</v>
      </c>
      <c r="HC54" s="53">
        <f t="shared" si="40"/>
        <v>26787.685963</v>
      </c>
      <c r="HD54" s="53">
        <f t="shared" si="40"/>
        <v>28860.171765000003</v>
      </c>
      <c r="HE54" s="53">
        <f t="shared" si="40"/>
        <v>31162.322353999996</v>
      </c>
      <c r="HF54" s="53">
        <f t="shared" si="40"/>
        <v>28144.470047999999</v>
      </c>
      <c r="HG54" s="53">
        <f t="shared" si="40"/>
        <v>24407.290765999998</v>
      </c>
      <c r="HH54" s="53">
        <f t="shared" si="40"/>
        <v>24185.980580999996</v>
      </c>
      <c r="HI54" s="53">
        <f t="shared" si="40"/>
        <v>21781.482087000004</v>
      </c>
      <c r="HJ54" s="53">
        <f t="shared" si="40"/>
        <v>23391.400951</v>
      </c>
      <c r="HK54" s="53">
        <f t="shared" si="40"/>
        <v>22302.936803000001</v>
      </c>
      <c r="HL54" s="53">
        <f t="shared" si="40"/>
        <v>27236.641451</v>
      </c>
      <c r="HM54" s="53">
        <f t="shared" si="40"/>
        <v>26310.347269000002</v>
      </c>
      <c r="HN54" s="53">
        <f t="shared" si="40"/>
        <v>37587.983338999999</v>
      </c>
      <c r="HO54" s="53">
        <f t="shared" si="40"/>
        <v>33586.829484000002</v>
      </c>
      <c r="HP54" s="53">
        <f t="shared" si="40"/>
        <v>27490.271757999999</v>
      </c>
      <c r="HQ54" s="53">
        <f t="shared" si="40"/>
        <v>42306.509935000002</v>
      </c>
      <c r="HR54" s="53">
        <f t="shared" si="40"/>
        <v>36042.974545750003</v>
      </c>
      <c r="HS54" s="53">
        <f t="shared" si="40"/>
        <v>38750.989776000002</v>
      </c>
      <c r="HT54" s="53">
        <f t="shared" si="40"/>
        <v>29270.643759000002</v>
      </c>
      <c r="HU54" s="53">
        <f t="shared" si="40"/>
        <v>26650.774185000002</v>
      </c>
      <c r="HV54" s="53">
        <f t="shared" si="40"/>
        <v>22055.491362000001</v>
      </c>
      <c r="HW54" s="53">
        <f t="shared" si="40"/>
        <v>28665.530277000002</v>
      </c>
      <c r="HX54" s="53">
        <f t="shared" si="40"/>
        <v>29450.640399</v>
      </c>
      <c r="HY54" s="53">
        <f t="shared" si="40"/>
        <v>24913.571207250003</v>
      </c>
      <c r="HZ54" s="53">
        <f t="shared" si="40"/>
        <v>29031.591686</v>
      </c>
      <c r="IA54" s="53">
        <f t="shared" si="40"/>
        <v>25815.835025</v>
      </c>
      <c r="IB54" s="53">
        <f t="shared" si="40"/>
        <v>35430.658395999999</v>
      </c>
      <c r="IC54" s="53">
        <f t="shared" si="40"/>
        <v>36666.563399000006</v>
      </c>
      <c r="ID54" s="53">
        <f t="shared" si="40"/>
        <v>26062.928834999995</v>
      </c>
      <c r="IE54" s="53">
        <f t="shared" si="40"/>
        <v>29381.229906</v>
      </c>
      <c r="IF54" s="53">
        <f t="shared" si="40"/>
        <v>29370.536979999997</v>
      </c>
      <c r="IG54" s="53">
        <f t="shared" si="40"/>
        <v>31185.559620000004</v>
      </c>
      <c r="IH54" s="53">
        <f t="shared" si="40"/>
        <v>31901.661112999998</v>
      </c>
      <c r="II54" s="53">
        <f t="shared" si="40"/>
        <v>33300.529649999997</v>
      </c>
      <c r="IJ54" s="53">
        <f t="shared" si="40"/>
        <v>40765.379584976188</v>
      </c>
      <c r="IK54" s="53">
        <f t="shared" si="40"/>
        <v>28838.611331</v>
      </c>
      <c r="IL54" s="53">
        <f t="shared" si="40"/>
        <v>30650.986929000002</v>
      </c>
      <c r="IM54" s="53">
        <f t="shared" si="40"/>
        <v>34238.304995292681</v>
      </c>
      <c r="IN54" s="53">
        <f t="shared" si="40"/>
        <v>48694.213282707322</v>
      </c>
      <c r="IO54" s="53">
        <f t="shared" si="40"/>
        <v>52586.830450000001</v>
      </c>
      <c r="IP54" s="53">
        <f t="shared" si="40"/>
        <v>46106.336628999998</v>
      </c>
      <c r="IQ54" s="53">
        <f t="shared" si="40"/>
        <v>37595.512101</v>
      </c>
      <c r="IR54" s="53">
        <f t="shared" si="40"/>
        <v>45174.704636733331</v>
      </c>
      <c r="IS54" s="53">
        <f t="shared" si="40"/>
        <v>29281.114407000001</v>
      </c>
      <c r="IT54" s="53">
        <f t="shared" si="40"/>
        <v>33659.912709999997</v>
      </c>
      <c r="IU54" s="53">
        <f t="shared" si="40"/>
        <v>36812.956989000006</v>
      </c>
      <c r="IV54" s="53">
        <f t="shared" si="40"/>
        <v>38871.827645000005</v>
      </c>
      <c r="IW54" s="53">
        <f t="shared" si="40"/>
        <v>40933.821982040259</v>
      </c>
      <c r="IX54" s="53">
        <f t="shared" si="40"/>
        <v>30234.998271</v>
      </c>
      <c r="IY54" s="53">
        <f t="shared" si="40"/>
        <v>38936.514775599993</v>
      </c>
      <c r="IZ54" s="53">
        <f t="shared" ref="IZ54:JS54" si="41">SUM(IZ56:IZ66)</f>
        <v>45162.389532000008</v>
      </c>
      <c r="JA54" s="53">
        <f t="shared" si="41"/>
        <v>45137.963285000005</v>
      </c>
      <c r="JB54" s="53">
        <f t="shared" si="41"/>
        <v>56788.940859000002</v>
      </c>
      <c r="JC54" s="53">
        <f t="shared" si="41"/>
        <v>42030.125898999991</v>
      </c>
      <c r="JD54" s="53">
        <f t="shared" si="41"/>
        <v>46850.548091000004</v>
      </c>
      <c r="JE54" s="53">
        <f t="shared" si="41"/>
        <v>56315.113016000003</v>
      </c>
      <c r="JF54" s="53">
        <f t="shared" si="41"/>
        <v>43847.984095</v>
      </c>
      <c r="JG54" s="53">
        <f t="shared" si="41"/>
        <v>44644.880841000006</v>
      </c>
      <c r="JH54" s="53">
        <f t="shared" si="41"/>
        <v>59224.973939999996</v>
      </c>
      <c r="JI54" s="53">
        <f t="shared" si="41"/>
        <v>55612.424032999996</v>
      </c>
      <c r="JJ54" s="53">
        <f t="shared" si="41"/>
        <v>48757.841525000003</v>
      </c>
      <c r="JK54" s="53">
        <f t="shared" si="41"/>
        <v>46963.340188999988</v>
      </c>
      <c r="JL54" s="53">
        <f t="shared" si="41"/>
        <v>54646.557150000001</v>
      </c>
      <c r="JM54" s="53">
        <f t="shared" si="41"/>
        <v>60421.074560999994</v>
      </c>
      <c r="JN54" s="53">
        <f t="shared" si="41"/>
        <v>61309.623505000003</v>
      </c>
      <c r="JO54" s="53">
        <f t="shared" si="41"/>
        <v>48088.039882000005</v>
      </c>
      <c r="JP54" s="53">
        <f t="shared" si="41"/>
        <v>52551.451097000005</v>
      </c>
      <c r="JQ54" s="53">
        <f t="shared" si="41"/>
        <v>46021.143277000003</v>
      </c>
      <c r="JR54" s="53">
        <f t="shared" si="41"/>
        <v>511735.11305464024</v>
      </c>
      <c r="JS54" s="53">
        <f t="shared" si="41"/>
        <v>622089.33409500017</v>
      </c>
      <c r="JT54" s="112"/>
      <c r="JU54" s="15"/>
    </row>
    <row r="55" spans="1:281" ht="15">
      <c r="A55" s="50"/>
      <c r="B55" s="47"/>
      <c r="C55" s="26"/>
      <c r="D55" s="26"/>
      <c r="E55" s="27"/>
      <c r="F55" s="27"/>
      <c r="G55" s="27"/>
      <c r="H55" s="26"/>
      <c r="I55" s="27"/>
      <c r="J55" s="26"/>
      <c r="K55" s="56"/>
      <c r="L55" s="56"/>
      <c r="M55" s="55"/>
      <c r="N55" s="55"/>
      <c r="O55" s="55"/>
      <c r="P55" s="55"/>
      <c r="Q55" s="55"/>
      <c r="R55" s="53"/>
      <c r="S55" s="53"/>
      <c r="T55" s="53"/>
      <c r="U55" s="102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8"/>
      <c r="BA55" s="68"/>
      <c r="BB55" s="68"/>
      <c r="BC55" s="68"/>
      <c r="BD55" s="68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6"/>
      <c r="BS55" s="66"/>
      <c r="BT55" s="66"/>
      <c r="BU55" s="66"/>
      <c r="BV55" s="66"/>
      <c r="BW55" s="66"/>
      <c r="BX55" s="66"/>
      <c r="BY55" s="66"/>
      <c r="BZ55" s="66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5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55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8"/>
      <c r="FK55" s="55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8"/>
      <c r="HR55" s="68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8"/>
      <c r="IG55" s="68"/>
      <c r="IH55" s="68"/>
      <c r="II55" s="68"/>
      <c r="IJ55" s="68"/>
      <c r="IK55" s="68"/>
      <c r="IL55" s="68"/>
      <c r="IM55" s="68"/>
      <c r="IN55" s="68"/>
      <c r="IO55" s="68"/>
      <c r="IP55" s="68"/>
      <c r="IQ55" s="106"/>
      <c r="IR55" s="68"/>
      <c r="IS55" s="68"/>
      <c r="IT55" s="106"/>
      <c r="IU55" s="106"/>
      <c r="IV55" s="68"/>
      <c r="IW55" s="68"/>
      <c r="IX55" s="68"/>
      <c r="IY55" s="68"/>
      <c r="IZ55" s="68"/>
      <c r="JA55" s="68"/>
      <c r="JB55" s="68"/>
      <c r="JC55" s="68"/>
      <c r="JD55" s="68"/>
      <c r="JE55" s="68"/>
      <c r="JF55" s="68"/>
      <c r="JG55" s="68"/>
      <c r="JH55" s="68"/>
      <c r="JI55" s="68"/>
      <c r="JJ55" s="68"/>
      <c r="JK55" s="68"/>
      <c r="JL55" s="68"/>
      <c r="JM55" s="68"/>
      <c r="JN55" s="68"/>
      <c r="JO55" s="68"/>
      <c r="JP55" s="68"/>
      <c r="JQ55" s="68"/>
      <c r="JR55" s="102"/>
      <c r="JS55" s="102"/>
      <c r="JT55" s="114"/>
      <c r="JU55" s="15"/>
    </row>
    <row r="56" spans="1:281" ht="15">
      <c r="A56" s="25" t="s">
        <v>55</v>
      </c>
      <c r="B56" s="47">
        <v>3357.2</v>
      </c>
      <c r="C56" s="26">
        <v>4392.8</v>
      </c>
      <c r="D56" s="26">
        <v>5459.2</v>
      </c>
      <c r="E56" s="27">
        <v>4980.84</v>
      </c>
      <c r="F56" s="27">
        <v>16198.9</v>
      </c>
      <c r="G56" s="27">
        <v>9773.6</v>
      </c>
      <c r="H56" s="26">
        <v>10344.1</v>
      </c>
      <c r="I56" s="17">
        <v>12346.8</v>
      </c>
      <c r="J56" s="25">
        <v>7006.3</v>
      </c>
      <c r="K56" s="47">
        <v>9841.5625749999999</v>
      </c>
      <c r="L56" s="47">
        <v>23603.025128000005</v>
      </c>
      <c r="M56" s="66">
        <v>42211.348968000006</v>
      </c>
      <c r="N56" s="66">
        <v>33934.369513519669</v>
      </c>
      <c r="O56" s="66">
        <v>44379.126386201766</v>
      </c>
      <c r="P56" s="66">
        <v>37594.183330302098</v>
      </c>
      <c r="Q56" s="66">
        <v>12606.749361999999</v>
      </c>
      <c r="R56" s="66">
        <v>15348.964341999999</v>
      </c>
      <c r="S56" s="66">
        <v>16817.500470999999</v>
      </c>
      <c r="T56" s="66">
        <v>36019.423342999995</v>
      </c>
      <c r="U56" s="102">
        <f t="shared" si="14"/>
        <v>28884.559035999999</v>
      </c>
      <c r="V56" s="66">
        <v>224.6</v>
      </c>
      <c r="W56" s="66">
        <v>341</v>
      </c>
      <c r="X56" s="65">
        <v>212.9</v>
      </c>
      <c r="Y56" s="65">
        <v>367.9</v>
      </c>
      <c r="Z56" s="65">
        <v>418.5</v>
      </c>
      <c r="AA56" s="65">
        <v>645.4</v>
      </c>
      <c r="AB56" s="65">
        <v>537.5</v>
      </c>
      <c r="AC56" s="65">
        <v>361.3</v>
      </c>
      <c r="AD56" s="65">
        <v>811.4</v>
      </c>
      <c r="AE56" s="65">
        <v>620.4</v>
      </c>
      <c r="AF56" s="65">
        <v>431.8</v>
      </c>
      <c r="AG56" s="65">
        <v>486.5</v>
      </c>
      <c r="AH56" s="65">
        <v>194.7</v>
      </c>
      <c r="AI56" s="65">
        <v>687.4</v>
      </c>
      <c r="AJ56" s="65">
        <v>444.6</v>
      </c>
      <c r="AK56" s="65">
        <v>264.89999999999998</v>
      </c>
      <c r="AL56" s="65">
        <v>504</v>
      </c>
      <c r="AM56" s="65">
        <v>207.4</v>
      </c>
      <c r="AN56" s="65">
        <v>388.1</v>
      </c>
      <c r="AO56" s="65">
        <v>354.3</v>
      </c>
      <c r="AP56" s="65">
        <v>403.1</v>
      </c>
      <c r="AQ56" s="65">
        <v>390.1</v>
      </c>
      <c r="AR56" s="65">
        <v>415.44</v>
      </c>
      <c r="AS56" s="65">
        <v>726.8</v>
      </c>
      <c r="AT56" s="65">
        <v>1297</v>
      </c>
      <c r="AU56" s="65">
        <v>337.4</v>
      </c>
      <c r="AV56" s="65">
        <v>710.9</v>
      </c>
      <c r="AW56" s="65">
        <v>776</v>
      </c>
      <c r="AX56" s="65">
        <v>575.20000000000005</v>
      </c>
      <c r="AY56" s="65">
        <v>1888.6</v>
      </c>
      <c r="AZ56" s="68">
        <v>898.9</v>
      </c>
      <c r="BA56" s="68">
        <v>1509.2</v>
      </c>
      <c r="BB56" s="68">
        <v>2396.5</v>
      </c>
      <c r="BC56" s="68">
        <v>3106.2</v>
      </c>
      <c r="BD56" s="68">
        <v>2392.1999999999998</v>
      </c>
      <c r="BE56" s="65">
        <v>310.8</v>
      </c>
      <c r="BF56" s="65">
        <v>774.9</v>
      </c>
      <c r="BG56" s="65">
        <v>297.5</v>
      </c>
      <c r="BH56" s="65">
        <v>659.6</v>
      </c>
      <c r="BI56" s="65">
        <v>804.1</v>
      </c>
      <c r="BJ56" s="65">
        <v>271.10000000000002</v>
      </c>
      <c r="BK56" s="65">
        <v>2329.1999999999998</v>
      </c>
      <c r="BL56" s="65">
        <v>286.00000000000057</v>
      </c>
      <c r="BM56" s="65">
        <v>1039.4000000000001</v>
      </c>
      <c r="BN56" s="65">
        <v>329.8999999999993</v>
      </c>
      <c r="BO56" s="65">
        <v>572.90000000000111</v>
      </c>
      <c r="BP56" s="65">
        <v>1398.8</v>
      </c>
      <c r="BQ56" s="65">
        <v>1010.2</v>
      </c>
      <c r="BR56" s="66">
        <v>1072.4000000000001</v>
      </c>
      <c r="BS56" s="66">
        <v>1732</v>
      </c>
      <c r="BT56" s="66">
        <v>2536.1</v>
      </c>
      <c r="BU56" s="66">
        <v>2807.2</v>
      </c>
      <c r="BV56" s="66">
        <v>5136.3999999999996</v>
      </c>
      <c r="BW56" s="66">
        <v>5422.4</v>
      </c>
      <c r="BX56" s="66">
        <v>6461.8</v>
      </c>
      <c r="BY56" s="65">
        <v>6791.7</v>
      </c>
      <c r="BZ56" s="65">
        <v>7364.6</v>
      </c>
      <c r="CA56" s="65">
        <v>8763.4</v>
      </c>
      <c r="CB56" s="68">
        <v>9773.6</v>
      </c>
      <c r="CC56" s="65">
        <v>259.60000000000002</v>
      </c>
      <c r="CD56" s="65">
        <v>1035.2</v>
      </c>
      <c r="CE56" s="65">
        <v>505.2</v>
      </c>
      <c r="CF56" s="65">
        <v>319.8</v>
      </c>
      <c r="CG56" s="65">
        <v>994</v>
      </c>
      <c r="CH56" s="65">
        <v>964.7</v>
      </c>
      <c r="CI56" s="65">
        <v>129.30000000000001</v>
      </c>
      <c r="CJ56" s="65">
        <v>3857.8</v>
      </c>
      <c r="CK56" s="65">
        <v>302.69999999999891</v>
      </c>
      <c r="CL56" s="65">
        <v>755.80000000000109</v>
      </c>
      <c r="CM56" s="65">
        <v>744.79999999999927</v>
      </c>
      <c r="CN56" s="65">
        <v>475.20000000000073</v>
      </c>
      <c r="CO56" s="65">
        <v>1294.8</v>
      </c>
      <c r="CP56" s="65">
        <v>1800</v>
      </c>
      <c r="CQ56" s="65">
        <v>2119.8000000000002</v>
      </c>
      <c r="CR56" s="65">
        <v>3113.8</v>
      </c>
      <c r="CS56" s="65">
        <v>4078.5</v>
      </c>
      <c r="CT56" s="68">
        <v>4207.8</v>
      </c>
      <c r="CU56" s="65">
        <v>8065.6</v>
      </c>
      <c r="CV56" s="65">
        <v>8368.2999999999993</v>
      </c>
      <c r="CW56" s="68">
        <v>9124.1</v>
      </c>
      <c r="CX56" s="68">
        <v>9868.9</v>
      </c>
      <c r="CY56" s="65">
        <v>10344.1</v>
      </c>
      <c r="CZ56" s="65">
        <v>1406</v>
      </c>
      <c r="DA56" s="65">
        <v>3664.6</v>
      </c>
      <c r="DB56" s="65">
        <v>4325</v>
      </c>
      <c r="DC56" s="68">
        <v>5044.1000000000004</v>
      </c>
      <c r="DD56" s="68">
        <v>5786.7</v>
      </c>
      <c r="DE56" s="68">
        <v>7609.2</v>
      </c>
      <c r="DF56" s="68">
        <v>8267.2999999999993</v>
      </c>
      <c r="DG56" s="68">
        <v>8693.7999999999993</v>
      </c>
      <c r="DH56" s="68">
        <v>9005.6</v>
      </c>
      <c r="DI56" s="68">
        <v>10280.700000000001</v>
      </c>
      <c r="DJ56" s="68">
        <v>11787.9</v>
      </c>
      <c r="DK56" s="68">
        <v>12346.8</v>
      </c>
      <c r="DL56" s="68">
        <v>197.7</v>
      </c>
      <c r="DM56" s="68">
        <v>1171.2</v>
      </c>
      <c r="DN56" s="68">
        <v>1735.9</v>
      </c>
      <c r="DO56" s="68">
        <v>2549.6999999999998</v>
      </c>
      <c r="DP56" s="68">
        <v>3457.4</v>
      </c>
      <c r="DQ56" s="65">
        <v>4039.3</v>
      </c>
      <c r="DR56" s="68">
        <v>4501.1000000000004</v>
      </c>
      <c r="DS56" s="68">
        <v>5010.1000000000004</v>
      </c>
      <c r="DT56" s="68">
        <v>5552.2</v>
      </c>
      <c r="DU56" s="68">
        <v>6140.6</v>
      </c>
      <c r="DV56" s="68">
        <v>6614.4</v>
      </c>
      <c r="DW56" s="68">
        <v>391.9</v>
      </c>
      <c r="DX56" s="68">
        <f>DV56+DW56</f>
        <v>7006.2999999999993</v>
      </c>
      <c r="DY56" s="65">
        <v>1528.3</v>
      </c>
      <c r="DZ56" s="65">
        <v>1192</v>
      </c>
      <c r="EA56" s="65">
        <v>1431.4</v>
      </c>
      <c r="EB56" s="65">
        <v>381.2</v>
      </c>
      <c r="EC56" s="65">
        <v>515.93601999999998</v>
      </c>
      <c r="ED56" s="65">
        <f>[1]Feuil3!$F$4</f>
        <v>300.61043000000001</v>
      </c>
      <c r="EE56" s="65">
        <v>504.6</v>
      </c>
      <c r="EF56" s="65">
        <v>283.2</v>
      </c>
      <c r="EG56" s="65">
        <v>153.74843899999999</v>
      </c>
      <c r="EH56" s="65">
        <v>868.667686</v>
      </c>
      <c r="EI56" s="65">
        <v>2218.1999999999998</v>
      </c>
      <c r="EJ56" s="65">
        <v>463.7</v>
      </c>
      <c r="EK56" s="66">
        <f t="shared" ref="EK56:EK66" si="42">SUM(DY56:EJ56)</f>
        <v>9841.5625749999999</v>
      </c>
      <c r="EL56" s="65">
        <v>629.29999999999995</v>
      </c>
      <c r="EM56" s="65">
        <v>540.20000000000005</v>
      </c>
      <c r="EN56" s="65">
        <v>1369.5</v>
      </c>
      <c r="EO56" s="65">
        <v>1612.443225</v>
      </c>
      <c r="EP56" s="65">
        <v>2793</v>
      </c>
      <c r="EQ56" s="65">
        <v>1922.2</v>
      </c>
      <c r="ER56" s="65">
        <v>2016.7</v>
      </c>
      <c r="ES56" s="65">
        <v>443.05740600000001</v>
      </c>
      <c r="ET56" s="65">
        <v>2576.2250610000001</v>
      </c>
      <c r="EU56" s="65">
        <v>3741.7994359999998</v>
      </c>
      <c r="EV56" s="65">
        <v>2268.1999999999998</v>
      </c>
      <c r="EW56" s="65">
        <v>3690.4</v>
      </c>
      <c r="EX56" s="66">
        <f t="shared" ref="EX56:EX66" si="43">SUM(EL56:EW56)</f>
        <v>23603.025128000005</v>
      </c>
      <c r="EY56" s="65">
        <v>2746.1835970000002</v>
      </c>
      <c r="EZ56" s="65">
        <v>1184.4572519999999</v>
      </c>
      <c r="FA56" s="68">
        <v>1369.5189760000001</v>
      </c>
      <c r="FB56" s="68">
        <v>4073.05</v>
      </c>
      <c r="FC56" s="68">
        <v>3047.607</v>
      </c>
      <c r="FD56" s="68">
        <v>5272.5</v>
      </c>
      <c r="FE56" s="68">
        <v>3182.0685429999999</v>
      </c>
      <c r="FF56" s="68">
        <v>3704.7231379999998</v>
      </c>
      <c r="FG56" s="68">
        <v>4816</v>
      </c>
      <c r="FH56" s="68">
        <v>4930.2794370000001</v>
      </c>
      <c r="FI56" s="68">
        <v>4131.6610250000003</v>
      </c>
      <c r="FJ56" s="68">
        <v>3753.3</v>
      </c>
      <c r="FK56" s="68">
        <f t="shared" ref="FK56:FK66" si="44">SUM(EY56:FD56)+FE56+FF56+FG56+FH56+FI56+FJ56</f>
        <v>42211.348968000006</v>
      </c>
      <c r="FL56" s="68">
        <v>8030.3286319999997</v>
      </c>
      <c r="FM56" s="68">
        <v>2363.0931780000001</v>
      </c>
      <c r="FN56" s="68">
        <v>6354.9001090000002</v>
      </c>
      <c r="FO56" s="68">
        <v>1645.740708</v>
      </c>
      <c r="FP56" s="68">
        <v>1824.6500885599992</v>
      </c>
      <c r="FQ56" s="68">
        <v>912.7</v>
      </c>
      <c r="FR56" s="68">
        <v>2772.7469539489261</v>
      </c>
      <c r="FS56" s="68">
        <v>981.69116635527598</v>
      </c>
      <c r="FT56" s="68">
        <v>3158.347493538301</v>
      </c>
      <c r="FU56" s="68">
        <v>1730.9</v>
      </c>
      <c r="FV56" s="68">
        <v>1924.700184253308</v>
      </c>
      <c r="FW56" s="65">
        <v>2234.5709998638586</v>
      </c>
      <c r="FX56" s="68">
        <f t="shared" ref="FX56:FX66" si="45">FM56+FL56+FN56+FO56+FP56+FQ56+FR56+FS56+FT56+FU56+FV56+FW56</f>
        <v>33934.369513519669</v>
      </c>
      <c r="FY56" s="68">
        <v>2019.6445332832131</v>
      </c>
      <c r="FZ56" s="68">
        <v>2726.7911762996268</v>
      </c>
      <c r="GA56" s="68">
        <v>3430.7958230689296</v>
      </c>
      <c r="GB56" s="68">
        <v>4334.2559146899994</v>
      </c>
      <c r="GC56" s="68">
        <v>4759.2129715700012</v>
      </c>
      <c r="GD56" s="68">
        <v>2902.4848408599983</v>
      </c>
      <c r="GE56" s="68">
        <v>2803.8169835099975</v>
      </c>
      <c r="GF56" s="68">
        <v>2973.1450312300008</v>
      </c>
      <c r="GG56" s="68">
        <v>5058.2140296900006</v>
      </c>
      <c r="GH56" s="68">
        <v>2123.2258700000002</v>
      </c>
      <c r="GI56" s="68">
        <v>5751.1781460000002</v>
      </c>
      <c r="GJ56" s="68">
        <v>5496.3610660000004</v>
      </c>
      <c r="GK56" s="68">
        <f t="shared" ref="GK56:GK66" si="46">SUM(FY56:GJ56)</f>
        <v>44379.126386201766</v>
      </c>
      <c r="GL56" s="68">
        <v>6998.4905369999997</v>
      </c>
      <c r="GM56" s="68">
        <v>4735.5294679999997</v>
      </c>
      <c r="GN56" s="68">
        <v>2211.864955</v>
      </c>
      <c r="GO56" s="68">
        <v>3008.5087840000001</v>
      </c>
      <c r="GP56" s="68">
        <v>4074.338553</v>
      </c>
      <c r="GQ56" s="68">
        <v>3972.563772</v>
      </c>
      <c r="GR56" s="68">
        <v>4382.9096509999999</v>
      </c>
      <c r="GS56" s="68">
        <v>6546.5750859999998</v>
      </c>
      <c r="GT56" s="68">
        <v>5976.2567463021005</v>
      </c>
      <c r="GU56" s="68">
        <v>6070.8604949999999</v>
      </c>
      <c r="GV56" s="68">
        <v>4474.0374449999999</v>
      </c>
      <c r="GW56" s="68">
        <v>6032.2047320000001</v>
      </c>
      <c r="GX56" s="68">
        <v>2477.4683839999998</v>
      </c>
      <c r="GY56" s="68">
        <v>1519.2510910000001</v>
      </c>
      <c r="GZ56" s="68">
        <v>2807.0487629999998</v>
      </c>
      <c r="HA56" s="68">
        <v>824.23639900000001</v>
      </c>
      <c r="HB56" s="68">
        <v>788.75349100000005</v>
      </c>
      <c r="HC56" s="68">
        <v>1044.6061950000001</v>
      </c>
      <c r="HD56" s="68">
        <v>939.65107999999998</v>
      </c>
      <c r="HE56" s="68">
        <v>1199.127594</v>
      </c>
      <c r="HF56" s="68">
        <v>200.22187700000001</v>
      </c>
      <c r="HG56" s="68">
        <v>331.070697</v>
      </c>
      <c r="HH56" s="68">
        <v>232.314401</v>
      </c>
      <c r="HI56" s="68">
        <v>242.99939000000001</v>
      </c>
      <c r="HJ56" s="68">
        <v>252.06581399999999</v>
      </c>
      <c r="HK56" s="68">
        <v>326.33186599999999</v>
      </c>
      <c r="HL56" s="68">
        <v>2100.0832759999998</v>
      </c>
      <c r="HM56" s="68">
        <v>170.725528</v>
      </c>
      <c r="HN56" s="68">
        <v>1397.808415</v>
      </c>
      <c r="HO56" s="68">
        <v>1451.4357070000001</v>
      </c>
      <c r="HP56" s="68">
        <v>566.17940199999998</v>
      </c>
      <c r="HQ56" s="68">
        <v>775.88885100000005</v>
      </c>
      <c r="HR56" s="68">
        <v>3334.6478470000002</v>
      </c>
      <c r="HS56" s="68">
        <v>2922.4988600000001</v>
      </c>
      <c r="HT56" s="66">
        <v>913.84388799999999</v>
      </c>
      <c r="HU56" s="66">
        <v>1137.454888</v>
      </c>
      <c r="HV56" s="68">
        <v>708.171381</v>
      </c>
      <c r="HW56" s="68">
        <v>1230.665722</v>
      </c>
      <c r="HX56" s="68">
        <v>341.64762100000002</v>
      </c>
      <c r="HY56" s="68">
        <v>953.111448</v>
      </c>
      <c r="HZ56" s="68">
        <v>631.19492200000002</v>
      </c>
      <c r="IA56" s="68">
        <v>2097.1058750000002</v>
      </c>
      <c r="IB56" s="68">
        <v>1903.864366</v>
      </c>
      <c r="IC56" s="68">
        <v>2701.764146</v>
      </c>
      <c r="ID56" s="68">
        <v>299.16243500000002</v>
      </c>
      <c r="IE56" s="66">
        <v>1152.4582069999999</v>
      </c>
      <c r="IF56" s="66">
        <v>796.946279</v>
      </c>
      <c r="IG56" s="66">
        <v>4001.4080690000001</v>
      </c>
      <c r="IH56" s="66">
        <v>639.85372199999995</v>
      </c>
      <c r="II56" s="66">
        <v>3355.389122</v>
      </c>
      <c r="IJ56" s="68">
        <v>711.84357999999997</v>
      </c>
      <c r="IK56" s="66">
        <v>1112.8273690000001</v>
      </c>
      <c r="IL56" s="66">
        <v>3086.5943510000002</v>
      </c>
      <c r="IM56" s="66">
        <v>3590.5609359999999</v>
      </c>
      <c r="IN56" s="66">
        <v>3138.108553</v>
      </c>
      <c r="IO56" s="66">
        <v>2005.9857689999999</v>
      </c>
      <c r="IP56" s="66">
        <v>6669.4050280000001</v>
      </c>
      <c r="IQ56" s="106">
        <v>3784.2440109999998</v>
      </c>
      <c r="IR56" s="66">
        <v>7030.9828319999997</v>
      </c>
      <c r="IS56" s="66">
        <v>893.62806999999998</v>
      </c>
      <c r="IT56" s="106">
        <v>3819.2344429999998</v>
      </c>
      <c r="IU56" s="106">
        <v>3548.0405719999999</v>
      </c>
      <c r="IV56" s="66">
        <v>753.13489100000004</v>
      </c>
      <c r="IW56" s="66">
        <v>3162.820686</v>
      </c>
      <c r="IX56" s="66">
        <v>1592.1412800000001</v>
      </c>
      <c r="IY56" s="66">
        <v>5034.0420780000004</v>
      </c>
      <c r="IZ56" s="66">
        <v>4105.6074570000001</v>
      </c>
      <c r="JA56" s="66">
        <v>294.20093900000001</v>
      </c>
      <c r="JB56" s="66">
        <v>3299.316648</v>
      </c>
      <c r="JC56" s="66">
        <v>1512.2290479999999</v>
      </c>
      <c r="JD56" s="66">
        <v>1110.215743</v>
      </c>
      <c r="JE56" s="66">
        <v>653.57525099999998</v>
      </c>
      <c r="JF56" s="66">
        <v>865.59290799999997</v>
      </c>
      <c r="JG56" s="66">
        <v>514.30841399999997</v>
      </c>
      <c r="JH56" s="66">
        <v>1278.124178</v>
      </c>
      <c r="JI56" s="66">
        <v>1746.484224</v>
      </c>
      <c r="JJ56" s="66">
        <v>746.51581399999998</v>
      </c>
      <c r="JK56" s="66">
        <v>1607.925354</v>
      </c>
      <c r="JL56" s="66">
        <v>363.46608800000001</v>
      </c>
      <c r="JM56" s="66">
        <v>6512.7559229999997</v>
      </c>
      <c r="JN56" s="66">
        <v>2441.9834259999998</v>
      </c>
      <c r="JO56" s="66">
        <v>1246.3610430000001</v>
      </c>
      <c r="JP56" s="66">
        <v>842.96280300000001</v>
      </c>
      <c r="JQ56" s="66">
        <v>552.62604099999999</v>
      </c>
      <c r="JR56" s="102">
        <f t="shared" si="19"/>
        <v>28884.559035999999</v>
      </c>
      <c r="JS56" s="102">
        <f t="shared" si="20"/>
        <v>18719.106215999996</v>
      </c>
      <c r="JT56" s="98"/>
      <c r="JU56" s="15"/>
    </row>
    <row r="57" spans="1:281" ht="15">
      <c r="A57" s="64" t="s">
        <v>56</v>
      </c>
      <c r="B57" s="47">
        <v>67.5</v>
      </c>
      <c r="C57" s="26" t="s">
        <v>22</v>
      </c>
      <c r="D57" s="26" t="s">
        <v>22</v>
      </c>
      <c r="E57" s="27" t="s">
        <v>22</v>
      </c>
      <c r="F57" s="27">
        <v>5.0999999999999996</v>
      </c>
      <c r="G57" s="27">
        <v>25.6</v>
      </c>
      <c r="H57" s="26">
        <v>0.1</v>
      </c>
      <c r="I57" s="27" t="s">
        <v>22</v>
      </c>
      <c r="J57" s="26" t="s">
        <v>22</v>
      </c>
      <c r="K57" s="47">
        <v>340.93574000000001</v>
      </c>
      <c r="L57" s="47">
        <v>23.328016999999999</v>
      </c>
      <c r="M57" s="66">
        <v>403.47430900000001</v>
      </c>
      <c r="N57" s="66">
        <v>528.95000000000005</v>
      </c>
      <c r="O57" s="66" t="s">
        <v>24</v>
      </c>
      <c r="P57" s="66">
        <v>20.116741000000001</v>
      </c>
      <c r="Q57" s="66">
        <v>21.630998000000002</v>
      </c>
      <c r="R57" s="66">
        <v>14.953187</v>
      </c>
      <c r="S57" s="66">
        <v>4.4552630000000004</v>
      </c>
      <c r="T57" s="66">
        <v>3.5480659999999999</v>
      </c>
      <c r="U57" s="102">
        <f t="shared" si="14"/>
        <v>0</v>
      </c>
      <c r="V57" s="65" t="s">
        <v>22</v>
      </c>
      <c r="W57" s="65" t="s">
        <v>22</v>
      </c>
      <c r="X57" s="65" t="s">
        <v>22</v>
      </c>
      <c r="Y57" s="65" t="s">
        <v>22</v>
      </c>
      <c r="Z57" s="65" t="s">
        <v>22</v>
      </c>
      <c r="AA57" s="65" t="s">
        <v>22</v>
      </c>
      <c r="AB57" s="65" t="s">
        <v>22</v>
      </c>
      <c r="AC57" s="65" t="s">
        <v>22</v>
      </c>
      <c r="AD57" s="65" t="s">
        <v>22</v>
      </c>
      <c r="AE57" s="65" t="s">
        <v>22</v>
      </c>
      <c r="AF57" s="65" t="s">
        <v>22</v>
      </c>
      <c r="AG57" s="65" t="s">
        <v>22</v>
      </c>
      <c r="AH57" s="65" t="s">
        <v>22</v>
      </c>
      <c r="AI57" s="65" t="s">
        <v>22</v>
      </c>
      <c r="AJ57" s="65" t="s">
        <v>22</v>
      </c>
      <c r="AK57" s="65" t="s">
        <v>22</v>
      </c>
      <c r="AL57" s="65" t="s">
        <v>22</v>
      </c>
      <c r="AM57" s="65" t="s">
        <v>22</v>
      </c>
      <c r="AN57" s="65" t="s">
        <v>22</v>
      </c>
      <c r="AO57" s="65" t="s">
        <v>22</v>
      </c>
      <c r="AP57" s="65" t="s">
        <v>22</v>
      </c>
      <c r="AQ57" s="65" t="s">
        <v>22</v>
      </c>
      <c r="AR57" s="65" t="s">
        <v>22</v>
      </c>
      <c r="AS57" s="65" t="s">
        <v>22</v>
      </c>
      <c r="AT57" s="65" t="s">
        <v>22</v>
      </c>
      <c r="AU57" s="65" t="s">
        <v>22</v>
      </c>
      <c r="AV57" s="65" t="s">
        <v>22</v>
      </c>
      <c r="AW57" s="65" t="s">
        <v>22</v>
      </c>
      <c r="AX57" s="65" t="s">
        <v>22</v>
      </c>
      <c r="AY57" s="65">
        <v>3</v>
      </c>
      <c r="AZ57" s="68">
        <v>0</v>
      </c>
      <c r="BA57" s="68">
        <v>0</v>
      </c>
      <c r="BB57" s="68">
        <v>2.1</v>
      </c>
      <c r="BC57" s="68">
        <v>0</v>
      </c>
      <c r="BD57" s="68">
        <v>0</v>
      </c>
      <c r="BE57" s="65">
        <v>0</v>
      </c>
      <c r="BF57" s="65" t="s">
        <v>22</v>
      </c>
      <c r="BG57" s="65">
        <v>0</v>
      </c>
      <c r="BH57" s="65">
        <v>15.4</v>
      </c>
      <c r="BI57" s="65">
        <v>0</v>
      </c>
      <c r="BJ57" s="65">
        <v>0</v>
      </c>
      <c r="BK57" s="65">
        <v>0</v>
      </c>
      <c r="BL57" s="65">
        <v>10.199999999999999</v>
      </c>
      <c r="BM57" s="65">
        <v>0</v>
      </c>
      <c r="BN57" s="65">
        <v>0</v>
      </c>
      <c r="BO57" s="65">
        <v>0</v>
      </c>
      <c r="BP57" s="65">
        <v>0</v>
      </c>
      <c r="BQ57" s="65">
        <v>0</v>
      </c>
      <c r="BR57" s="66" t="s">
        <v>22</v>
      </c>
      <c r="BS57" s="66">
        <v>15.4</v>
      </c>
      <c r="BT57" s="66">
        <v>15.4</v>
      </c>
      <c r="BU57" s="66">
        <v>15.4</v>
      </c>
      <c r="BV57" s="66">
        <v>15.4</v>
      </c>
      <c r="BW57" s="66">
        <v>25.6</v>
      </c>
      <c r="BX57" s="66">
        <v>25.6</v>
      </c>
      <c r="BY57" s="65">
        <v>25.6</v>
      </c>
      <c r="BZ57" s="65">
        <v>25.6</v>
      </c>
      <c r="CA57" s="65">
        <v>25.6</v>
      </c>
      <c r="CB57" s="68">
        <v>25.6</v>
      </c>
      <c r="CC57" s="65" t="s">
        <v>22</v>
      </c>
      <c r="CD57" s="65">
        <v>0</v>
      </c>
      <c r="CE57" s="65">
        <v>0</v>
      </c>
      <c r="CF57" s="65">
        <v>0</v>
      </c>
      <c r="CG57" s="65">
        <v>0</v>
      </c>
      <c r="CH57" s="65">
        <v>0</v>
      </c>
      <c r="CI57" s="65">
        <v>0.1</v>
      </c>
      <c r="CJ57" s="65">
        <v>0</v>
      </c>
      <c r="CK57" s="65">
        <v>0</v>
      </c>
      <c r="CL57" s="65">
        <v>0</v>
      </c>
      <c r="CM57" s="65">
        <v>0</v>
      </c>
      <c r="CN57" s="65">
        <v>0</v>
      </c>
      <c r="CO57" s="65" t="s">
        <v>22</v>
      </c>
      <c r="CP57" s="65" t="s">
        <v>22</v>
      </c>
      <c r="CQ57" s="65" t="s">
        <v>22</v>
      </c>
      <c r="CR57" s="65" t="s">
        <v>22</v>
      </c>
      <c r="CS57" s="65">
        <v>0</v>
      </c>
      <c r="CT57" s="68">
        <v>0.1</v>
      </c>
      <c r="CU57" s="65">
        <v>0.1</v>
      </c>
      <c r="CV57" s="65">
        <v>0.1</v>
      </c>
      <c r="CW57" s="68">
        <v>0.1</v>
      </c>
      <c r="CX57" s="68">
        <v>0.1</v>
      </c>
      <c r="CY57" s="65">
        <v>0.1</v>
      </c>
      <c r="CZ57" s="65" t="s">
        <v>22</v>
      </c>
      <c r="DA57" s="65" t="s">
        <v>22</v>
      </c>
      <c r="DB57" s="65" t="s">
        <v>22</v>
      </c>
      <c r="DC57" s="65" t="s">
        <v>22</v>
      </c>
      <c r="DD57" s="65" t="s">
        <v>22</v>
      </c>
      <c r="DE57" s="65" t="s">
        <v>22</v>
      </c>
      <c r="DF57" s="65" t="s">
        <v>22</v>
      </c>
      <c r="DG57" s="65" t="s">
        <v>22</v>
      </c>
      <c r="DH57" s="65" t="s">
        <v>22</v>
      </c>
      <c r="DI57" s="65" t="s">
        <v>22</v>
      </c>
      <c r="DJ57" s="65" t="s">
        <v>22</v>
      </c>
      <c r="DK57" s="65" t="s">
        <v>22</v>
      </c>
      <c r="DL57" s="65" t="s">
        <v>22</v>
      </c>
      <c r="DM57" s="65" t="s">
        <v>22</v>
      </c>
      <c r="DN57" s="65" t="s">
        <v>22</v>
      </c>
      <c r="DO57" s="65" t="s">
        <v>22</v>
      </c>
      <c r="DP57" s="65" t="s">
        <v>22</v>
      </c>
      <c r="DQ57" s="65" t="s">
        <v>22</v>
      </c>
      <c r="DR57" s="65" t="s">
        <v>22</v>
      </c>
      <c r="DS57" s="65" t="s">
        <v>22</v>
      </c>
      <c r="DT57" s="65" t="s">
        <v>22</v>
      </c>
      <c r="DU57" s="65" t="s">
        <v>22</v>
      </c>
      <c r="DV57" s="65" t="s">
        <v>22</v>
      </c>
      <c r="DW57" s="68"/>
      <c r="DX57" s="65" t="s">
        <v>22</v>
      </c>
      <c r="DY57" s="65" t="s">
        <v>22</v>
      </c>
      <c r="DZ57" s="65"/>
      <c r="EA57" s="65">
        <v>0</v>
      </c>
      <c r="EB57" s="65" t="s">
        <v>22</v>
      </c>
      <c r="EC57" s="65" t="s">
        <v>22</v>
      </c>
      <c r="ED57" s="65">
        <v>0</v>
      </c>
      <c r="EE57" s="65">
        <v>0</v>
      </c>
      <c r="EF57" s="65">
        <v>0</v>
      </c>
      <c r="EG57" s="65">
        <v>0.192021</v>
      </c>
      <c r="EH57" s="65">
        <v>143.34371899999999</v>
      </c>
      <c r="EI57" s="65">
        <v>0</v>
      </c>
      <c r="EJ57" s="65">
        <v>197.4</v>
      </c>
      <c r="EK57" s="66">
        <f t="shared" si="42"/>
        <v>340.93574000000001</v>
      </c>
      <c r="EL57" s="65">
        <v>0</v>
      </c>
      <c r="EM57" s="65"/>
      <c r="EN57" s="65">
        <v>0</v>
      </c>
      <c r="EO57" s="65"/>
      <c r="EP57" s="65"/>
      <c r="EQ57" s="65"/>
      <c r="ER57" s="65"/>
      <c r="ES57" s="65">
        <v>0</v>
      </c>
      <c r="ET57" s="65">
        <v>0</v>
      </c>
      <c r="EU57" s="65">
        <v>23.328016999999999</v>
      </c>
      <c r="EV57" s="65"/>
      <c r="EW57" s="65">
        <v>0</v>
      </c>
      <c r="EX57" s="66">
        <f t="shared" si="43"/>
        <v>23.328016999999999</v>
      </c>
      <c r="EY57" s="65">
        <v>1.074309</v>
      </c>
      <c r="EZ57" s="65">
        <v>0</v>
      </c>
      <c r="FA57" s="68">
        <v>0</v>
      </c>
      <c r="FB57" s="68"/>
      <c r="FC57" s="68">
        <v>0</v>
      </c>
      <c r="FD57" s="68"/>
      <c r="FE57" s="68"/>
      <c r="FF57" s="68">
        <v>0</v>
      </c>
      <c r="FG57" s="68">
        <v>402.4</v>
      </c>
      <c r="FH57" s="68">
        <v>0</v>
      </c>
      <c r="FI57" s="68">
        <v>0</v>
      </c>
      <c r="FJ57" s="68"/>
      <c r="FK57" s="68">
        <f t="shared" si="44"/>
        <v>403.47430900000001</v>
      </c>
      <c r="FL57" s="65" t="s">
        <v>22</v>
      </c>
      <c r="FM57" s="68">
        <v>0</v>
      </c>
      <c r="FN57" s="68">
        <v>0</v>
      </c>
      <c r="FO57" s="68">
        <v>0</v>
      </c>
      <c r="FP57" s="68">
        <v>0</v>
      </c>
      <c r="FQ57" s="68">
        <v>528.95000000000005</v>
      </c>
      <c r="FR57" s="68">
        <v>0</v>
      </c>
      <c r="FS57" s="68">
        <v>0</v>
      </c>
      <c r="FT57" s="68">
        <v>0</v>
      </c>
      <c r="FU57" s="68">
        <v>0</v>
      </c>
      <c r="FV57" s="68">
        <v>0</v>
      </c>
      <c r="FW57" s="65">
        <v>0</v>
      </c>
      <c r="FX57" s="68" t="e">
        <f t="shared" si="45"/>
        <v>#VALUE!</v>
      </c>
      <c r="FY57" s="65">
        <v>0</v>
      </c>
      <c r="FZ57" s="65">
        <v>9.9999999999999995E-7</v>
      </c>
      <c r="GA57" s="65">
        <v>0</v>
      </c>
      <c r="GB57" s="65">
        <v>0</v>
      </c>
      <c r="GC57" s="65">
        <v>0</v>
      </c>
      <c r="GD57" s="65">
        <v>0</v>
      </c>
      <c r="GE57" s="65"/>
      <c r="GF57" s="65"/>
      <c r="GG57" s="65"/>
      <c r="GH57" s="65"/>
      <c r="GI57" s="68"/>
      <c r="GJ57" s="65"/>
      <c r="GK57" s="68">
        <f t="shared" si="46"/>
        <v>9.9999999999999995E-7</v>
      </c>
      <c r="GL57" s="65"/>
      <c r="GM57" s="65">
        <v>0</v>
      </c>
      <c r="GN57" s="65"/>
      <c r="GO57" s="65">
        <v>0</v>
      </c>
      <c r="GP57" s="65"/>
      <c r="GQ57" s="65">
        <v>19.164847999999999</v>
      </c>
      <c r="GR57" s="65"/>
      <c r="GS57" s="65"/>
      <c r="GT57" s="65"/>
      <c r="GU57" s="65"/>
      <c r="GV57" s="65">
        <v>0.35958299999999999</v>
      </c>
      <c r="GW57" s="65">
        <v>0.59231</v>
      </c>
      <c r="GX57" s="65">
        <v>2.1340970000000001</v>
      </c>
      <c r="GY57" s="65"/>
      <c r="GZ57" s="65"/>
      <c r="HA57" s="65"/>
      <c r="HB57" s="65"/>
      <c r="HC57" s="65"/>
      <c r="HD57" s="66"/>
      <c r="HE57" s="66"/>
      <c r="HF57" s="66"/>
      <c r="HG57" s="66">
        <v>19.496901000000001</v>
      </c>
      <c r="HH57" s="66"/>
      <c r="HI57" s="66"/>
      <c r="HJ57" s="66"/>
      <c r="HK57" s="66"/>
      <c r="HL57" s="66"/>
      <c r="HM57" s="66">
        <v>14.953187</v>
      </c>
      <c r="HN57" s="66"/>
      <c r="HO57" s="66">
        <v>0</v>
      </c>
      <c r="HP57" s="66"/>
      <c r="HQ57" s="66"/>
      <c r="HR57" s="66"/>
      <c r="HS57" s="66"/>
      <c r="HT57" s="68"/>
      <c r="HU57" s="68"/>
      <c r="HV57" s="66">
        <v>0</v>
      </c>
      <c r="HW57" s="66">
        <v>0</v>
      </c>
      <c r="HX57" s="66">
        <v>0</v>
      </c>
      <c r="HY57" s="66">
        <v>0</v>
      </c>
      <c r="HZ57" s="66">
        <v>0</v>
      </c>
      <c r="IA57" s="66">
        <v>4.4552630000000004</v>
      </c>
      <c r="IB57" s="66">
        <v>0</v>
      </c>
      <c r="IC57" s="66">
        <v>0</v>
      </c>
      <c r="ID57" s="66">
        <v>0</v>
      </c>
      <c r="IE57" s="68">
        <v>0</v>
      </c>
      <c r="IF57" s="68">
        <v>0</v>
      </c>
      <c r="IG57" s="68">
        <v>0</v>
      </c>
      <c r="IH57" s="68">
        <v>0</v>
      </c>
      <c r="II57" s="68">
        <v>0</v>
      </c>
      <c r="IJ57" s="68">
        <v>0</v>
      </c>
      <c r="IK57" s="68">
        <v>0</v>
      </c>
      <c r="IL57" s="68">
        <v>1.5549329999999999</v>
      </c>
      <c r="IM57" s="68">
        <v>0</v>
      </c>
      <c r="IN57" s="68">
        <v>1.993133</v>
      </c>
      <c r="IO57" s="68"/>
      <c r="IP57" s="68"/>
      <c r="IQ57" s="107">
        <v>0</v>
      </c>
      <c r="IR57" s="68">
        <v>0</v>
      </c>
      <c r="IS57" s="68">
        <v>0</v>
      </c>
      <c r="IT57" s="15"/>
      <c r="IU57" s="107"/>
      <c r="IV57" s="68"/>
      <c r="IW57" s="68"/>
      <c r="IX57" s="68"/>
      <c r="IY57" s="68"/>
      <c r="IZ57" s="68"/>
      <c r="JA57" s="68"/>
      <c r="JB57" s="68"/>
      <c r="JC57" s="68"/>
      <c r="JD57" s="68"/>
      <c r="JE57" s="68"/>
      <c r="JF57" s="68">
        <v>0</v>
      </c>
      <c r="JG57" s="68">
        <v>0</v>
      </c>
      <c r="JH57" s="68">
        <v>0</v>
      </c>
      <c r="JI57" s="68">
        <v>0</v>
      </c>
      <c r="JJ57" s="68">
        <v>0</v>
      </c>
      <c r="JK57" s="68">
        <v>0</v>
      </c>
      <c r="JL57" s="68">
        <v>0</v>
      </c>
      <c r="JM57" s="68">
        <v>0</v>
      </c>
      <c r="JN57" s="68">
        <v>0</v>
      </c>
      <c r="JO57" s="68"/>
      <c r="JP57" s="68"/>
      <c r="JQ57" s="68"/>
      <c r="JR57" s="102">
        <f t="shared" si="19"/>
        <v>0</v>
      </c>
      <c r="JS57" s="102">
        <f t="shared" si="20"/>
        <v>0</v>
      </c>
      <c r="JT57" s="114"/>
      <c r="JU57" s="15"/>
    </row>
    <row r="58" spans="1:281" ht="15">
      <c r="A58" s="64" t="s">
        <v>87</v>
      </c>
      <c r="B58" s="47"/>
      <c r="C58" s="26"/>
      <c r="D58" s="26"/>
      <c r="E58" s="27"/>
      <c r="F58" s="27"/>
      <c r="G58" s="27"/>
      <c r="H58" s="26"/>
      <c r="I58" s="27"/>
      <c r="J58" s="26"/>
      <c r="K58" s="47"/>
      <c r="L58" s="47"/>
      <c r="M58" s="66"/>
      <c r="N58" s="66"/>
      <c r="O58" s="66"/>
      <c r="P58" s="66"/>
      <c r="Q58" s="66"/>
      <c r="R58" s="66"/>
      <c r="S58" s="66"/>
      <c r="T58" s="66"/>
      <c r="U58" s="102">
        <f t="shared" si="14"/>
        <v>40709.456981999996</v>
      </c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8"/>
      <c r="BA58" s="68"/>
      <c r="BB58" s="68"/>
      <c r="BC58" s="68"/>
      <c r="BD58" s="68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6"/>
      <c r="BS58" s="66"/>
      <c r="BT58" s="66"/>
      <c r="BU58" s="66"/>
      <c r="BV58" s="66"/>
      <c r="BW58" s="66"/>
      <c r="BX58" s="66"/>
      <c r="BY58" s="65"/>
      <c r="BZ58" s="65"/>
      <c r="CA58" s="65"/>
      <c r="CB58" s="68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8"/>
      <c r="CU58" s="65"/>
      <c r="CV58" s="65"/>
      <c r="CW58" s="68"/>
      <c r="CX58" s="68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8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6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6"/>
      <c r="EY58" s="65"/>
      <c r="EZ58" s="65"/>
      <c r="FA58" s="68"/>
      <c r="FB58" s="68"/>
      <c r="FC58" s="68"/>
      <c r="FD58" s="68"/>
      <c r="FE58" s="68"/>
      <c r="FF58" s="68"/>
      <c r="FG58" s="68"/>
      <c r="FH58" s="68"/>
      <c r="FI58" s="68"/>
      <c r="FJ58" s="68"/>
      <c r="FK58" s="68"/>
      <c r="FL58" s="65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5"/>
      <c r="FX58" s="68"/>
      <c r="FY58" s="65"/>
      <c r="FZ58" s="65"/>
      <c r="GA58" s="65"/>
      <c r="GB58" s="65"/>
      <c r="GC58" s="65"/>
      <c r="GD58" s="65"/>
      <c r="GE58" s="65"/>
      <c r="GF58" s="65"/>
      <c r="GG58" s="65"/>
      <c r="GH58" s="65"/>
      <c r="GI58" s="68"/>
      <c r="GJ58" s="65"/>
      <c r="GK58" s="68"/>
      <c r="GL58" s="65"/>
      <c r="GM58" s="65"/>
      <c r="GN58" s="65"/>
      <c r="GO58" s="65"/>
      <c r="GP58" s="65"/>
      <c r="GQ58" s="65"/>
      <c r="GR58" s="65"/>
      <c r="GS58" s="65"/>
      <c r="GT58" s="65"/>
      <c r="GU58" s="65"/>
      <c r="GV58" s="65"/>
      <c r="GW58" s="65"/>
      <c r="GX58" s="65"/>
      <c r="GY58" s="65"/>
      <c r="GZ58" s="65"/>
      <c r="HA58" s="65"/>
      <c r="HB58" s="65"/>
      <c r="HC58" s="65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8"/>
      <c r="HU58" s="68"/>
      <c r="HV58" s="66"/>
      <c r="HW58" s="66"/>
      <c r="HX58" s="66"/>
      <c r="HY58" s="66"/>
      <c r="HZ58" s="66"/>
      <c r="IA58" s="66"/>
      <c r="IB58" s="66"/>
      <c r="IC58" s="66"/>
      <c r="ID58" s="66"/>
      <c r="IE58" s="68"/>
      <c r="IF58" s="68"/>
      <c r="IG58" s="68"/>
      <c r="IH58" s="68"/>
      <c r="II58" s="68"/>
      <c r="IJ58" s="68"/>
      <c r="IK58" s="68"/>
      <c r="IL58" s="68"/>
      <c r="IM58" s="68"/>
      <c r="IN58" s="68"/>
      <c r="IO58" s="68"/>
      <c r="IP58" s="68"/>
      <c r="IQ58" s="107"/>
      <c r="IR58" s="68"/>
      <c r="IS58" s="68"/>
      <c r="IT58" s="15">
        <v>2682.3013340000002</v>
      </c>
      <c r="IU58" s="107">
        <v>1253.3218710000001</v>
      </c>
      <c r="IV58" s="68">
        <v>2762.3387659999999</v>
      </c>
      <c r="IW58" s="68">
        <v>10125.090082999999</v>
      </c>
      <c r="IX58" s="68">
        <v>2048.173217</v>
      </c>
      <c r="IY58" s="68">
        <v>2023.281031</v>
      </c>
      <c r="IZ58" s="68">
        <v>4625.7867930000002</v>
      </c>
      <c r="JA58" s="68">
        <v>1024.218343</v>
      </c>
      <c r="JB58" s="68">
        <v>3186.240933</v>
      </c>
      <c r="JC58" s="68">
        <v>4123.7320659999996</v>
      </c>
      <c r="JD58" s="68">
        <v>1020.5811670000001</v>
      </c>
      <c r="JE58" s="68">
        <v>5834.3913780000003</v>
      </c>
      <c r="JF58" s="68">
        <v>5214.2459840000001</v>
      </c>
      <c r="JG58" s="68">
        <v>3861.6241380000001</v>
      </c>
      <c r="JH58" s="68">
        <v>1514.8222270000001</v>
      </c>
      <c r="JI58" s="68">
        <v>4454.6531379999997</v>
      </c>
      <c r="JJ58" s="68">
        <v>2806.7378319999998</v>
      </c>
      <c r="JK58" s="68">
        <v>4081.5782490000001</v>
      </c>
      <c r="JL58" s="68">
        <v>2704.1539630000002</v>
      </c>
      <c r="JM58" s="68">
        <v>2477.2496639999999</v>
      </c>
      <c r="JN58" s="68">
        <v>4636.9090409999999</v>
      </c>
      <c r="JO58" s="68">
        <v>4067.8656380000002</v>
      </c>
      <c r="JP58" s="68">
        <v>2237.3103620000002</v>
      </c>
      <c r="JQ58" s="68">
        <v>2432.3291490000001</v>
      </c>
      <c r="JR58" s="102">
        <f t="shared" si="19"/>
        <v>40709.456981999996</v>
      </c>
      <c r="JS58" s="102">
        <f t="shared" si="20"/>
        <v>40489.479384999999</v>
      </c>
      <c r="JT58" s="114"/>
      <c r="JU58" s="15"/>
    </row>
    <row r="59" spans="1:281" ht="15">
      <c r="A59" s="64" t="s">
        <v>57</v>
      </c>
      <c r="B59" s="47">
        <v>7753.5</v>
      </c>
      <c r="C59" s="26">
        <v>14613.6</v>
      </c>
      <c r="D59" s="26">
        <v>24368.9</v>
      </c>
      <c r="E59" s="27">
        <v>30275.9</v>
      </c>
      <c r="F59" s="27">
        <v>36824.300000000003</v>
      </c>
      <c r="G59" s="27">
        <v>36463.699999999997</v>
      </c>
      <c r="H59" s="26">
        <v>31835.3</v>
      </c>
      <c r="I59" s="17">
        <v>35881.4</v>
      </c>
      <c r="J59" s="25">
        <v>41701</v>
      </c>
      <c r="K59" s="47">
        <v>38088.347024000002</v>
      </c>
      <c r="L59" s="47">
        <v>57972.126307999999</v>
      </c>
      <c r="M59" s="66">
        <v>65423.511195999992</v>
      </c>
      <c r="N59" s="66">
        <v>93381.437307073415</v>
      </c>
      <c r="O59" s="66">
        <v>82114.288671675735</v>
      </c>
      <c r="P59" s="66">
        <v>74925.45343046551</v>
      </c>
      <c r="Q59" s="66">
        <v>78657.817964999995</v>
      </c>
      <c r="R59" s="66">
        <v>73559.217231250004</v>
      </c>
      <c r="S59" s="66">
        <v>69955.917066149996</v>
      </c>
      <c r="T59" s="66">
        <v>88405.055668999994</v>
      </c>
      <c r="U59" s="102">
        <f t="shared" si="14"/>
        <v>90447.57186299999</v>
      </c>
      <c r="V59" s="66">
        <v>1580.8</v>
      </c>
      <c r="W59" s="66">
        <v>1587.9</v>
      </c>
      <c r="X59" s="65">
        <v>2824.7</v>
      </c>
      <c r="Y59" s="65">
        <v>2287.8000000000002</v>
      </c>
      <c r="Z59" s="65">
        <v>1660.8</v>
      </c>
      <c r="AA59" s="65">
        <v>2035.8</v>
      </c>
      <c r="AB59" s="65">
        <v>1808.9</v>
      </c>
      <c r="AC59" s="65">
        <v>1569.9</v>
      </c>
      <c r="AD59" s="65">
        <v>1964.8</v>
      </c>
      <c r="AE59" s="65">
        <v>2511.1999999999998</v>
      </c>
      <c r="AF59" s="65">
        <v>2147.1</v>
      </c>
      <c r="AG59" s="65">
        <v>2389.1999999999998</v>
      </c>
      <c r="AH59" s="65">
        <v>1545.6</v>
      </c>
      <c r="AI59" s="65">
        <v>1627</v>
      </c>
      <c r="AJ59" s="65">
        <v>2450.4</v>
      </c>
      <c r="AK59" s="65">
        <v>1984.8</v>
      </c>
      <c r="AL59" s="65">
        <v>1598</v>
      </c>
      <c r="AM59" s="65">
        <v>2893.3</v>
      </c>
      <c r="AN59" s="65">
        <v>3143.4</v>
      </c>
      <c r="AO59" s="65">
        <v>2486.6999999999998</v>
      </c>
      <c r="AP59" s="65">
        <v>3415.6</v>
      </c>
      <c r="AQ59" s="65">
        <v>2705.2</v>
      </c>
      <c r="AR59" s="65">
        <v>2613.6</v>
      </c>
      <c r="AS59" s="65">
        <v>3812.3</v>
      </c>
      <c r="AT59" s="65">
        <v>3386.2</v>
      </c>
      <c r="AU59" s="65">
        <v>4068.9</v>
      </c>
      <c r="AV59" s="65">
        <v>4884.5</v>
      </c>
      <c r="AW59" s="65">
        <v>3254.1</v>
      </c>
      <c r="AX59" s="65">
        <v>2539.6999999999998</v>
      </c>
      <c r="AY59" s="65">
        <v>2907.8</v>
      </c>
      <c r="AZ59" s="68">
        <v>1936.2</v>
      </c>
      <c r="BA59" s="68">
        <v>5066.5</v>
      </c>
      <c r="BB59" s="68">
        <v>2683.6</v>
      </c>
      <c r="BC59" s="68">
        <v>2396.5</v>
      </c>
      <c r="BD59" s="68">
        <v>1964.9</v>
      </c>
      <c r="BE59" s="65">
        <v>1735.4</v>
      </c>
      <c r="BF59" s="65">
        <v>2324.1</v>
      </c>
      <c r="BG59" s="65">
        <v>1799.8</v>
      </c>
      <c r="BH59" s="65">
        <v>14335.1</v>
      </c>
      <c r="BI59" s="65">
        <v>2028.5</v>
      </c>
      <c r="BJ59" s="65">
        <v>1771.3</v>
      </c>
      <c r="BK59" s="65">
        <v>1558.6</v>
      </c>
      <c r="BL59" s="65">
        <v>1642.9</v>
      </c>
      <c r="BM59" s="65">
        <v>2667.3</v>
      </c>
      <c r="BN59" s="65">
        <v>2319.3000000000002</v>
      </c>
      <c r="BO59" s="65">
        <v>2321.8000000000002</v>
      </c>
      <c r="BP59" s="65">
        <v>2231.6000000000063</v>
      </c>
      <c r="BQ59" s="65">
        <v>1463.3999999999942</v>
      </c>
      <c r="BR59" s="66">
        <v>4123.8999999999996</v>
      </c>
      <c r="BS59" s="66">
        <v>18459</v>
      </c>
      <c r="BT59" s="66">
        <v>20487.5</v>
      </c>
      <c r="BU59" s="66">
        <v>22258.799999999999</v>
      </c>
      <c r="BV59" s="66">
        <v>23817.4</v>
      </c>
      <c r="BW59" s="66">
        <v>25460.3</v>
      </c>
      <c r="BX59" s="66">
        <v>28127.599999999999</v>
      </c>
      <c r="BY59" s="65">
        <v>30446.9</v>
      </c>
      <c r="BZ59" s="65">
        <v>32768.699999999997</v>
      </c>
      <c r="CA59" s="65">
        <v>35000.300000000003</v>
      </c>
      <c r="CB59" s="68">
        <v>36463.699999999997</v>
      </c>
      <c r="CC59" s="65">
        <v>3160.9</v>
      </c>
      <c r="CD59" s="65">
        <v>2832.4</v>
      </c>
      <c r="CE59" s="65">
        <v>3022.3</v>
      </c>
      <c r="CF59" s="65">
        <v>2027.5</v>
      </c>
      <c r="CG59" s="65">
        <v>1795</v>
      </c>
      <c r="CH59" s="65">
        <v>2169</v>
      </c>
      <c r="CI59" s="65">
        <v>2135.9</v>
      </c>
      <c r="CJ59" s="65">
        <v>2185</v>
      </c>
      <c r="CK59" s="65">
        <v>2270</v>
      </c>
      <c r="CL59" s="65">
        <v>2438.8000000000002</v>
      </c>
      <c r="CM59" s="65">
        <v>6058.6</v>
      </c>
      <c r="CN59" s="65">
        <v>1739.9</v>
      </c>
      <c r="CO59" s="65">
        <v>5993.3</v>
      </c>
      <c r="CP59" s="65">
        <v>9015.6</v>
      </c>
      <c r="CQ59" s="65">
        <v>11043.1</v>
      </c>
      <c r="CR59" s="65">
        <v>12838.1</v>
      </c>
      <c r="CS59" s="65">
        <v>15007.1</v>
      </c>
      <c r="CT59" s="68">
        <v>17143</v>
      </c>
      <c r="CU59" s="65">
        <v>19328</v>
      </c>
      <c r="CV59" s="65">
        <v>21598</v>
      </c>
      <c r="CW59" s="68">
        <v>24036.799999999999</v>
      </c>
      <c r="CX59" s="68">
        <v>30095.4</v>
      </c>
      <c r="CY59" s="65">
        <v>31835.3</v>
      </c>
      <c r="CZ59" s="65">
        <v>1815</v>
      </c>
      <c r="DA59" s="65">
        <v>3591.6</v>
      </c>
      <c r="DB59" s="65">
        <v>6207.3</v>
      </c>
      <c r="DC59" s="68">
        <v>9257</v>
      </c>
      <c r="DD59" s="68">
        <v>11560</v>
      </c>
      <c r="DE59" s="68">
        <v>13571.1</v>
      </c>
      <c r="DF59" s="68">
        <v>16606.3</v>
      </c>
      <c r="DG59" s="68">
        <v>20167.099999999999</v>
      </c>
      <c r="DH59" s="68">
        <v>23003.4</v>
      </c>
      <c r="DI59" s="68">
        <v>25444.9</v>
      </c>
      <c r="DJ59" s="68">
        <v>27658.2</v>
      </c>
      <c r="DK59" s="68">
        <v>35881.4</v>
      </c>
      <c r="DL59" s="68">
        <v>3344.2</v>
      </c>
      <c r="DM59" s="68">
        <v>6410.9</v>
      </c>
      <c r="DN59" s="68">
        <v>11513.5</v>
      </c>
      <c r="DO59" s="68">
        <v>14013.3</v>
      </c>
      <c r="DP59" s="68">
        <v>16975.8</v>
      </c>
      <c r="DQ59" s="65">
        <v>21905.200000000001</v>
      </c>
      <c r="DR59" s="68">
        <v>29802.1</v>
      </c>
      <c r="DS59" s="68">
        <v>31987.1</v>
      </c>
      <c r="DT59" s="68">
        <v>34857.599999999999</v>
      </c>
      <c r="DU59" s="68">
        <v>37529.9</v>
      </c>
      <c r="DV59" s="68">
        <v>40022.6</v>
      </c>
      <c r="DW59" s="68">
        <v>1678.4</v>
      </c>
      <c r="DX59" s="68">
        <f t="shared" ref="DX59:DX66" si="47">DV59+DW59</f>
        <v>41701</v>
      </c>
      <c r="DY59" s="65">
        <v>1834.6</v>
      </c>
      <c r="DZ59" s="65">
        <v>2287.1999999999998</v>
      </c>
      <c r="EA59" s="65">
        <v>4261.8999999999996</v>
      </c>
      <c r="EB59" s="65">
        <f>4559.8</f>
        <v>4559.8</v>
      </c>
      <c r="EC59" s="65">
        <v>3124.8419549999999</v>
      </c>
      <c r="ED59" s="65">
        <f>[1]Feuil3!$F$26</f>
        <v>2362.1238499999999</v>
      </c>
      <c r="EE59" s="65">
        <v>2722.4</v>
      </c>
      <c r="EF59" s="65">
        <v>3289.5</v>
      </c>
      <c r="EG59" s="65">
        <v>3252.8954869999998</v>
      </c>
      <c r="EH59" s="65">
        <v>2805.3857320000002</v>
      </c>
      <c r="EI59" s="65">
        <v>3869.3</v>
      </c>
      <c r="EJ59" s="65">
        <v>3718.4</v>
      </c>
      <c r="EK59" s="66">
        <f t="shared" si="42"/>
        <v>38088.347024000002</v>
      </c>
      <c r="EL59" s="65">
        <v>2743.3</v>
      </c>
      <c r="EM59" s="65">
        <v>3884.3</v>
      </c>
      <c r="EN59" s="65">
        <v>4309.7</v>
      </c>
      <c r="EO59" s="65">
        <v>4452.3582560000004</v>
      </c>
      <c r="EP59" s="65">
        <v>3475.5</v>
      </c>
      <c r="EQ59" s="65">
        <v>4563.5</v>
      </c>
      <c r="ER59" s="65">
        <v>4388.7</v>
      </c>
      <c r="ES59" s="65">
        <v>5484.3077990000002</v>
      </c>
      <c r="ET59" s="65">
        <v>5689.3181880000002</v>
      </c>
      <c r="EU59" s="65">
        <v>4895.3420649999998</v>
      </c>
      <c r="EV59" s="65">
        <v>6666.4</v>
      </c>
      <c r="EW59" s="65">
        <v>7419.4</v>
      </c>
      <c r="EX59" s="66">
        <f t="shared" si="43"/>
        <v>57972.126307999999</v>
      </c>
      <c r="EY59" s="65">
        <v>4697.2153760000001</v>
      </c>
      <c r="EZ59" s="65">
        <v>4659.1014530000002</v>
      </c>
      <c r="FA59" s="68">
        <v>4309.6669709999996</v>
      </c>
      <c r="FB59" s="68">
        <v>5370.94</v>
      </c>
      <c r="FC59" s="68">
        <v>5157.6000000000004</v>
      </c>
      <c r="FD59" s="68">
        <v>4993.2</v>
      </c>
      <c r="FE59" s="68">
        <v>6133.4075970000004</v>
      </c>
      <c r="FF59" s="68">
        <v>5233.5175950000003</v>
      </c>
      <c r="FG59" s="68">
        <v>5132.6000000000004</v>
      </c>
      <c r="FH59" s="68">
        <v>7055.9772569999996</v>
      </c>
      <c r="FI59" s="68">
        <v>5731.5849470000003</v>
      </c>
      <c r="FJ59" s="68">
        <v>6948.7</v>
      </c>
      <c r="FK59" s="68">
        <f t="shared" si="44"/>
        <v>65423.511195999992</v>
      </c>
      <c r="FL59" s="68">
        <v>9009.0431439999993</v>
      </c>
      <c r="FM59" s="68">
        <v>5763.2764530000004</v>
      </c>
      <c r="FN59" s="68">
        <v>5532.5121859999999</v>
      </c>
      <c r="FO59" s="68">
        <v>5587.7770289999999</v>
      </c>
      <c r="FP59" s="68">
        <v>5997.6213006600028</v>
      </c>
      <c r="FQ59" s="68">
        <v>7980.8</v>
      </c>
      <c r="FR59" s="68">
        <v>8905.1913614156565</v>
      </c>
      <c r="FS59" s="68">
        <v>12027.124620344903</v>
      </c>
      <c r="FT59" s="68">
        <v>7656.3379541142267</v>
      </c>
      <c r="FU59" s="68">
        <v>7271.8</v>
      </c>
      <c r="FV59" s="68">
        <v>6373.497663853158</v>
      </c>
      <c r="FW59" s="65">
        <v>11276.455594685473</v>
      </c>
      <c r="FX59" s="68">
        <f t="shared" si="45"/>
        <v>93381.437307073415</v>
      </c>
      <c r="FY59" s="68">
        <v>4011.6642207712407</v>
      </c>
      <c r="FZ59" s="68">
        <v>6171.2491448739729</v>
      </c>
      <c r="GA59" s="68">
        <v>6142.8485736704906</v>
      </c>
      <c r="GB59" s="68">
        <v>5675.194490220003</v>
      </c>
      <c r="GC59" s="68">
        <v>5859.5223156499969</v>
      </c>
      <c r="GD59" s="68">
        <v>5900.0388450499995</v>
      </c>
      <c r="GE59" s="68">
        <v>6656.7389900100052</v>
      </c>
      <c r="GF59" s="68">
        <v>10210.573879040019</v>
      </c>
      <c r="GG59" s="68">
        <v>8617.2989933900117</v>
      </c>
      <c r="GH59" s="68">
        <v>6789.5709450000004</v>
      </c>
      <c r="GI59" s="68">
        <v>6176.8186740000001</v>
      </c>
      <c r="GJ59" s="68">
        <v>9902.7695999999996</v>
      </c>
      <c r="GK59" s="68">
        <f t="shared" si="46"/>
        <v>82114.288671675735</v>
      </c>
      <c r="GL59" s="68">
        <v>4654.4968929999995</v>
      </c>
      <c r="GM59" s="68">
        <v>4717.638355</v>
      </c>
      <c r="GN59" s="68">
        <v>6484.1265880000001</v>
      </c>
      <c r="GO59" s="68">
        <v>7217.369893</v>
      </c>
      <c r="GP59" s="68">
        <v>3292.7527530000002</v>
      </c>
      <c r="GQ59" s="68">
        <v>5776.6624599999996</v>
      </c>
      <c r="GR59" s="68">
        <v>8079.5827220000001</v>
      </c>
      <c r="GS59" s="68">
        <v>11381.298376999999</v>
      </c>
      <c r="GT59" s="68">
        <v>15243.105665236513</v>
      </c>
      <c r="GU59" s="68">
        <v>6917.0963250000004</v>
      </c>
      <c r="GV59" s="68">
        <v>6412.9840469999999</v>
      </c>
      <c r="GW59" s="68">
        <v>11373.509017</v>
      </c>
      <c r="GX59" s="68">
        <v>6757.9920249999996</v>
      </c>
      <c r="GY59" s="68">
        <v>6665.9593059999997</v>
      </c>
      <c r="GZ59" s="68">
        <v>7435.168219000001</v>
      </c>
      <c r="HA59" s="68">
        <v>5953.4654810000002</v>
      </c>
      <c r="HB59" s="68">
        <v>6898.4165130000001</v>
      </c>
      <c r="HC59" s="68">
        <v>6026.7355779999998</v>
      </c>
      <c r="HD59" s="68">
        <v>8063.2428399999999</v>
      </c>
      <c r="HE59" s="68">
        <v>8261.2637369999993</v>
      </c>
      <c r="HF59" s="68">
        <v>5454.2703570000003</v>
      </c>
      <c r="HG59" s="68">
        <v>5419.7466320000003</v>
      </c>
      <c r="HH59" s="68">
        <v>5562.0855439999996</v>
      </c>
      <c r="HI59" s="68">
        <v>6159.4717330000003</v>
      </c>
      <c r="HJ59" s="68">
        <v>4679.7619629999999</v>
      </c>
      <c r="HK59" s="68">
        <v>7758.6131599999999</v>
      </c>
      <c r="HL59" s="68">
        <v>5123.9100559999997</v>
      </c>
      <c r="HM59" s="68">
        <v>5874.4980260000002</v>
      </c>
      <c r="HN59" s="68">
        <v>5080.8705719999998</v>
      </c>
      <c r="HO59" s="68">
        <v>5606.5751309999996</v>
      </c>
      <c r="HP59" s="68">
        <v>6266.4372890000004</v>
      </c>
      <c r="HQ59" s="68">
        <v>8488.9824879999996</v>
      </c>
      <c r="HR59" s="68">
        <v>5595.9422682499999</v>
      </c>
      <c r="HS59" s="68">
        <v>8223.4006250000002</v>
      </c>
      <c r="HT59" s="68">
        <v>5502.2998710000002</v>
      </c>
      <c r="HU59" s="68">
        <v>5357.9257820000003</v>
      </c>
      <c r="HV59" s="68">
        <v>3901.7860730000002</v>
      </c>
      <c r="HW59" s="68">
        <v>5045.6769720000002</v>
      </c>
      <c r="HX59" s="68">
        <v>5000.9447540000001</v>
      </c>
      <c r="HY59" s="68">
        <v>5770.3315811499997</v>
      </c>
      <c r="HZ59" s="68">
        <v>5966.3192639999997</v>
      </c>
      <c r="IA59" s="68">
        <v>5105.8049520000004</v>
      </c>
      <c r="IB59" s="68">
        <v>8413.2825439999997</v>
      </c>
      <c r="IC59" s="68">
        <v>6813.5751170000003</v>
      </c>
      <c r="ID59" s="68">
        <v>6116.2358649999996</v>
      </c>
      <c r="IE59" s="68">
        <v>6159.7458260000003</v>
      </c>
      <c r="IF59" s="68">
        <v>5836.2358850000001</v>
      </c>
      <c r="IG59" s="68">
        <v>5825.9782329999998</v>
      </c>
      <c r="IH59" s="68">
        <v>6313.2103239999997</v>
      </c>
      <c r="II59" s="68">
        <v>7122.0278429999998</v>
      </c>
      <c r="IJ59" s="68">
        <v>6782.339473</v>
      </c>
      <c r="IK59" s="68">
        <v>6554.1673350000001</v>
      </c>
      <c r="IL59" s="68">
        <v>6356.8258580000002</v>
      </c>
      <c r="IM59" s="68">
        <v>9000.6819439999999</v>
      </c>
      <c r="IN59" s="68">
        <v>5824.8803289999996</v>
      </c>
      <c r="IO59" s="68">
        <v>9660.0055620000003</v>
      </c>
      <c r="IP59" s="68">
        <v>10283.046302000001</v>
      </c>
      <c r="IQ59" s="106">
        <v>6480.919038</v>
      </c>
      <c r="IR59" s="68">
        <v>8000.787832</v>
      </c>
      <c r="IS59" s="68">
        <v>6026.1638290000001</v>
      </c>
      <c r="IT59" s="107">
        <v>6199.688056</v>
      </c>
      <c r="IU59" s="106">
        <v>4636.3419809999996</v>
      </c>
      <c r="IV59" s="68">
        <v>8175.9472880000003</v>
      </c>
      <c r="IW59" s="68">
        <v>5977.627673</v>
      </c>
      <c r="IX59" s="68">
        <v>5385.7354830000004</v>
      </c>
      <c r="IY59" s="68">
        <v>8273.8063660000007</v>
      </c>
      <c r="IZ59" s="68">
        <v>9886.7886020000005</v>
      </c>
      <c r="JA59" s="68">
        <v>8981.7147519999999</v>
      </c>
      <c r="JB59" s="68">
        <v>8162.7019550000005</v>
      </c>
      <c r="JC59" s="68">
        <v>8522.5403320000005</v>
      </c>
      <c r="JD59" s="68">
        <v>5950.2598760000001</v>
      </c>
      <c r="JE59" s="68">
        <v>10294.419499</v>
      </c>
      <c r="JF59" s="68">
        <v>7008.9082760000001</v>
      </c>
      <c r="JG59" s="68">
        <v>7458.5565450000004</v>
      </c>
      <c r="JH59" s="68">
        <v>11212.88451</v>
      </c>
      <c r="JI59" s="68">
        <v>8840.5344210000003</v>
      </c>
      <c r="JJ59" s="68">
        <v>8050.7899589999997</v>
      </c>
      <c r="JK59" s="68">
        <v>7346.0389539999996</v>
      </c>
      <c r="JL59" s="68">
        <v>9071.5311320000001</v>
      </c>
      <c r="JM59" s="68">
        <v>17237.942480000002</v>
      </c>
      <c r="JN59" s="68">
        <v>11483.351151999999</v>
      </c>
      <c r="JO59" s="68">
        <v>6797.3590949999998</v>
      </c>
      <c r="JP59" s="68">
        <v>8487.1896849999994</v>
      </c>
      <c r="JQ59" s="68">
        <v>9056.2958149999995</v>
      </c>
      <c r="JR59" s="102">
        <f t="shared" si="19"/>
        <v>90447.57186299999</v>
      </c>
      <c r="JS59" s="102">
        <f t="shared" si="20"/>
        <v>112051.38202400002</v>
      </c>
      <c r="JT59" s="114"/>
      <c r="JU59" s="15"/>
    </row>
    <row r="60" spans="1:281" ht="15">
      <c r="A60" s="64" t="s">
        <v>58</v>
      </c>
      <c r="B60" s="47">
        <v>664.2</v>
      </c>
      <c r="C60" s="26">
        <v>1178.5999999999999</v>
      </c>
      <c r="D60" s="26">
        <v>10010.299999999999</v>
      </c>
      <c r="E60" s="26">
        <v>12155.5</v>
      </c>
      <c r="F60" s="26">
        <v>12297</v>
      </c>
      <c r="G60" s="27">
        <v>17405.099999999999</v>
      </c>
      <c r="H60" s="26">
        <v>41832.6</v>
      </c>
      <c r="I60" s="17">
        <v>40869.800000000003</v>
      </c>
      <c r="J60" s="25">
        <v>40703.9</v>
      </c>
      <c r="K60" s="47">
        <v>35526.656259999996</v>
      </c>
      <c r="L60" s="47">
        <v>52315.365108999998</v>
      </c>
      <c r="M60" s="66">
        <v>61642.256396999997</v>
      </c>
      <c r="N60" s="66">
        <v>90684.3378769423</v>
      </c>
      <c r="O60" s="66">
        <v>56282.673874729095</v>
      </c>
      <c r="P60" s="66">
        <v>64790.528594049087</v>
      </c>
      <c r="Q60" s="66">
        <v>74547.842051000014</v>
      </c>
      <c r="R60" s="66">
        <v>73306.227525499999</v>
      </c>
      <c r="S60" s="66">
        <v>72669.742482099988</v>
      </c>
      <c r="T60" s="66">
        <v>70388.430085999978</v>
      </c>
      <c r="U60" s="102">
        <f t="shared" si="14"/>
        <v>87634.546975999998</v>
      </c>
      <c r="V60" s="66">
        <v>49.2</v>
      </c>
      <c r="W60" s="66">
        <v>126.5</v>
      </c>
      <c r="X60" s="65">
        <v>170</v>
      </c>
      <c r="Y60" s="65">
        <v>107.4</v>
      </c>
      <c r="Z60" s="65">
        <v>27.1</v>
      </c>
      <c r="AA60" s="65">
        <v>298.7</v>
      </c>
      <c r="AB60" s="65">
        <v>729.9</v>
      </c>
      <c r="AC60" s="65">
        <v>186.1</v>
      </c>
      <c r="AD60" s="65">
        <v>3255.7</v>
      </c>
      <c r="AE60" s="65">
        <v>303.8</v>
      </c>
      <c r="AF60" s="65">
        <v>2307.6999999999998</v>
      </c>
      <c r="AG60" s="65">
        <v>2448.1999999999998</v>
      </c>
      <c r="AH60" s="65">
        <v>313</v>
      </c>
      <c r="AI60" s="65">
        <v>1082</v>
      </c>
      <c r="AJ60" s="65">
        <v>1423.1</v>
      </c>
      <c r="AK60" s="65">
        <v>200.9</v>
      </c>
      <c r="AL60" s="65">
        <v>255.9</v>
      </c>
      <c r="AM60" s="65">
        <v>2691</v>
      </c>
      <c r="AN60" s="65">
        <v>1211.9000000000001</v>
      </c>
      <c r="AO60" s="65">
        <v>672.8</v>
      </c>
      <c r="AP60" s="65">
        <v>602.9</v>
      </c>
      <c r="AQ60" s="65">
        <v>1363.2</v>
      </c>
      <c r="AR60" s="65">
        <v>909.9</v>
      </c>
      <c r="AS60" s="65">
        <v>1428.9</v>
      </c>
      <c r="AT60" s="65">
        <v>799.2</v>
      </c>
      <c r="AU60" s="65">
        <v>434.9</v>
      </c>
      <c r="AV60" s="65">
        <v>2046.1</v>
      </c>
      <c r="AW60" s="65">
        <v>2574.5</v>
      </c>
      <c r="AX60" s="65">
        <v>619</v>
      </c>
      <c r="AY60" s="65">
        <v>517.6</v>
      </c>
      <c r="AZ60" s="68">
        <v>376.6</v>
      </c>
      <c r="BA60" s="68">
        <v>934.3</v>
      </c>
      <c r="BB60" s="68">
        <v>948.7</v>
      </c>
      <c r="BC60" s="68">
        <v>1247.4000000000001</v>
      </c>
      <c r="BD60" s="68">
        <v>886.8</v>
      </c>
      <c r="BE60" s="65">
        <v>911.9</v>
      </c>
      <c r="BF60" s="65">
        <v>613.70000000000005</v>
      </c>
      <c r="BG60" s="65">
        <v>599.79999999999995</v>
      </c>
      <c r="BH60" s="65">
        <v>1772.1</v>
      </c>
      <c r="BI60" s="65">
        <v>815.4</v>
      </c>
      <c r="BJ60" s="65">
        <v>1476.7</v>
      </c>
      <c r="BK60" s="65">
        <v>1221.2</v>
      </c>
      <c r="BL60" s="65">
        <v>1727</v>
      </c>
      <c r="BM60" s="65">
        <v>1777.5</v>
      </c>
      <c r="BN60" s="65">
        <v>1432.2</v>
      </c>
      <c r="BO60" s="65">
        <v>2218</v>
      </c>
      <c r="BP60" s="65">
        <v>1630</v>
      </c>
      <c r="BQ60" s="65">
        <v>2121.5</v>
      </c>
      <c r="BR60" s="66">
        <v>1213.5</v>
      </c>
      <c r="BS60" s="66">
        <v>2985.6</v>
      </c>
      <c r="BT60" s="66">
        <v>3801</v>
      </c>
      <c r="BU60" s="66">
        <v>5277.7</v>
      </c>
      <c r="BV60" s="66">
        <v>6498.9</v>
      </c>
      <c r="BW60" s="66">
        <v>8225.9</v>
      </c>
      <c r="BX60" s="66">
        <v>10003.4</v>
      </c>
      <c r="BY60" s="65">
        <v>11435.6</v>
      </c>
      <c r="BZ60" s="65">
        <v>13653.6</v>
      </c>
      <c r="CA60" s="65">
        <v>15283.6</v>
      </c>
      <c r="CB60" s="68">
        <v>17405.099999999999</v>
      </c>
      <c r="CC60" s="65">
        <v>2688.6</v>
      </c>
      <c r="CD60" s="65">
        <v>1726</v>
      </c>
      <c r="CE60" s="65">
        <v>1768.5</v>
      </c>
      <c r="CF60" s="65">
        <v>1599.6</v>
      </c>
      <c r="CG60" s="65">
        <v>2185.6</v>
      </c>
      <c r="CH60" s="65">
        <v>3394.9</v>
      </c>
      <c r="CI60" s="65">
        <v>2891.3</v>
      </c>
      <c r="CJ60" s="65">
        <v>15224.7</v>
      </c>
      <c r="CK60" s="65">
        <v>2482.8000000000002</v>
      </c>
      <c r="CL60" s="65">
        <v>3291.6</v>
      </c>
      <c r="CM60" s="65">
        <v>2707.5</v>
      </c>
      <c r="CN60" s="65">
        <v>1871.5</v>
      </c>
      <c r="CO60" s="65">
        <v>4414.6000000000004</v>
      </c>
      <c r="CP60" s="65">
        <v>6183.1</v>
      </c>
      <c r="CQ60" s="65">
        <v>7782.7</v>
      </c>
      <c r="CR60" s="65">
        <v>9968.2999999999993</v>
      </c>
      <c r="CS60" s="65">
        <v>13363.2</v>
      </c>
      <c r="CT60" s="68">
        <v>16254.5</v>
      </c>
      <c r="CU60" s="65">
        <v>31479.200000000001</v>
      </c>
      <c r="CV60" s="65">
        <v>33962</v>
      </c>
      <c r="CW60" s="68">
        <v>37253.599999999999</v>
      </c>
      <c r="CX60" s="68">
        <v>39961.1</v>
      </c>
      <c r="CY60" s="65">
        <v>41832.6</v>
      </c>
      <c r="CZ60" s="65">
        <v>2445.8000000000002</v>
      </c>
      <c r="DA60" s="65">
        <v>4093.3</v>
      </c>
      <c r="DB60" s="65">
        <v>7241.7</v>
      </c>
      <c r="DC60" s="68">
        <v>11683.2</v>
      </c>
      <c r="DD60" s="68">
        <v>14681.7</v>
      </c>
      <c r="DE60" s="68">
        <v>18247.7</v>
      </c>
      <c r="DF60" s="68">
        <v>21303.1</v>
      </c>
      <c r="DG60" s="68">
        <v>24766.7</v>
      </c>
      <c r="DH60" s="68">
        <v>28344.3</v>
      </c>
      <c r="DI60" s="68">
        <v>32450</v>
      </c>
      <c r="DJ60" s="68">
        <v>36739.699999999997</v>
      </c>
      <c r="DK60" s="68">
        <v>40869.800000000003</v>
      </c>
      <c r="DL60" s="68">
        <v>4083</v>
      </c>
      <c r="DM60" s="65">
        <v>8448.6</v>
      </c>
      <c r="DN60" s="68">
        <v>12648.9</v>
      </c>
      <c r="DO60" s="68">
        <v>16589.900000000001</v>
      </c>
      <c r="DP60" s="68">
        <v>19105.099999999999</v>
      </c>
      <c r="DQ60" s="65">
        <v>23159.8</v>
      </c>
      <c r="DR60" s="68">
        <v>25720.6</v>
      </c>
      <c r="DS60" s="68">
        <v>29812.3</v>
      </c>
      <c r="DT60" s="68">
        <v>32641.4</v>
      </c>
      <c r="DU60" s="68">
        <v>35103.4</v>
      </c>
      <c r="DV60" s="68">
        <v>37787.5</v>
      </c>
      <c r="DW60" s="68">
        <v>2916.4</v>
      </c>
      <c r="DX60" s="68">
        <f t="shared" si="47"/>
        <v>40703.9</v>
      </c>
      <c r="DY60" s="65">
        <v>2107</v>
      </c>
      <c r="DZ60" s="65">
        <v>2912.3</v>
      </c>
      <c r="EA60" s="65">
        <v>3146.6</v>
      </c>
      <c r="EB60" s="65">
        <v>3039.7</v>
      </c>
      <c r="EC60" s="65">
        <v>2530.337724</v>
      </c>
      <c r="ED60" s="65">
        <f>[1]Feuil3!$F$33</f>
        <v>1970.727742</v>
      </c>
      <c r="EE60" s="65">
        <v>2113.8000000000002</v>
      </c>
      <c r="EF60" s="65">
        <v>3461.1</v>
      </c>
      <c r="EG60" s="65">
        <v>4281.954479</v>
      </c>
      <c r="EH60" s="65">
        <v>3062.2793150000002</v>
      </c>
      <c r="EI60" s="65">
        <v>4059.9569999999999</v>
      </c>
      <c r="EJ60" s="65">
        <v>2840.9</v>
      </c>
      <c r="EK60" s="66">
        <f t="shared" si="42"/>
        <v>35526.656259999996</v>
      </c>
      <c r="EL60" s="65">
        <v>2790.3</v>
      </c>
      <c r="EM60" s="65">
        <v>2455.9</v>
      </c>
      <c r="EN60" s="65">
        <v>2503.4</v>
      </c>
      <c r="EO60" s="65">
        <v>3486.5627319999999</v>
      </c>
      <c r="EP60" s="65">
        <v>3710.6</v>
      </c>
      <c r="EQ60" s="65">
        <v>3600.9</v>
      </c>
      <c r="ER60" s="65">
        <v>4508.2</v>
      </c>
      <c r="ES60" s="65">
        <v>6336.9637199999997</v>
      </c>
      <c r="ET60" s="65">
        <v>4983.666776</v>
      </c>
      <c r="EU60" s="65">
        <v>5264.7718809999997</v>
      </c>
      <c r="EV60" s="68">
        <v>4344.7</v>
      </c>
      <c r="EW60" s="68">
        <v>8329.4</v>
      </c>
      <c r="EX60" s="66">
        <f t="shared" si="43"/>
        <v>52315.365108999998</v>
      </c>
      <c r="EY60" s="65">
        <v>3388.525478</v>
      </c>
      <c r="EZ60" s="65">
        <v>3958.576337</v>
      </c>
      <c r="FA60" s="68">
        <v>2503.3661400000001</v>
      </c>
      <c r="FB60" s="68">
        <v>4993.07</v>
      </c>
      <c r="FC60" s="68">
        <v>4414.2550000000001</v>
      </c>
      <c r="FD60" s="68">
        <v>4202.2</v>
      </c>
      <c r="FE60" s="68">
        <v>4654.7848979999999</v>
      </c>
      <c r="FF60" s="68">
        <v>7044.2994909999998</v>
      </c>
      <c r="FG60" s="68">
        <v>6833.9</v>
      </c>
      <c r="FH60" s="68">
        <v>6416.131515</v>
      </c>
      <c r="FI60" s="68">
        <v>5869.6475380000002</v>
      </c>
      <c r="FJ60" s="68">
        <v>7363.5</v>
      </c>
      <c r="FK60" s="68">
        <f t="shared" si="44"/>
        <v>61642.256396999997</v>
      </c>
      <c r="FL60" s="68">
        <v>6277.0809820000004</v>
      </c>
      <c r="FM60" s="68">
        <v>5510.7152910000004</v>
      </c>
      <c r="FN60" s="68">
        <v>4245.1154319999996</v>
      </c>
      <c r="FO60" s="68">
        <v>27346.267455510002</v>
      </c>
      <c r="FP60" s="68">
        <v>4976.1485201600035</v>
      </c>
      <c r="FQ60" s="68">
        <v>4706.7</v>
      </c>
      <c r="FR60" s="68">
        <v>7378.2474455497077</v>
      </c>
      <c r="FS60" s="68">
        <v>9118.0773433858758</v>
      </c>
      <c r="FT60" s="68">
        <v>5863.1166372807265</v>
      </c>
      <c r="FU60" s="68">
        <v>5043.3999999999996</v>
      </c>
      <c r="FV60" s="68">
        <v>4356.4996230028237</v>
      </c>
      <c r="FW60" s="65">
        <v>5862.969147053188</v>
      </c>
      <c r="FX60" s="68">
        <f t="shared" si="45"/>
        <v>90684.3378769423</v>
      </c>
      <c r="FY60" s="68">
        <v>3779.5240639236081</v>
      </c>
      <c r="FZ60" s="68">
        <v>3600.9436566857439</v>
      </c>
      <c r="GA60" s="68">
        <v>3302.4314149897145</v>
      </c>
      <c r="GB60" s="68">
        <v>3705.0463577599994</v>
      </c>
      <c r="GC60" s="68">
        <v>3983.759451470009</v>
      </c>
      <c r="GD60" s="68">
        <v>4739.7963480100034</v>
      </c>
      <c r="GE60" s="68">
        <v>4149.7111874600032</v>
      </c>
      <c r="GF60" s="68">
        <v>5914.8767283799953</v>
      </c>
      <c r="GG60" s="68">
        <v>6654.108613050008</v>
      </c>
      <c r="GH60" s="68">
        <v>5478.7132519999996</v>
      </c>
      <c r="GI60" s="68">
        <v>4793.7853850000001</v>
      </c>
      <c r="GJ60" s="68">
        <v>6179.9774159999997</v>
      </c>
      <c r="GK60" s="68">
        <f t="shared" si="46"/>
        <v>56282.673874729095</v>
      </c>
      <c r="GL60" s="68">
        <v>6073.8176819999999</v>
      </c>
      <c r="GM60" s="68">
        <v>4024.1043479999998</v>
      </c>
      <c r="GN60" s="68">
        <v>5417.0463900000004</v>
      </c>
      <c r="GO60" s="68">
        <v>3698.3760889999999</v>
      </c>
      <c r="GP60" s="68">
        <v>2113.4634430000001</v>
      </c>
      <c r="GQ60" s="68">
        <v>3410.1170900000002</v>
      </c>
      <c r="GR60" s="68">
        <v>4862.5002560000003</v>
      </c>
      <c r="GS60" s="68">
        <v>8586.9831699999995</v>
      </c>
      <c r="GT60" s="68">
        <v>8063.5518100488207</v>
      </c>
      <c r="GU60" s="68">
        <v>6327.4098649999996</v>
      </c>
      <c r="GV60" s="68">
        <v>7259.2873810000001</v>
      </c>
      <c r="GW60" s="68">
        <v>5556.8881890000002</v>
      </c>
      <c r="GX60" s="68">
        <v>4382.5389359999999</v>
      </c>
      <c r="GY60" s="68">
        <v>10108.351060000001</v>
      </c>
      <c r="GZ60" s="68">
        <v>5500.4588129999993</v>
      </c>
      <c r="HA60" s="68">
        <v>4512.1011909999997</v>
      </c>
      <c r="HB60" s="68">
        <v>6337.4443529999999</v>
      </c>
      <c r="HC60" s="68">
        <v>4516.7105600000004</v>
      </c>
      <c r="HD60" s="68">
        <v>4856.809201</v>
      </c>
      <c r="HE60" s="68">
        <v>7046.6192410000003</v>
      </c>
      <c r="HF60" s="68">
        <v>8355.47559</v>
      </c>
      <c r="HG60" s="68">
        <v>7482.0519100000001</v>
      </c>
      <c r="HH60" s="68">
        <v>6201.6391560000002</v>
      </c>
      <c r="HI60" s="68">
        <v>5247.6420399999997</v>
      </c>
      <c r="HJ60" s="68">
        <v>4281.1284320000004</v>
      </c>
      <c r="HK60" s="68">
        <v>5435.7267529999999</v>
      </c>
      <c r="HL60" s="68">
        <v>7582.651742</v>
      </c>
      <c r="HM60" s="68">
        <v>7661.0338179999999</v>
      </c>
      <c r="HN60" s="68">
        <v>5710.8338919999997</v>
      </c>
      <c r="HO60" s="68">
        <v>6226.9637300000004</v>
      </c>
      <c r="HP60" s="68">
        <v>6367.0404799999997</v>
      </c>
      <c r="HQ60" s="68">
        <v>6842.4757490000002</v>
      </c>
      <c r="HR60" s="68">
        <v>6274.0406654999997</v>
      </c>
      <c r="HS60" s="68">
        <v>5839.2459820000004</v>
      </c>
      <c r="HT60" s="68">
        <v>6781.4473539999999</v>
      </c>
      <c r="HU60" s="68">
        <v>4303.6389280000003</v>
      </c>
      <c r="HV60" s="68">
        <v>5107.367475</v>
      </c>
      <c r="HW60" s="68">
        <v>4629.0723330000001</v>
      </c>
      <c r="HX60" s="68">
        <v>5668.585889</v>
      </c>
      <c r="HY60" s="68">
        <v>5449.3998481000008</v>
      </c>
      <c r="HZ60" s="68">
        <v>5447.9973959999998</v>
      </c>
      <c r="IA60" s="68">
        <v>5842.5291950000001</v>
      </c>
      <c r="IB60" s="68">
        <v>5457.5783389999997</v>
      </c>
      <c r="IC60" s="68">
        <v>8510.1056160000007</v>
      </c>
      <c r="ID60" s="68">
        <v>7388.6571679999997</v>
      </c>
      <c r="IE60" s="68">
        <v>7665.7253570000003</v>
      </c>
      <c r="IF60" s="68">
        <v>4988.24838</v>
      </c>
      <c r="IG60" s="68">
        <v>6514.4754860000003</v>
      </c>
      <c r="IH60" s="68">
        <v>6802.9117999999999</v>
      </c>
      <c r="II60" s="68">
        <v>3818.2318380000002</v>
      </c>
      <c r="IJ60" s="68">
        <v>11514.669303999999</v>
      </c>
      <c r="IK60" s="68">
        <v>4098.9023859999998</v>
      </c>
      <c r="IL60" s="68">
        <v>3833.8620409999999</v>
      </c>
      <c r="IM60" s="68">
        <v>4885.5614800000003</v>
      </c>
      <c r="IN60" s="68">
        <v>6168.2828749999999</v>
      </c>
      <c r="IO60" s="68">
        <v>6032.1402539999999</v>
      </c>
      <c r="IP60" s="68">
        <v>5957.4292160000005</v>
      </c>
      <c r="IQ60" s="106">
        <v>7499.509642</v>
      </c>
      <c r="IR60" s="68">
        <v>5655.3132340000002</v>
      </c>
      <c r="IS60" s="68">
        <v>4121.6160159999999</v>
      </c>
      <c r="IT60" s="106">
        <v>6776.2673670000004</v>
      </c>
      <c r="IU60" s="106">
        <v>8286.7688710000002</v>
      </c>
      <c r="IV60" s="68">
        <v>6112.4344430000001</v>
      </c>
      <c r="IW60" s="68">
        <v>6218.8163830000003</v>
      </c>
      <c r="IX60" s="68">
        <v>7128.2156189999996</v>
      </c>
      <c r="IY60" s="68">
        <v>6503.6068569999998</v>
      </c>
      <c r="IZ60" s="68">
        <v>7896.2169260000001</v>
      </c>
      <c r="JA60" s="68">
        <v>7831.6297780000004</v>
      </c>
      <c r="JB60" s="68">
        <v>9059.1708259999996</v>
      </c>
      <c r="JC60" s="68">
        <v>6247.9886969999998</v>
      </c>
      <c r="JD60" s="68">
        <v>7125.8146100000004</v>
      </c>
      <c r="JE60" s="68">
        <v>8447.6165990000009</v>
      </c>
      <c r="JF60" s="68">
        <v>5752.5249590000003</v>
      </c>
      <c r="JG60" s="68">
        <v>7009.1456449999996</v>
      </c>
      <c r="JH60" s="68">
        <v>8482.8318020000006</v>
      </c>
      <c r="JI60" s="68">
        <v>9786.8667530000002</v>
      </c>
      <c r="JJ60" s="68">
        <v>8806.2411869999996</v>
      </c>
      <c r="JK60" s="68">
        <v>11626.725876</v>
      </c>
      <c r="JL60" s="68">
        <v>10031.016815999999</v>
      </c>
      <c r="JM60" s="68">
        <v>10367.434921</v>
      </c>
      <c r="JN60" s="68">
        <v>14181.477801000001</v>
      </c>
      <c r="JO60" s="68">
        <v>8198.4269600000007</v>
      </c>
      <c r="JP60" s="68">
        <v>8131.2727539999996</v>
      </c>
      <c r="JQ60" s="68">
        <v>12192.326988999999</v>
      </c>
      <c r="JR60" s="102">
        <f t="shared" si="19"/>
        <v>87634.546975999998</v>
      </c>
      <c r="JS60" s="102">
        <f t="shared" si="20"/>
        <v>114566.29246300001</v>
      </c>
      <c r="JT60" s="114"/>
      <c r="JU60" s="15"/>
    </row>
    <row r="61" spans="1:281" ht="15">
      <c r="A61" s="64" t="s">
        <v>59</v>
      </c>
      <c r="B61" s="47">
        <v>604.6</v>
      </c>
      <c r="C61" s="26">
        <v>558.79999999999995</v>
      </c>
      <c r="D61" s="26">
        <v>1498.4</v>
      </c>
      <c r="E61" s="27">
        <v>2438.1999999999998</v>
      </c>
      <c r="F61" s="27">
        <v>1105.0999999999999</v>
      </c>
      <c r="G61" s="27">
        <v>826.8</v>
      </c>
      <c r="H61" s="26">
        <v>851.2</v>
      </c>
      <c r="I61" s="17">
        <v>360.3</v>
      </c>
      <c r="J61" s="25">
        <v>784.8</v>
      </c>
      <c r="K61" s="47">
        <v>996.7593589999999</v>
      </c>
      <c r="L61" s="47">
        <v>6680.2071220000007</v>
      </c>
      <c r="M61" s="66">
        <v>7364.3005429999994</v>
      </c>
      <c r="N61" s="66">
        <v>6059.7667935805721</v>
      </c>
      <c r="O61" s="66">
        <v>6656.2030746510918</v>
      </c>
      <c r="P61" s="66">
        <v>5424.3117667167016</v>
      </c>
      <c r="Q61" s="66">
        <v>6217.0896150000008</v>
      </c>
      <c r="R61" s="66">
        <v>1640.2400629999997</v>
      </c>
      <c r="S61" s="66">
        <v>6989.5224070000004</v>
      </c>
      <c r="T61" s="66">
        <v>2942.1085589999998</v>
      </c>
      <c r="U61" s="102">
        <f t="shared" si="14"/>
        <v>16256.948480599998</v>
      </c>
      <c r="V61" s="65">
        <v>85.9</v>
      </c>
      <c r="W61" s="65">
        <v>222.6</v>
      </c>
      <c r="X61" s="65">
        <v>182.8</v>
      </c>
      <c r="Y61" s="65">
        <v>67.3</v>
      </c>
      <c r="Z61" s="65">
        <v>209.8</v>
      </c>
      <c r="AA61" s="65">
        <v>289.60000000000002</v>
      </c>
      <c r="AB61" s="65">
        <v>80.7</v>
      </c>
      <c r="AC61" s="65">
        <v>44.9</v>
      </c>
      <c r="AD61" s="65">
        <v>58</v>
      </c>
      <c r="AE61" s="65">
        <v>100.3</v>
      </c>
      <c r="AF61" s="65">
        <v>43</v>
      </c>
      <c r="AG61" s="65">
        <v>113.5</v>
      </c>
      <c r="AH61" s="65">
        <v>81.900000000000006</v>
      </c>
      <c r="AI61" s="65">
        <v>299.10000000000002</v>
      </c>
      <c r="AJ61" s="65">
        <v>374.7</v>
      </c>
      <c r="AK61" s="65">
        <v>253.1</v>
      </c>
      <c r="AL61" s="65">
        <v>269.39999999999998</v>
      </c>
      <c r="AM61" s="65">
        <v>71.7</v>
      </c>
      <c r="AN61" s="65">
        <v>168.5</v>
      </c>
      <c r="AO61" s="65">
        <v>68.7</v>
      </c>
      <c r="AP61" s="65">
        <v>103</v>
      </c>
      <c r="AQ61" s="65">
        <v>20.6</v>
      </c>
      <c r="AR61" s="65">
        <v>380.7</v>
      </c>
      <c r="AS61" s="65">
        <v>346.8</v>
      </c>
      <c r="AT61" s="65">
        <v>42.4</v>
      </c>
      <c r="AU61" s="65">
        <v>22.1</v>
      </c>
      <c r="AV61" s="65">
        <v>45.9</v>
      </c>
      <c r="AW61" s="65">
        <v>126.3</v>
      </c>
      <c r="AX61" s="65">
        <v>70</v>
      </c>
      <c r="AY61" s="65">
        <v>175</v>
      </c>
      <c r="AZ61" s="68">
        <v>0</v>
      </c>
      <c r="BA61" s="68">
        <v>0.2</v>
      </c>
      <c r="BB61" s="68">
        <v>166.7</v>
      </c>
      <c r="BC61" s="68">
        <v>131.80000000000001</v>
      </c>
      <c r="BD61" s="68">
        <v>188.5</v>
      </c>
      <c r="BE61" s="65">
        <v>136.19999999999999</v>
      </c>
      <c r="BF61" s="65">
        <v>113.2</v>
      </c>
      <c r="BG61" s="65">
        <v>65.900000000000006</v>
      </c>
      <c r="BH61" s="65">
        <v>107.8</v>
      </c>
      <c r="BI61" s="65">
        <v>100.1</v>
      </c>
      <c r="BJ61" s="65">
        <v>123.4</v>
      </c>
      <c r="BK61" s="65">
        <v>86.5</v>
      </c>
      <c r="BL61" s="65">
        <v>5.5999999999999943</v>
      </c>
      <c r="BM61" s="65">
        <v>72.5</v>
      </c>
      <c r="BN61" s="65">
        <v>0</v>
      </c>
      <c r="BO61" s="65">
        <v>0</v>
      </c>
      <c r="BP61" s="65">
        <v>129.80000000000001</v>
      </c>
      <c r="BQ61" s="65">
        <v>22</v>
      </c>
      <c r="BR61" s="66">
        <v>179.1</v>
      </c>
      <c r="BS61" s="66">
        <v>286.89999999999998</v>
      </c>
      <c r="BT61" s="66">
        <v>387</v>
      </c>
      <c r="BU61" s="66">
        <v>510.4</v>
      </c>
      <c r="BV61" s="66">
        <v>596.9</v>
      </c>
      <c r="BW61" s="66">
        <v>602.5</v>
      </c>
      <c r="BX61" s="66">
        <v>675</v>
      </c>
      <c r="BY61" s="65">
        <v>675</v>
      </c>
      <c r="BZ61" s="65">
        <v>675</v>
      </c>
      <c r="CA61" s="65">
        <v>804.8</v>
      </c>
      <c r="CB61" s="68">
        <v>826.8</v>
      </c>
      <c r="CC61" s="65">
        <v>50.6</v>
      </c>
      <c r="CD61" s="65">
        <v>111.7</v>
      </c>
      <c r="CE61" s="65">
        <v>13.8</v>
      </c>
      <c r="CF61" s="65">
        <v>140.9</v>
      </c>
      <c r="CG61" s="65">
        <v>322.5</v>
      </c>
      <c r="CH61" s="65">
        <v>0.10000000000002274</v>
      </c>
      <c r="CI61" s="65">
        <v>121.2</v>
      </c>
      <c r="CJ61" s="65">
        <v>9.4000000000000909</v>
      </c>
      <c r="CK61" s="65">
        <v>0.39999999999997726</v>
      </c>
      <c r="CL61" s="65">
        <v>75.699999999999932</v>
      </c>
      <c r="CM61" s="65">
        <v>4.9000000000000909</v>
      </c>
      <c r="CN61" s="65">
        <v>0</v>
      </c>
      <c r="CO61" s="65">
        <v>162.30000000000001</v>
      </c>
      <c r="CP61" s="65">
        <v>176.1</v>
      </c>
      <c r="CQ61" s="65">
        <v>317</v>
      </c>
      <c r="CR61" s="65">
        <v>639.5</v>
      </c>
      <c r="CS61" s="65">
        <v>639.6</v>
      </c>
      <c r="CT61" s="68">
        <v>760.8</v>
      </c>
      <c r="CU61" s="65">
        <v>770.2</v>
      </c>
      <c r="CV61" s="65">
        <v>770.6</v>
      </c>
      <c r="CW61" s="68">
        <v>846.3</v>
      </c>
      <c r="CX61" s="68">
        <v>851.2</v>
      </c>
      <c r="CY61" s="65">
        <v>851.2</v>
      </c>
      <c r="CZ61" s="65">
        <v>32.799999999999997</v>
      </c>
      <c r="DA61" s="65">
        <v>32.799999999999997</v>
      </c>
      <c r="DB61" s="65">
        <v>65.8</v>
      </c>
      <c r="DC61" s="68">
        <v>73.400000000000006</v>
      </c>
      <c r="DD61" s="68">
        <v>188.8</v>
      </c>
      <c r="DE61" s="68">
        <v>240.9</v>
      </c>
      <c r="DF61" s="68">
        <v>324.10000000000002</v>
      </c>
      <c r="DG61" s="68">
        <v>324.60000000000002</v>
      </c>
      <c r="DH61" s="68">
        <v>337.7</v>
      </c>
      <c r="DI61" s="68">
        <v>345.2</v>
      </c>
      <c r="DJ61" s="68">
        <v>345.2</v>
      </c>
      <c r="DK61" s="68">
        <v>360.3</v>
      </c>
      <c r="DL61" s="68">
        <v>59.1</v>
      </c>
      <c r="DM61" s="68">
        <v>99</v>
      </c>
      <c r="DN61" s="68">
        <v>315</v>
      </c>
      <c r="DO61" s="68">
        <v>344.3</v>
      </c>
      <c r="DP61" s="68">
        <v>354.9</v>
      </c>
      <c r="DQ61" s="65">
        <v>436.4</v>
      </c>
      <c r="DR61" s="68">
        <v>442</v>
      </c>
      <c r="DS61" s="68">
        <v>449.9</v>
      </c>
      <c r="DT61" s="68">
        <v>460.4</v>
      </c>
      <c r="DU61" s="68">
        <v>466.1</v>
      </c>
      <c r="DV61" s="68">
        <v>784.8</v>
      </c>
      <c r="DW61" s="68"/>
      <c r="DX61" s="68">
        <f t="shared" si="47"/>
        <v>784.8</v>
      </c>
      <c r="DY61" s="65">
        <v>61.1</v>
      </c>
      <c r="DZ61" s="65">
        <v>5.8</v>
      </c>
      <c r="EA61" s="65">
        <v>0</v>
      </c>
      <c r="EB61" s="65">
        <v>54.1</v>
      </c>
      <c r="EC61" s="65">
        <v>145.92587900000001</v>
      </c>
      <c r="ED61" s="65">
        <f>[1]Feuil3!$F$10</f>
        <v>60.880564</v>
      </c>
      <c r="EE61" s="65">
        <v>10.7</v>
      </c>
      <c r="EF61" s="65">
        <v>65.5</v>
      </c>
      <c r="EG61" s="65">
        <v>372.07233400000001</v>
      </c>
      <c r="EH61" s="65">
        <v>56.880581999999997</v>
      </c>
      <c r="EI61" s="65">
        <v>58.8</v>
      </c>
      <c r="EJ61" s="65">
        <v>105</v>
      </c>
      <c r="EK61" s="66">
        <f t="shared" si="42"/>
        <v>996.7593589999999</v>
      </c>
      <c r="EL61" s="65">
        <v>442.1</v>
      </c>
      <c r="EM61" s="65">
        <v>260.5</v>
      </c>
      <c r="EN61" s="65">
        <v>392.2</v>
      </c>
      <c r="EO61" s="65">
        <v>562.53586600000006</v>
      </c>
      <c r="EP61" s="65">
        <v>484</v>
      </c>
      <c r="EQ61" s="65">
        <v>872.7</v>
      </c>
      <c r="ER61" s="65">
        <v>1075</v>
      </c>
      <c r="ES61" s="65">
        <v>1236.720562</v>
      </c>
      <c r="ET61" s="65">
        <v>713.68208100000004</v>
      </c>
      <c r="EU61" s="65">
        <v>389.468613</v>
      </c>
      <c r="EV61" s="65">
        <v>71.599999999999994</v>
      </c>
      <c r="EW61" s="65">
        <v>179.7</v>
      </c>
      <c r="EX61" s="66">
        <f t="shared" si="43"/>
        <v>6680.2071220000007</v>
      </c>
      <c r="EY61" s="65">
        <v>265.117456</v>
      </c>
      <c r="EZ61" s="65">
        <v>342.83103699999998</v>
      </c>
      <c r="FA61" s="68">
        <v>392.23594300000002</v>
      </c>
      <c r="FB61" s="68">
        <v>672.04</v>
      </c>
      <c r="FC61" s="68">
        <v>600.28</v>
      </c>
      <c r="FD61" s="68">
        <v>1948.4</v>
      </c>
      <c r="FE61" s="68">
        <v>1168.3813439999999</v>
      </c>
      <c r="FF61" s="68">
        <v>972.63700300000005</v>
      </c>
      <c r="FG61" s="68">
        <v>318.7</v>
      </c>
      <c r="FH61" s="68">
        <v>205.66323199999999</v>
      </c>
      <c r="FI61" s="68">
        <v>319.61452800000001</v>
      </c>
      <c r="FJ61" s="68">
        <v>158.4</v>
      </c>
      <c r="FK61" s="68">
        <f t="shared" si="44"/>
        <v>7364.3005429999994</v>
      </c>
      <c r="FL61" s="68">
        <v>493.52719999999999</v>
      </c>
      <c r="FM61" s="68">
        <v>443.17728099999999</v>
      </c>
      <c r="FN61" s="68">
        <v>508.77770299999997</v>
      </c>
      <c r="FO61" s="68">
        <v>194.14160899999999</v>
      </c>
      <c r="FP61" s="68">
        <v>936.26321676999999</v>
      </c>
      <c r="FQ61" s="68">
        <v>550.6</v>
      </c>
      <c r="FR61" s="68">
        <v>959.00439016869996</v>
      </c>
      <c r="FS61" s="68">
        <v>695.22664012688506</v>
      </c>
      <c r="FT61" s="68">
        <v>237.24547638750002</v>
      </c>
      <c r="FU61" s="68">
        <v>224.7</v>
      </c>
      <c r="FV61" s="68">
        <v>467.28183051825198</v>
      </c>
      <c r="FW61" s="65">
        <v>349.82144660923501</v>
      </c>
      <c r="FX61" s="68">
        <f t="shared" si="45"/>
        <v>6059.7667935805721</v>
      </c>
      <c r="FY61" s="68">
        <v>495.02586867841001</v>
      </c>
      <c r="FZ61" s="68">
        <v>760.41849805944992</v>
      </c>
      <c r="GA61" s="68">
        <v>675.54308845323101</v>
      </c>
      <c r="GB61" s="68">
        <v>528.85536940999998</v>
      </c>
      <c r="GC61" s="68">
        <v>375.61562652999999</v>
      </c>
      <c r="GD61" s="68">
        <v>620.64847485000007</v>
      </c>
      <c r="GE61" s="68">
        <v>954.43039792000195</v>
      </c>
      <c r="GF61" s="68">
        <v>578.32931413000108</v>
      </c>
      <c r="GG61" s="68">
        <v>594.07925961999808</v>
      </c>
      <c r="GH61" s="68">
        <v>517.06283699999994</v>
      </c>
      <c r="GI61" s="68">
        <v>290.85913199999999</v>
      </c>
      <c r="GJ61" s="68">
        <v>265.33520800000002</v>
      </c>
      <c r="GK61" s="68">
        <f t="shared" si="46"/>
        <v>6656.2030746510918</v>
      </c>
      <c r="GL61" s="68">
        <v>302.58010999999999</v>
      </c>
      <c r="GM61" s="68">
        <v>403.70494000000002</v>
      </c>
      <c r="GN61" s="68">
        <v>446.72304000000003</v>
      </c>
      <c r="GO61" s="68">
        <v>610.87104699999998</v>
      </c>
      <c r="GP61" s="68">
        <v>212.597261</v>
      </c>
      <c r="GQ61" s="68">
        <v>649.16770499999996</v>
      </c>
      <c r="GR61" s="68">
        <v>551.383557</v>
      </c>
      <c r="GS61" s="68">
        <v>567.41237100000001</v>
      </c>
      <c r="GT61" s="68">
        <v>721.41889571669981</v>
      </c>
      <c r="GU61" s="68">
        <v>360.32742300000001</v>
      </c>
      <c r="GV61" s="68">
        <v>406.93933500000003</v>
      </c>
      <c r="GW61" s="68">
        <v>166.17202</v>
      </c>
      <c r="GX61" s="68">
        <v>397.00053400000002</v>
      </c>
      <c r="GY61" s="68">
        <v>453.315091</v>
      </c>
      <c r="GZ61" s="68">
        <v>566.93980600000009</v>
      </c>
      <c r="HA61" s="68">
        <v>467.70684</v>
      </c>
      <c r="HB61" s="68">
        <v>566.98991899999999</v>
      </c>
      <c r="HC61" s="68">
        <v>639.31572600000004</v>
      </c>
      <c r="HD61" s="68">
        <v>902.95113200000003</v>
      </c>
      <c r="HE61" s="68">
        <v>1047.001096</v>
      </c>
      <c r="HF61" s="68">
        <v>574.20305900000005</v>
      </c>
      <c r="HG61" s="68">
        <v>226.854086</v>
      </c>
      <c r="HH61" s="68">
        <v>246.72305499999999</v>
      </c>
      <c r="HI61" s="68">
        <v>128.089271</v>
      </c>
      <c r="HJ61" s="68">
        <v>125.41349599999999</v>
      </c>
      <c r="HK61" s="68">
        <v>120.14659</v>
      </c>
      <c r="HL61" s="68">
        <v>123.18845399999999</v>
      </c>
      <c r="HM61" s="68">
        <v>95.228774999999999</v>
      </c>
      <c r="HN61" s="68">
        <v>123.11762299999999</v>
      </c>
      <c r="HO61" s="68">
        <v>111.382847</v>
      </c>
      <c r="HP61" s="68">
        <v>276.47493900000001</v>
      </c>
      <c r="HQ61" s="68">
        <v>249.408816</v>
      </c>
      <c r="HR61" s="68">
        <v>76.182755999999998</v>
      </c>
      <c r="HS61" s="68">
        <v>143.823545</v>
      </c>
      <c r="HT61" s="68">
        <v>92.467858000000007</v>
      </c>
      <c r="HU61" s="68">
        <v>103.404364</v>
      </c>
      <c r="HV61" s="68">
        <v>175.23417900000001</v>
      </c>
      <c r="HW61" s="68">
        <v>59.516938000000003</v>
      </c>
      <c r="HX61" s="68">
        <v>312.84949699999999</v>
      </c>
      <c r="HY61" s="68">
        <v>246.33327199999999</v>
      </c>
      <c r="HZ61" s="68">
        <v>625.90733</v>
      </c>
      <c r="IA61" s="68">
        <v>1238.105284</v>
      </c>
      <c r="IB61" s="68">
        <v>1588.659367</v>
      </c>
      <c r="IC61" s="68">
        <v>968.22607400000004</v>
      </c>
      <c r="ID61" s="68">
        <v>753.02669900000001</v>
      </c>
      <c r="IE61" s="68">
        <v>357.29545200000001</v>
      </c>
      <c r="IF61" s="68">
        <v>365.16134599999998</v>
      </c>
      <c r="IG61" s="68">
        <v>299.20696900000002</v>
      </c>
      <c r="IH61" s="68">
        <v>363.05412200000001</v>
      </c>
      <c r="II61" s="68">
        <v>235.856686</v>
      </c>
      <c r="IJ61" s="68">
        <v>465.65207500000002</v>
      </c>
      <c r="IK61" s="68">
        <v>0.42748399999999998</v>
      </c>
      <c r="IL61" s="68">
        <v>0</v>
      </c>
      <c r="IM61" s="68">
        <v>25.815524</v>
      </c>
      <c r="IN61" s="68">
        <v>170.939616</v>
      </c>
      <c r="IO61" s="68">
        <v>522.57046700000001</v>
      </c>
      <c r="IP61" s="68">
        <v>310.26370100000003</v>
      </c>
      <c r="IQ61" s="106">
        <v>378.960307</v>
      </c>
      <c r="IR61" s="68">
        <v>183.21918099999999</v>
      </c>
      <c r="IS61" s="68">
        <v>285.34939600000001</v>
      </c>
      <c r="IT61" s="106">
        <v>627.80049299999996</v>
      </c>
      <c r="IU61" s="106">
        <v>796.47623799999997</v>
      </c>
      <c r="IV61" s="68">
        <v>1790.0670210000001</v>
      </c>
      <c r="IW61" s="68">
        <v>522.91369999999995</v>
      </c>
      <c r="IX61" s="68">
        <v>758.29327799999999</v>
      </c>
      <c r="IY61" s="68">
        <v>945.67117059999998</v>
      </c>
      <c r="IZ61" s="68">
        <v>1149.4229909999999</v>
      </c>
      <c r="JA61" s="68">
        <v>1397.1682370000001</v>
      </c>
      <c r="JB61" s="68">
        <v>1697.6230820000001</v>
      </c>
      <c r="JC61" s="68">
        <v>1848.960855</v>
      </c>
      <c r="JD61" s="68">
        <v>3001.1417459999998</v>
      </c>
      <c r="JE61" s="68">
        <v>1721.4096689999999</v>
      </c>
      <c r="JF61" s="68">
        <v>1476.8679810000001</v>
      </c>
      <c r="JG61" s="68">
        <v>1665.9761370000001</v>
      </c>
      <c r="JH61" s="68">
        <v>2593.4517649999998</v>
      </c>
      <c r="JI61" s="68">
        <v>1961.1016959999999</v>
      </c>
      <c r="JJ61" s="68">
        <v>2049.1683630000002</v>
      </c>
      <c r="JK61" s="68">
        <v>1951.139527</v>
      </c>
      <c r="JL61" s="68">
        <v>2515.3870630000001</v>
      </c>
      <c r="JM61" s="68">
        <v>2836.0678210000001</v>
      </c>
      <c r="JN61" s="68">
        <v>3845.0397600000001</v>
      </c>
      <c r="JO61" s="68">
        <v>3365.2513490000001</v>
      </c>
      <c r="JP61" s="68">
        <v>3977.3102760000002</v>
      </c>
      <c r="JQ61" s="68">
        <v>2958.610052</v>
      </c>
      <c r="JR61" s="102">
        <f t="shared" si="19"/>
        <v>16256.948480599998</v>
      </c>
      <c r="JS61" s="102">
        <f t="shared" si="20"/>
        <v>31195.371789999997</v>
      </c>
      <c r="JT61" s="114"/>
      <c r="JU61" s="15"/>
    </row>
    <row r="62" spans="1:281" ht="15">
      <c r="A62" s="64" t="s">
        <v>60</v>
      </c>
      <c r="B62" s="47">
        <v>401.9</v>
      </c>
      <c r="C62" s="26">
        <v>768.1</v>
      </c>
      <c r="D62" s="26">
        <v>794.9</v>
      </c>
      <c r="E62" s="27">
        <v>806.2</v>
      </c>
      <c r="F62" s="27">
        <v>969.5</v>
      </c>
      <c r="G62" s="27">
        <v>1059.8</v>
      </c>
      <c r="H62" s="26">
        <v>1794.6</v>
      </c>
      <c r="I62" s="17">
        <v>3733.2</v>
      </c>
      <c r="J62" s="25">
        <v>2225.3000000000002</v>
      </c>
      <c r="K62" s="47">
        <v>3093.9788020000001</v>
      </c>
      <c r="L62" s="47">
        <v>7578.4755050000003</v>
      </c>
      <c r="M62" s="66">
        <v>15393.387761</v>
      </c>
      <c r="N62" s="66">
        <v>24178.679598292194</v>
      </c>
      <c r="O62" s="66">
        <v>14452.826402856388</v>
      </c>
      <c r="P62" s="66">
        <v>11576.967186463102</v>
      </c>
      <c r="Q62" s="66">
        <v>18636.519818000001</v>
      </c>
      <c r="R62" s="66">
        <v>12655.982805000001</v>
      </c>
      <c r="S62" s="66">
        <v>8101.8495400000002</v>
      </c>
      <c r="T62" s="66">
        <v>19338.168980999999</v>
      </c>
      <c r="U62" s="102">
        <f t="shared" si="14"/>
        <v>3872.5573140000006</v>
      </c>
      <c r="V62" s="66">
        <v>40.299999999999997</v>
      </c>
      <c r="W62" s="66">
        <v>103.3</v>
      </c>
      <c r="X62" s="65">
        <v>131.69999999999999</v>
      </c>
      <c r="Y62" s="65">
        <v>51.8</v>
      </c>
      <c r="Z62" s="65">
        <v>93.1</v>
      </c>
      <c r="AA62" s="65">
        <v>63.9</v>
      </c>
      <c r="AB62" s="65">
        <v>56.8</v>
      </c>
      <c r="AC62" s="65">
        <v>29.5</v>
      </c>
      <c r="AD62" s="65">
        <v>131.9</v>
      </c>
      <c r="AE62" s="65">
        <v>51.1</v>
      </c>
      <c r="AF62" s="65">
        <v>14.5</v>
      </c>
      <c r="AG62" s="65">
        <v>27</v>
      </c>
      <c r="AH62" s="65">
        <v>34.200000000000003</v>
      </c>
      <c r="AI62" s="65">
        <v>42.6</v>
      </c>
      <c r="AJ62" s="65">
        <v>40.1</v>
      </c>
      <c r="AK62" s="65">
        <v>26.6</v>
      </c>
      <c r="AL62" s="65">
        <v>58.7</v>
      </c>
      <c r="AM62" s="65">
        <v>31.5</v>
      </c>
      <c r="AN62" s="65">
        <v>7.8</v>
      </c>
      <c r="AO62" s="65">
        <v>56.6</v>
      </c>
      <c r="AP62" s="65">
        <v>30.8</v>
      </c>
      <c r="AQ62" s="65">
        <v>71.099999999999994</v>
      </c>
      <c r="AR62" s="65">
        <v>303.60000000000002</v>
      </c>
      <c r="AS62" s="65">
        <v>102.6</v>
      </c>
      <c r="AT62" s="65">
        <v>89.6</v>
      </c>
      <c r="AU62" s="65">
        <v>83.1</v>
      </c>
      <c r="AV62" s="65">
        <v>116.1</v>
      </c>
      <c r="AW62" s="65">
        <v>50.1</v>
      </c>
      <c r="AX62" s="65">
        <v>42.5</v>
      </c>
      <c r="AY62" s="65">
        <v>62.8</v>
      </c>
      <c r="AZ62" s="68">
        <v>9.5</v>
      </c>
      <c r="BA62" s="68">
        <v>79.5</v>
      </c>
      <c r="BB62" s="68">
        <v>149</v>
      </c>
      <c r="BC62" s="68">
        <v>122.3</v>
      </c>
      <c r="BD62" s="68">
        <v>78</v>
      </c>
      <c r="BE62" s="65">
        <v>87</v>
      </c>
      <c r="BF62" s="65">
        <v>121.9</v>
      </c>
      <c r="BG62" s="65">
        <v>114.9</v>
      </c>
      <c r="BH62" s="65">
        <v>46.1</v>
      </c>
      <c r="BI62" s="65">
        <v>112.8</v>
      </c>
      <c r="BJ62" s="65">
        <v>74.400000000000006</v>
      </c>
      <c r="BK62" s="65">
        <v>43.1</v>
      </c>
      <c r="BL62" s="65">
        <v>194.4</v>
      </c>
      <c r="BM62" s="65">
        <v>37</v>
      </c>
      <c r="BN62" s="65">
        <v>99.5</v>
      </c>
      <c r="BO62" s="65">
        <v>51.3</v>
      </c>
      <c r="BP62" s="65">
        <v>28.300000000000068</v>
      </c>
      <c r="BQ62" s="65">
        <v>136.1</v>
      </c>
      <c r="BR62" s="66">
        <v>236.8</v>
      </c>
      <c r="BS62" s="66">
        <v>282.89999999999998</v>
      </c>
      <c r="BT62" s="66">
        <v>395.7</v>
      </c>
      <c r="BU62" s="66">
        <v>470.1</v>
      </c>
      <c r="BV62" s="66">
        <v>513.20000000000005</v>
      </c>
      <c r="BW62" s="66">
        <v>707.6</v>
      </c>
      <c r="BX62" s="66">
        <v>744.6</v>
      </c>
      <c r="BY62" s="65">
        <v>844.1</v>
      </c>
      <c r="BZ62" s="65">
        <v>895.4</v>
      </c>
      <c r="CA62" s="65">
        <v>923.7</v>
      </c>
      <c r="CB62" s="68">
        <v>1059.8</v>
      </c>
      <c r="CC62" s="65">
        <v>55.2</v>
      </c>
      <c r="CD62" s="65">
        <v>39.6</v>
      </c>
      <c r="CE62" s="65">
        <v>103.5</v>
      </c>
      <c r="CF62" s="65">
        <v>84.2</v>
      </c>
      <c r="CG62" s="65">
        <v>77.3</v>
      </c>
      <c r="CH62" s="65">
        <v>178.7</v>
      </c>
      <c r="CI62" s="65">
        <v>293.7</v>
      </c>
      <c r="CJ62" s="65">
        <v>47.9</v>
      </c>
      <c r="CK62" s="65">
        <v>131.69999999999999</v>
      </c>
      <c r="CL62" s="65">
        <v>271.7</v>
      </c>
      <c r="CM62" s="65">
        <v>321.2</v>
      </c>
      <c r="CN62" s="65">
        <v>189.9</v>
      </c>
      <c r="CO62" s="65">
        <v>94.8</v>
      </c>
      <c r="CP62" s="65">
        <v>198.3</v>
      </c>
      <c r="CQ62" s="65">
        <v>282.5</v>
      </c>
      <c r="CR62" s="65">
        <v>359.8</v>
      </c>
      <c r="CS62" s="65">
        <v>538.5</v>
      </c>
      <c r="CT62" s="68">
        <v>832.2</v>
      </c>
      <c r="CU62" s="65">
        <v>880.1</v>
      </c>
      <c r="CV62" s="65">
        <v>1011.8</v>
      </c>
      <c r="CW62" s="68">
        <v>1283.5</v>
      </c>
      <c r="CX62" s="68">
        <v>1604.7</v>
      </c>
      <c r="CY62" s="65">
        <v>1794.6</v>
      </c>
      <c r="CZ62" s="65">
        <v>143.1</v>
      </c>
      <c r="DA62" s="65">
        <v>368.6</v>
      </c>
      <c r="DB62" s="65">
        <v>565.79999999999995</v>
      </c>
      <c r="DC62" s="68">
        <v>874.5</v>
      </c>
      <c r="DD62" s="68">
        <v>1209.2</v>
      </c>
      <c r="DE62" s="68">
        <v>1498.4</v>
      </c>
      <c r="DF62" s="68">
        <v>1829</v>
      </c>
      <c r="DG62" s="68">
        <v>2123.1999999999998</v>
      </c>
      <c r="DH62" s="68">
        <v>2542.4</v>
      </c>
      <c r="DI62" s="68">
        <v>3284</v>
      </c>
      <c r="DJ62" s="68">
        <v>3488.6</v>
      </c>
      <c r="DK62" s="68">
        <v>3733.2</v>
      </c>
      <c r="DL62" s="68">
        <v>261.5</v>
      </c>
      <c r="DM62" s="65">
        <v>484.7</v>
      </c>
      <c r="DN62" s="68">
        <v>681.2</v>
      </c>
      <c r="DO62" s="68">
        <v>879.5</v>
      </c>
      <c r="DP62" s="68">
        <v>1135.5999999999999</v>
      </c>
      <c r="DQ62" s="65">
        <v>1253.9000000000001</v>
      </c>
      <c r="DR62" s="68">
        <v>1544.2</v>
      </c>
      <c r="DS62" s="68">
        <v>1641.1</v>
      </c>
      <c r="DT62" s="68">
        <v>1779.9</v>
      </c>
      <c r="DU62" s="68">
        <v>1902.6</v>
      </c>
      <c r="DV62" s="68">
        <v>2011.9</v>
      </c>
      <c r="DW62" s="68">
        <v>213.4</v>
      </c>
      <c r="DX62" s="68">
        <f t="shared" si="47"/>
        <v>2225.3000000000002</v>
      </c>
      <c r="DY62" s="65">
        <v>172.8</v>
      </c>
      <c r="DZ62" s="65">
        <v>62.4</v>
      </c>
      <c r="EA62" s="65">
        <v>101</v>
      </c>
      <c r="EB62" s="65">
        <v>121.5</v>
      </c>
      <c r="EC62" s="65">
        <v>82.262184000000005</v>
      </c>
      <c r="ED62" s="65">
        <f>[1]Feuil3!$F$37</f>
        <v>62.560805000000002</v>
      </c>
      <c r="EE62" s="65">
        <v>101.5</v>
      </c>
      <c r="EF62" s="65">
        <v>493.9</v>
      </c>
      <c r="EG62" s="65">
        <v>289.629955</v>
      </c>
      <c r="EH62" s="65">
        <v>487.22585800000002</v>
      </c>
      <c r="EI62" s="65">
        <v>373.1</v>
      </c>
      <c r="EJ62" s="65">
        <v>746.1</v>
      </c>
      <c r="EK62" s="66">
        <f t="shared" si="42"/>
        <v>3093.9788020000001</v>
      </c>
      <c r="EL62" s="65">
        <v>759.7</v>
      </c>
      <c r="EM62" s="65">
        <v>583</v>
      </c>
      <c r="EN62" s="65">
        <v>585.70000000000005</v>
      </c>
      <c r="EO62" s="65">
        <v>597.150668</v>
      </c>
      <c r="EP62" s="65">
        <v>555.5</v>
      </c>
      <c r="EQ62" s="65">
        <v>636.79999999999995</v>
      </c>
      <c r="ER62" s="65">
        <v>566.1</v>
      </c>
      <c r="ES62" s="65">
        <v>704.77944600000001</v>
      </c>
      <c r="ET62" s="65">
        <v>677.240184</v>
      </c>
      <c r="EU62" s="65">
        <v>606.20520699999997</v>
      </c>
      <c r="EV62" s="68">
        <v>573</v>
      </c>
      <c r="EW62" s="68">
        <v>733.3</v>
      </c>
      <c r="EX62" s="66">
        <f t="shared" si="43"/>
        <v>7578.4755050000003</v>
      </c>
      <c r="EY62" s="65">
        <v>918.02997700000003</v>
      </c>
      <c r="EZ62" s="65">
        <v>701.00217799999996</v>
      </c>
      <c r="FA62" s="68">
        <v>585.74034700000004</v>
      </c>
      <c r="FB62" s="68">
        <v>889.13</v>
      </c>
      <c r="FC62" s="68">
        <v>704.94799999999998</v>
      </c>
      <c r="FD62" s="68">
        <v>806.6</v>
      </c>
      <c r="FE62" s="68">
        <v>847.38879899999995</v>
      </c>
      <c r="FF62" s="68">
        <v>902.17324499999995</v>
      </c>
      <c r="FG62" s="68">
        <v>1064.8</v>
      </c>
      <c r="FH62" s="68">
        <v>2898.5190189999998</v>
      </c>
      <c r="FI62" s="68">
        <v>3234.6561959999999</v>
      </c>
      <c r="FJ62" s="68">
        <v>1840.4</v>
      </c>
      <c r="FK62" s="68">
        <f t="shared" si="44"/>
        <v>15393.387761</v>
      </c>
      <c r="FL62" s="68">
        <v>1558.8204940000001</v>
      </c>
      <c r="FM62" s="68">
        <v>989.49857299999996</v>
      </c>
      <c r="FN62" s="68">
        <v>1462.395986</v>
      </c>
      <c r="FO62" s="68">
        <v>8767.980098</v>
      </c>
      <c r="FP62" s="68">
        <v>1214.2717167999999</v>
      </c>
      <c r="FQ62" s="68">
        <v>920.2</v>
      </c>
      <c r="FR62" s="68">
        <v>1841.433039000184</v>
      </c>
      <c r="FS62" s="68">
        <v>1717.33241899785</v>
      </c>
      <c r="FT62" s="68">
        <v>1877.5698789855651</v>
      </c>
      <c r="FU62" s="68">
        <v>1339</v>
      </c>
      <c r="FV62" s="68">
        <v>844.44344359923207</v>
      </c>
      <c r="FW62" s="65">
        <v>1645.7339499093653</v>
      </c>
      <c r="FX62" s="68">
        <f t="shared" si="45"/>
        <v>24178.679598292194</v>
      </c>
      <c r="FY62" s="68">
        <v>1491.3629755652885</v>
      </c>
      <c r="FZ62" s="68">
        <v>1383.5955499883178</v>
      </c>
      <c r="GA62" s="68">
        <v>636.73405424277905</v>
      </c>
      <c r="GB62" s="68">
        <v>877.71895182000026</v>
      </c>
      <c r="GC62" s="68">
        <v>1567.0578201000008</v>
      </c>
      <c r="GD62" s="68">
        <v>1343.9209022399998</v>
      </c>
      <c r="GE62" s="68">
        <v>1356.96725167</v>
      </c>
      <c r="GF62" s="68">
        <v>1097.8471846</v>
      </c>
      <c r="GG62" s="68">
        <v>1149.5775486300001</v>
      </c>
      <c r="GH62" s="68">
        <v>1153.1297669999999</v>
      </c>
      <c r="GI62" s="68">
        <v>1324.300835</v>
      </c>
      <c r="GJ62" s="68">
        <v>1070.613562</v>
      </c>
      <c r="GK62" s="68">
        <f t="shared" si="46"/>
        <v>14452.826402856388</v>
      </c>
      <c r="GL62" s="68">
        <v>771.37704199999996</v>
      </c>
      <c r="GM62" s="68">
        <v>971.90472199999999</v>
      </c>
      <c r="GN62" s="68">
        <v>1461.0616500000001</v>
      </c>
      <c r="GO62" s="68">
        <v>955.43976799999996</v>
      </c>
      <c r="GP62" s="68">
        <v>784.00902599999995</v>
      </c>
      <c r="GQ62" s="68">
        <v>717.06285300000002</v>
      </c>
      <c r="GR62" s="68">
        <v>647.63664500000004</v>
      </c>
      <c r="GS62" s="68">
        <v>978.10247300000003</v>
      </c>
      <c r="GT62" s="68">
        <v>639.82400703810038</v>
      </c>
      <c r="GU62" s="68">
        <v>1195.2465440000001</v>
      </c>
      <c r="GV62" s="68">
        <v>808.55621599999995</v>
      </c>
      <c r="GW62" s="68">
        <v>1722.6645390000001</v>
      </c>
      <c r="GX62" s="68">
        <v>693.37421500000005</v>
      </c>
      <c r="GY62" s="68">
        <v>807.00351799999999</v>
      </c>
      <c r="GZ62" s="68">
        <v>2897.0547569999999</v>
      </c>
      <c r="HA62" s="68">
        <v>1318.072044</v>
      </c>
      <c r="HB62" s="68">
        <v>1767.725097</v>
      </c>
      <c r="HC62" s="68">
        <v>2743.4728009999999</v>
      </c>
      <c r="HD62" s="68">
        <v>2457.8507119999999</v>
      </c>
      <c r="HE62" s="68">
        <v>1129.758212</v>
      </c>
      <c r="HF62" s="68">
        <v>1200.9421560000001</v>
      </c>
      <c r="HG62" s="68">
        <v>2002.2312690000001</v>
      </c>
      <c r="HH62" s="68">
        <v>1126.5013429999999</v>
      </c>
      <c r="HI62" s="68">
        <v>492.53369400000003</v>
      </c>
      <c r="HJ62" s="68">
        <v>1296.221297</v>
      </c>
      <c r="HK62" s="68">
        <v>1287.2289720000001</v>
      </c>
      <c r="HL62" s="68">
        <v>530.06926099999998</v>
      </c>
      <c r="HM62" s="68">
        <v>473.655371</v>
      </c>
      <c r="HN62" s="68">
        <v>707.34544700000004</v>
      </c>
      <c r="HO62" s="68">
        <v>1217.185725</v>
      </c>
      <c r="HP62" s="68">
        <v>1239.698995</v>
      </c>
      <c r="HQ62" s="68">
        <v>1581.0536159999999</v>
      </c>
      <c r="HR62" s="68">
        <v>1286.9242670000001</v>
      </c>
      <c r="HS62" s="68">
        <v>994.39399000000003</v>
      </c>
      <c r="HT62" s="68">
        <v>1100.7441570000001</v>
      </c>
      <c r="HU62" s="68">
        <v>941.46170700000005</v>
      </c>
      <c r="HV62" s="68">
        <v>684.88902900000005</v>
      </c>
      <c r="HW62" s="68">
        <v>626.85825199999999</v>
      </c>
      <c r="HX62" s="68">
        <v>1149.7239340000001</v>
      </c>
      <c r="HY62" s="68">
        <v>429.70412099999999</v>
      </c>
      <c r="HZ62" s="68">
        <v>826.39938099999995</v>
      </c>
      <c r="IA62" s="68">
        <v>546.01634300000001</v>
      </c>
      <c r="IB62" s="68">
        <v>459.230907</v>
      </c>
      <c r="IC62" s="68">
        <v>744.49249899999995</v>
      </c>
      <c r="ID62" s="68">
        <v>711.91264899999999</v>
      </c>
      <c r="IE62" s="68">
        <v>736.98645899999997</v>
      </c>
      <c r="IF62" s="68">
        <v>354.228027</v>
      </c>
      <c r="IG62" s="68">
        <v>831.40793900000006</v>
      </c>
      <c r="IH62" s="68">
        <v>803.55087400000002</v>
      </c>
      <c r="II62" s="68">
        <v>624.44912099999999</v>
      </c>
      <c r="IJ62" s="68">
        <v>708.97985900000003</v>
      </c>
      <c r="IK62" s="68">
        <v>1455.6448230000001</v>
      </c>
      <c r="IL62" s="68">
        <v>813.13824899999997</v>
      </c>
      <c r="IM62" s="68">
        <v>1234.6763719999999</v>
      </c>
      <c r="IN62" s="68">
        <v>1842.817984</v>
      </c>
      <c r="IO62" s="68">
        <v>4512.3331989999997</v>
      </c>
      <c r="IP62" s="68">
        <v>3505.7682719999998</v>
      </c>
      <c r="IQ62" s="106">
        <v>1862.8473670000001</v>
      </c>
      <c r="IR62" s="68">
        <v>1189.644867</v>
      </c>
      <c r="IS62" s="68">
        <v>784.317994</v>
      </c>
      <c r="IT62" s="106">
        <v>699.43512099999998</v>
      </c>
      <c r="IU62" s="106">
        <v>544.16555800000003</v>
      </c>
      <c r="IV62" s="68">
        <v>552.00510599999996</v>
      </c>
      <c r="IW62" s="68">
        <v>64.176518000000002</v>
      </c>
      <c r="IX62" s="68">
        <v>203.46590900000001</v>
      </c>
      <c r="IY62" s="68">
        <v>265.46918699999998</v>
      </c>
      <c r="IZ62" s="68">
        <v>116.148031</v>
      </c>
      <c r="JA62" s="68">
        <v>356.43509799999998</v>
      </c>
      <c r="JB62" s="68">
        <v>425.314504</v>
      </c>
      <c r="JC62" s="68">
        <v>65.145629</v>
      </c>
      <c r="JD62" s="68">
        <v>358.83310999999998</v>
      </c>
      <c r="JE62" s="68">
        <v>221.96354299999999</v>
      </c>
      <c r="JF62" s="68">
        <v>607.364375</v>
      </c>
      <c r="JG62" s="68">
        <v>656.79454599999997</v>
      </c>
      <c r="JH62" s="68">
        <v>210.32226499999999</v>
      </c>
      <c r="JI62" s="68">
        <v>613.86105999999995</v>
      </c>
      <c r="JJ62" s="68">
        <v>348.777039</v>
      </c>
      <c r="JK62" s="68">
        <v>583.256754</v>
      </c>
      <c r="JL62" s="68">
        <v>530.30827799999997</v>
      </c>
      <c r="JM62" s="68">
        <v>641.22873900000002</v>
      </c>
      <c r="JN62" s="68">
        <v>663.70955900000001</v>
      </c>
      <c r="JO62" s="68">
        <v>678.24652600000002</v>
      </c>
      <c r="JP62" s="68">
        <v>598.62752999999998</v>
      </c>
      <c r="JQ62" s="68">
        <v>613.99758799999995</v>
      </c>
      <c r="JR62" s="102">
        <f t="shared" si="19"/>
        <v>3872.5573140000006</v>
      </c>
      <c r="JS62" s="102">
        <f t="shared" si="20"/>
        <v>6746.4942590000001</v>
      </c>
      <c r="JT62" s="114"/>
      <c r="JU62" s="15"/>
    </row>
    <row r="63" spans="1:281" ht="15">
      <c r="A63" s="64" t="s">
        <v>61</v>
      </c>
      <c r="B63" s="47">
        <v>9325.2000000000007</v>
      </c>
      <c r="C63" s="26">
        <v>12510.6</v>
      </c>
      <c r="D63" s="26">
        <v>19900.099999999999</v>
      </c>
      <c r="E63" s="27">
        <v>16402.099999999999</v>
      </c>
      <c r="F63" s="27">
        <v>13934.8</v>
      </c>
      <c r="G63" s="27">
        <v>7803.3</v>
      </c>
      <c r="H63" s="26">
        <v>10601.9</v>
      </c>
      <c r="I63" s="17">
        <v>19957.7</v>
      </c>
      <c r="J63" s="25">
        <v>22191.9</v>
      </c>
      <c r="K63" s="47">
        <v>33246.988339999996</v>
      </c>
      <c r="L63" s="47">
        <v>60983.143152000004</v>
      </c>
      <c r="M63" s="66">
        <v>69939.493339000008</v>
      </c>
      <c r="N63" s="66">
        <v>123582.89664647506</v>
      </c>
      <c r="O63" s="66">
        <v>101698.15753917499</v>
      </c>
      <c r="P63" s="66">
        <v>84488.940060435663</v>
      </c>
      <c r="Q63" s="66">
        <v>84854.453345000002</v>
      </c>
      <c r="R63" s="66">
        <v>101589.83948499999</v>
      </c>
      <c r="S63" s="66">
        <v>88799.859125000003</v>
      </c>
      <c r="T63" s="66">
        <v>105908.28276670951</v>
      </c>
      <c r="U63" s="102">
        <f t="shared" si="14"/>
        <v>149409.24157904027</v>
      </c>
      <c r="V63" s="66">
        <v>1215.8</v>
      </c>
      <c r="W63" s="66">
        <v>1675.8</v>
      </c>
      <c r="X63" s="65">
        <v>2157.9</v>
      </c>
      <c r="Y63" s="65">
        <v>1424.5</v>
      </c>
      <c r="Z63" s="65">
        <v>1120.9000000000001</v>
      </c>
      <c r="AA63" s="65">
        <v>941.4</v>
      </c>
      <c r="AB63" s="65">
        <v>2316.3000000000002</v>
      </c>
      <c r="AC63" s="65">
        <v>1401.3</v>
      </c>
      <c r="AD63" s="65">
        <v>2431.5</v>
      </c>
      <c r="AE63" s="65">
        <v>1038</v>
      </c>
      <c r="AF63" s="65">
        <v>835.4</v>
      </c>
      <c r="AG63" s="65">
        <v>3341.3</v>
      </c>
      <c r="AH63" s="65">
        <v>817.8</v>
      </c>
      <c r="AI63" s="65">
        <v>1779.5</v>
      </c>
      <c r="AJ63" s="65">
        <v>1415</v>
      </c>
      <c r="AK63" s="65">
        <v>1155.3</v>
      </c>
      <c r="AL63" s="65">
        <v>1213.4000000000001</v>
      </c>
      <c r="AM63" s="65">
        <v>1828.1</v>
      </c>
      <c r="AN63" s="65">
        <v>1318.8</v>
      </c>
      <c r="AO63" s="65">
        <v>1347.7</v>
      </c>
      <c r="AP63" s="65">
        <v>1455</v>
      </c>
      <c r="AQ63" s="65">
        <v>1364.5</v>
      </c>
      <c r="AR63" s="65">
        <v>1271.3</v>
      </c>
      <c r="AS63" s="65">
        <v>1435.7</v>
      </c>
      <c r="AT63" s="65">
        <v>1534.8</v>
      </c>
      <c r="AU63" s="65">
        <v>1132.7</v>
      </c>
      <c r="AV63" s="65">
        <v>1167.2</v>
      </c>
      <c r="AW63" s="65">
        <v>1822.1</v>
      </c>
      <c r="AX63" s="65">
        <v>1782.5</v>
      </c>
      <c r="AY63" s="65">
        <v>1875.4</v>
      </c>
      <c r="AZ63" s="68">
        <v>387.6</v>
      </c>
      <c r="BA63" s="68">
        <v>1278.0999999999999</v>
      </c>
      <c r="BB63" s="68">
        <v>1024.3</v>
      </c>
      <c r="BC63" s="68">
        <v>424.4</v>
      </c>
      <c r="BD63" s="68">
        <v>939.1</v>
      </c>
      <c r="BE63" s="65">
        <v>566.6</v>
      </c>
      <c r="BF63" s="65">
        <v>606.6</v>
      </c>
      <c r="BG63" s="65">
        <v>482.8</v>
      </c>
      <c r="BH63" s="65">
        <v>877.1</v>
      </c>
      <c r="BI63" s="65">
        <v>741.5</v>
      </c>
      <c r="BJ63" s="65">
        <v>768.2</v>
      </c>
      <c r="BK63" s="65">
        <v>445.7</v>
      </c>
      <c r="BL63" s="65">
        <v>372.9</v>
      </c>
      <c r="BM63" s="65">
        <v>793.20000000000061</v>
      </c>
      <c r="BN63" s="65">
        <v>376.6</v>
      </c>
      <c r="BO63" s="65">
        <v>841</v>
      </c>
      <c r="BP63" s="65">
        <v>1131.5999999999999</v>
      </c>
      <c r="BQ63" s="65">
        <v>366.1</v>
      </c>
      <c r="BR63" s="66">
        <v>1089.4000000000001</v>
      </c>
      <c r="BS63" s="66">
        <v>1966.5</v>
      </c>
      <c r="BT63" s="66">
        <v>2708</v>
      </c>
      <c r="BU63" s="66">
        <v>3476.2</v>
      </c>
      <c r="BV63" s="66">
        <v>3921.9</v>
      </c>
      <c r="BW63" s="66">
        <v>4294.8</v>
      </c>
      <c r="BX63" s="66">
        <v>5088</v>
      </c>
      <c r="BY63" s="65">
        <v>5464.6</v>
      </c>
      <c r="BZ63" s="65">
        <v>6305.6</v>
      </c>
      <c r="CA63" s="65">
        <v>7437.2</v>
      </c>
      <c r="CB63" s="68">
        <v>7803.3</v>
      </c>
      <c r="CC63" s="65">
        <v>353.3</v>
      </c>
      <c r="CD63" s="65">
        <v>260.3</v>
      </c>
      <c r="CE63" s="65">
        <v>360.8</v>
      </c>
      <c r="CF63" s="65">
        <v>306.60000000000002</v>
      </c>
      <c r="CG63" s="65">
        <v>503.1</v>
      </c>
      <c r="CH63" s="65">
        <v>981</v>
      </c>
      <c r="CI63" s="65">
        <v>1038.3</v>
      </c>
      <c r="CJ63" s="65">
        <v>2292.8000000000002</v>
      </c>
      <c r="CK63" s="65">
        <v>1248.0999999999999</v>
      </c>
      <c r="CL63" s="65">
        <v>1100.8</v>
      </c>
      <c r="CM63" s="65">
        <v>991.6</v>
      </c>
      <c r="CN63" s="65">
        <v>1165.2</v>
      </c>
      <c r="CO63" s="65">
        <v>613.6</v>
      </c>
      <c r="CP63" s="65">
        <v>974.4</v>
      </c>
      <c r="CQ63" s="65">
        <v>1281</v>
      </c>
      <c r="CR63" s="65">
        <v>1784.1</v>
      </c>
      <c r="CS63" s="65">
        <v>2765.1</v>
      </c>
      <c r="CT63" s="68">
        <v>3803.4</v>
      </c>
      <c r="CU63" s="65">
        <v>6096.2</v>
      </c>
      <c r="CV63" s="65">
        <v>7344.3</v>
      </c>
      <c r="CW63" s="68">
        <v>8445.1</v>
      </c>
      <c r="CX63" s="68">
        <v>9436.7000000000007</v>
      </c>
      <c r="CY63" s="65">
        <v>10601.9</v>
      </c>
      <c r="CZ63" s="65">
        <v>645.6</v>
      </c>
      <c r="DA63" s="65">
        <v>1441.9</v>
      </c>
      <c r="DB63" s="65">
        <v>2706.6</v>
      </c>
      <c r="DC63" s="68">
        <v>5555.5</v>
      </c>
      <c r="DD63" s="68">
        <v>7291.8</v>
      </c>
      <c r="DE63" s="68">
        <v>8404.2000000000007</v>
      </c>
      <c r="DF63" s="68">
        <v>9739.1</v>
      </c>
      <c r="DG63" s="68">
        <v>11430.3</v>
      </c>
      <c r="DH63" s="68">
        <v>13899.2</v>
      </c>
      <c r="DI63" s="68">
        <v>16717.5</v>
      </c>
      <c r="DJ63" s="68">
        <v>17904.900000000001</v>
      </c>
      <c r="DK63" s="68">
        <v>19957.7</v>
      </c>
      <c r="DL63" s="68">
        <v>1711.9</v>
      </c>
      <c r="DM63" s="68">
        <v>5904.5</v>
      </c>
      <c r="DN63" s="68">
        <v>7792.2</v>
      </c>
      <c r="DO63" s="68">
        <v>10280.700000000001</v>
      </c>
      <c r="DP63" s="68">
        <v>11436.9</v>
      </c>
      <c r="DQ63" s="65">
        <v>13017.3</v>
      </c>
      <c r="DR63" s="68">
        <v>15121</v>
      </c>
      <c r="DS63" s="68">
        <v>17163.900000000001</v>
      </c>
      <c r="DT63" s="68">
        <v>18856.400000000001</v>
      </c>
      <c r="DU63" s="68">
        <v>20154</v>
      </c>
      <c r="DV63" s="68">
        <v>21023.1</v>
      </c>
      <c r="DW63" s="68">
        <v>1168.8</v>
      </c>
      <c r="DX63" s="68">
        <f t="shared" si="47"/>
        <v>22191.899999999998</v>
      </c>
      <c r="DY63" s="65">
        <v>1829.9</v>
      </c>
      <c r="DZ63" s="65">
        <v>2701.2</v>
      </c>
      <c r="EA63" s="65">
        <v>2411.1999999999998</v>
      </c>
      <c r="EB63" s="65">
        <f>1712.2</f>
        <v>1712.2</v>
      </c>
      <c r="EC63" s="65">
        <v>833.95085700000004</v>
      </c>
      <c r="ED63" s="65">
        <f>[1]Feuil3!$F$42</f>
        <v>2874.799724</v>
      </c>
      <c r="EE63" s="65">
        <v>2608.1999999999998</v>
      </c>
      <c r="EF63" s="65">
        <v>2871.7</v>
      </c>
      <c r="EG63" s="65">
        <v>3236.580978</v>
      </c>
      <c r="EH63" s="65">
        <v>4263.6567809999997</v>
      </c>
      <c r="EI63" s="65">
        <v>3985.2</v>
      </c>
      <c r="EJ63" s="65">
        <v>3918.4</v>
      </c>
      <c r="EK63" s="66">
        <f t="shared" si="42"/>
        <v>33246.988339999996</v>
      </c>
      <c r="EL63" s="65">
        <v>4536.7</v>
      </c>
      <c r="EM63" s="65">
        <v>5554.1</v>
      </c>
      <c r="EN63" s="65">
        <v>4562.8</v>
      </c>
      <c r="EO63" s="65">
        <v>3019.3077079999998</v>
      </c>
      <c r="EP63" s="65">
        <v>2876.8</v>
      </c>
      <c r="EQ63" s="65">
        <v>5088.5</v>
      </c>
      <c r="ER63" s="65">
        <v>3755.3</v>
      </c>
      <c r="ES63" s="65">
        <v>5001.5042210000001</v>
      </c>
      <c r="ET63" s="65">
        <v>5200.7015430000001</v>
      </c>
      <c r="EU63" s="65">
        <v>5260.5296799999996</v>
      </c>
      <c r="EV63" s="65">
        <v>6087</v>
      </c>
      <c r="EW63" s="65">
        <v>10039.9</v>
      </c>
      <c r="EX63" s="66">
        <f t="shared" si="43"/>
        <v>60983.143152000004</v>
      </c>
      <c r="EY63" s="65">
        <v>4275.3960010000001</v>
      </c>
      <c r="EZ63" s="65">
        <v>6911.1108270000004</v>
      </c>
      <c r="FA63" s="68">
        <v>4562.7900689999997</v>
      </c>
      <c r="FB63" s="68">
        <v>4152.53</v>
      </c>
      <c r="FC63" s="68">
        <v>4634.8890000000001</v>
      </c>
      <c r="FD63" s="68">
        <v>5290.8</v>
      </c>
      <c r="FE63" s="68">
        <v>4859.4124259999999</v>
      </c>
      <c r="FF63" s="68">
        <v>8410.2591950000005</v>
      </c>
      <c r="FG63" s="68">
        <v>9982.7000000000007</v>
      </c>
      <c r="FH63" s="68">
        <v>6245.9228940000003</v>
      </c>
      <c r="FI63" s="68">
        <v>5938.482927</v>
      </c>
      <c r="FJ63" s="68">
        <v>4675.2</v>
      </c>
      <c r="FK63" s="68">
        <f t="shared" si="44"/>
        <v>69939.493339000008</v>
      </c>
      <c r="FL63" s="68">
        <v>6466.111868</v>
      </c>
      <c r="FM63" s="68">
        <v>6929.9138069999999</v>
      </c>
      <c r="FN63" s="68">
        <v>6151.8869050000003</v>
      </c>
      <c r="FO63" s="68">
        <v>10634.0488702</v>
      </c>
      <c r="FP63" s="68">
        <v>20031.824541330003</v>
      </c>
      <c r="FQ63" s="68">
        <v>22561.7</v>
      </c>
      <c r="FR63" s="68">
        <v>7319.2411261371517</v>
      </c>
      <c r="FS63" s="68">
        <v>9634.2850467537482</v>
      </c>
      <c r="FT63" s="68">
        <v>8934.6209478386336</v>
      </c>
      <c r="FU63" s="68">
        <v>5027.7</v>
      </c>
      <c r="FV63" s="68">
        <v>7111.1115609057997</v>
      </c>
      <c r="FW63" s="65">
        <v>12780.45197330972</v>
      </c>
      <c r="FX63" s="68">
        <f t="shared" si="45"/>
        <v>123582.89664647506</v>
      </c>
      <c r="FY63" s="68">
        <v>7731.1383626387733</v>
      </c>
      <c r="FZ63" s="68">
        <v>8730.8980307574402</v>
      </c>
      <c r="GA63" s="68">
        <v>9008.9734133287948</v>
      </c>
      <c r="GB63" s="68">
        <v>6744.0106805500027</v>
      </c>
      <c r="GC63" s="68">
        <v>8214.8957836699956</v>
      </c>
      <c r="GD63" s="68">
        <v>7288.67511758</v>
      </c>
      <c r="GE63" s="68">
        <v>7642.3899916200025</v>
      </c>
      <c r="GF63" s="68">
        <v>11059.281392529996</v>
      </c>
      <c r="GG63" s="68">
        <v>9723.751871499986</v>
      </c>
      <c r="GH63" s="68">
        <v>8694.9896960000005</v>
      </c>
      <c r="GI63" s="68">
        <v>8265.3480550000004</v>
      </c>
      <c r="GJ63" s="68">
        <v>8593.8051439999999</v>
      </c>
      <c r="GK63" s="68">
        <f t="shared" si="46"/>
        <v>101698.15753917499</v>
      </c>
      <c r="GL63" s="68">
        <v>8182.548393</v>
      </c>
      <c r="GM63" s="68">
        <v>8573.5490360000003</v>
      </c>
      <c r="GN63" s="68">
        <v>6834.7767869999998</v>
      </c>
      <c r="GO63" s="68">
        <v>9239.5433279999997</v>
      </c>
      <c r="GP63" s="68">
        <v>4851.451994</v>
      </c>
      <c r="GQ63" s="68">
        <v>6160.20093</v>
      </c>
      <c r="GR63" s="68">
        <v>7161.9597709999998</v>
      </c>
      <c r="GS63" s="68">
        <v>10433.743468000001</v>
      </c>
      <c r="GT63" s="68">
        <v>9804.9959513356389</v>
      </c>
      <c r="GU63" s="68">
        <v>6005.1995999999999</v>
      </c>
      <c r="GV63" s="68">
        <v>8177.0928720000002</v>
      </c>
      <c r="GW63" s="68">
        <v>5795.3723819999996</v>
      </c>
      <c r="GX63" s="68">
        <v>7058.5414430000001</v>
      </c>
      <c r="GY63" s="68">
        <v>10152.672907</v>
      </c>
      <c r="GZ63" s="68">
        <v>7001.9511329999996</v>
      </c>
      <c r="HA63" s="68">
        <v>6668.0343590000002</v>
      </c>
      <c r="HB63" s="68">
        <v>5450.8631020000003</v>
      </c>
      <c r="HC63" s="68">
        <v>8788.7344659999999</v>
      </c>
      <c r="HD63" s="68">
        <v>8172.3508659999998</v>
      </c>
      <c r="HE63" s="68">
        <v>8443.2742149999995</v>
      </c>
      <c r="HF63" s="68">
        <v>5691.9985260000003</v>
      </c>
      <c r="HG63" s="68">
        <v>5611.0260209999997</v>
      </c>
      <c r="HH63" s="68">
        <v>6170.6770850000003</v>
      </c>
      <c r="HI63" s="68">
        <v>5644.3292220000003</v>
      </c>
      <c r="HJ63" s="68">
        <v>8678.1411439999993</v>
      </c>
      <c r="HK63" s="68">
        <v>5436.8588600000003</v>
      </c>
      <c r="HL63" s="68">
        <v>4701.1235839999999</v>
      </c>
      <c r="HM63" s="68">
        <v>6155.0783709999996</v>
      </c>
      <c r="HN63" s="68">
        <v>10986.936287</v>
      </c>
      <c r="HO63" s="68">
        <v>9479.9701069999992</v>
      </c>
      <c r="HP63" s="68">
        <v>9653.9010149999995</v>
      </c>
      <c r="HQ63" s="68">
        <v>14401.725729</v>
      </c>
      <c r="HR63" s="68">
        <v>11712.002856999999</v>
      </c>
      <c r="HS63" s="68">
        <v>8807.9405420000003</v>
      </c>
      <c r="HT63" s="68">
        <v>6399.7348309999998</v>
      </c>
      <c r="HU63" s="68">
        <v>5176.4261580000002</v>
      </c>
      <c r="HV63" s="68">
        <v>6410.6433820000002</v>
      </c>
      <c r="HW63" s="68">
        <v>5999.7117760000001</v>
      </c>
      <c r="HX63" s="68">
        <v>11918.792616000001</v>
      </c>
      <c r="HY63" s="68">
        <v>5259.5996070000001</v>
      </c>
      <c r="HZ63" s="68">
        <v>6630.5472289999998</v>
      </c>
      <c r="IA63" s="68">
        <v>7158.3942489999999</v>
      </c>
      <c r="IB63" s="68">
        <v>7988.3305069999997</v>
      </c>
      <c r="IC63" s="68">
        <v>9511.6218090000002</v>
      </c>
      <c r="ID63" s="68">
        <v>6098.2676700000002</v>
      </c>
      <c r="IE63" s="68">
        <v>7371.4974279999997</v>
      </c>
      <c r="IF63" s="68">
        <v>7016.1805000000004</v>
      </c>
      <c r="IG63" s="68">
        <v>7436.272352</v>
      </c>
      <c r="IH63" s="68">
        <v>6160.1679299999996</v>
      </c>
      <c r="II63" s="68">
        <v>7832.5080200000002</v>
      </c>
      <c r="IJ63" s="68">
        <v>5571.3139689761902</v>
      </c>
      <c r="IK63" s="68">
        <v>5591.032682</v>
      </c>
      <c r="IL63" s="68">
        <v>8471.2583969999996</v>
      </c>
      <c r="IM63" s="68">
        <v>6262.1699732926827</v>
      </c>
      <c r="IN63" s="68">
        <v>16698.699633707318</v>
      </c>
      <c r="IO63" s="68">
        <v>12932.027362000001</v>
      </c>
      <c r="IP63" s="68">
        <v>10633.943418000001</v>
      </c>
      <c r="IQ63" s="106">
        <v>7069.9999909999997</v>
      </c>
      <c r="IR63" s="68">
        <v>11478.521169733334</v>
      </c>
      <c r="IS63" s="68">
        <v>7206.6402209999997</v>
      </c>
      <c r="IT63" s="106">
        <v>7929.6503080000002</v>
      </c>
      <c r="IU63" s="106">
        <v>6359.894671</v>
      </c>
      <c r="IV63" s="68">
        <v>8379.7660969999997</v>
      </c>
      <c r="IW63" s="68">
        <v>7798.7264440402678</v>
      </c>
      <c r="IX63" s="68">
        <v>6938.7511180000001</v>
      </c>
      <c r="IY63" s="68">
        <v>8122.3658480000004</v>
      </c>
      <c r="IZ63" s="68">
        <v>9563.4297050000005</v>
      </c>
      <c r="JA63" s="68">
        <v>15773.85205</v>
      </c>
      <c r="JB63" s="68">
        <v>24917.005711000002</v>
      </c>
      <c r="JC63" s="68">
        <v>15771.73517</v>
      </c>
      <c r="JD63" s="68">
        <v>21109.566138999999</v>
      </c>
      <c r="JE63" s="68">
        <v>16744.498318000002</v>
      </c>
      <c r="JF63" s="68">
        <v>15421.827708000001</v>
      </c>
      <c r="JG63" s="68">
        <v>15605.274749</v>
      </c>
      <c r="JH63" s="68">
        <v>23354.81367</v>
      </c>
      <c r="JI63" s="68">
        <v>21232.922576000001</v>
      </c>
      <c r="JJ63" s="68">
        <v>17799.952246000001</v>
      </c>
      <c r="JK63" s="68">
        <v>13508.874802</v>
      </c>
      <c r="JL63" s="68">
        <v>20098.738139000001</v>
      </c>
      <c r="JM63" s="68">
        <v>14813.126028999999</v>
      </c>
      <c r="JN63" s="68">
        <v>15025.546442999999</v>
      </c>
      <c r="JO63" s="68">
        <v>17610.713285000002</v>
      </c>
      <c r="JP63" s="68">
        <v>18070.649098999998</v>
      </c>
      <c r="JQ63" s="68">
        <v>11726.359479000001</v>
      </c>
      <c r="JR63" s="102">
        <f t="shared" si="19"/>
        <v>149409.24157904027</v>
      </c>
      <c r="JS63" s="102">
        <f t="shared" si="20"/>
        <v>204268.79822500004</v>
      </c>
      <c r="JT63" s="114"/>
      <c r="JU63" s="15"/>
    </row>
    <row r="64" spans="1:281" ht="15">
      <c r="A64" s="64" t="s">
        <v>62</v>
      </c>
      <c r="B64" s="47">
        <v>3037.1</v>
      </c>
      <c r="C64" s="26">
        <v>4321.5</v>
      </c>
      <c r="D64" s="26">
        <v>8776</v>
      </c>
      <c r="E64" s="27">
        <v>7356</v>
      </c>
      <c r="F64" s="27">
        <v>10742.7</v>
      </c>
      <c r="G64" s="27">
        <v>13294.9</v>
      </c>
      <c r="H64" s="26">
        <v>6673</v>
      </c>
      <c r="I64" s="17">
        <v>8050.4</v>
      </c>
      <c r="J64" s="25">
        <v>13916.5</v>
      </c>
      <c r="K64" s="47">
        <v>42711.794692999996</v>
      </c>
      <c r="L64" s="47">
        <v>44634.207672000004</v>
      </c>
      <c r="M64" s="66">
        <v>49560.286853999998</v>
      </c>
      <c r="N64" s="66">
        <v>18426.928965709976</v>
      </c>
      <c r="O64" s="66">
        <v>15431.267309966579</v>
      </c>
      <c r="P64" s="66">
        <v>11319.912627501999</v>
      </c>
      <c r="Q64" s="66">
        <v>26649.974251</v>
      </c>
      <c r="R64" s="66">
        <v>51889.773892999998</v>
      </c>
      <c r="S64" s="66">
        <v>45203.597083000001</v>
      </c>
      <c r="T64" s="66">
        <v>80807.907118000017</v>
      </c>
      <c r="U64" s="102">
        <f t="shared" si="14"/>
        <v>62888.163854000006</v>
      </c>
      <c r="V64" s="65">
        <v>395.9</v>
      </c>
      <c r="W64" s="65">
        <v>511.8</v>
      </c>
      <c r="X64" s="65">
        <v>699.3</v>
      </c>
      <c r="Y64" s="65">
        <v>604.20000000000005</v>
      </c>
      <c r="Z64" s="65">
        <v>1013.5</v>
      </c>
      <c r="AA64" s="65">
        <v>1100.4000000000001</v>
      </c>
      <c r="AB64" s="65">
        <v>595.20000000000005</v>
      </c>
      <c r="AC64" s="65">
        <v>1340.7</v>
      </c>
      <c r="AD64" s="65">
        <v>604.1</v>
      </c>
      <c r="AE64" s="65">
        <v>807.1</v>
      </c>
      <c r="AF64" s="65">
        <v>481.7</v>
      </c>
      <c r="AG64" s="65">
        <v>622.1</v>
      </c>
      <c r="AH64" s="65">
        <v>476.2</v>
      </c>
      <c r="AI64" s="65">
        <v>372.4</v>
      </c>
      <c r="AJ64" s="65">
        <v>748.3</v>
      </c>
      <c r="AK64" s="65">
        <v>802.2</v>
      </c>
      <c r="AL64" s="65">
        <v>699.8</v>
      </c>
      <c r="AM64" s="65">
        <v>737</v>
      </c>
      <c r="AN64" s="65">
        <v>721.7</v>
      </c>
      <c r="AO64" s="65">
        <v>364.5</v>
      </c>
      <c r="AP64" s="65">
        <v>762.2</v>
      </c>
      <c r="AQ64" s="65">
        <v>562.5</v>
      </c>
      <c r="AR64" s="65">
        <v>473.5</v>
      </c>
      <c r="AS64" s="65">
        <v>635.70000000000005</v>
      </c>
      <c r="AT64" s="65">
        <v>348.4</v>
      </c>
      <c r="AU64" s="65">
        <v>670.3</v>
      </c>
      <c r="AV64" s="65">
        <v>783.3</v>
      </c>
      <c r="AW64" s="65">
        <v>1104.5999999999999</v>
      </c>
      <c r="AX64" s="65">
        <v>1089.4000000000001</v>
      </c>
      <c r="AY64" s="65">
        <v>1088.5999999999999</v>
      </c>
      <c r="AZ64" s="68">
        <v>996</v>
      </c>
      <c r="BA64" s="68">
        <v>896.6</v>
      </c>
      <c r="BB64" s="68">
        <v>1057.2</v>
      </c>
      <c r="BC64" s="68">
        <v>716.5</v>
      </c>
      <c r="BD64" s="68">
        <v>1144.3</v>
      </c>
      <c r="BE64" s="65">
        <v>847.5</v>
      </c>
      <c r="BF64" s="65">
        <v>883.3</v>
      </c>
      <c r="BG64" s="65">
        <v>1015.3</v>
      </c>
      <c r="BH64" s="65">
        <v>1390.9</v>
      </c>
      <c r="BI64" s="65">
        <v>608.20000000000005</v>
      </c>
      <c r="BJ64" s="65">
        <v>817.3</v>
      </c>
      <c r="BK64" s="65">
        <v>1188.0999999999999</v>
      </c>
      <c r="BL64" s="65">
        <v>1684.8</v>
      </c>
      <c r="BM64" s="65">
        <v>1169.7</v>
      </c>
      <c r="BN64" s="65">
        <v>970.8</v>
      </c>
      <c r="BO64" s="65">
        <v>1306.9000000000001</v>
      </c>
      <c r="BP64" s="65">
        <v>1515.3</v>
      </c>
      <c r="BQ64" s="65">
        <v>744.3</v>
      </c>
      <c r="BR64" s="66">
        <v>1898.6</v>
      </c>
      <c r="BS64" s="68">
        <v>3289.5</v>
      </c>
      <c r="BT64" s="66">
        <v>3897.7</v>
      </c>
      <c r="BU64" s="66">
        <v>4715</v>
      </c>
      <c r="BV64" s="66">
        <v>5903.1</v>
      </c>
      <c r="BW64" s="66">
        <v>7587.9</v>
      </c>
      <c r="BX64" s="66">
        <v>8757.6</v>
      </c>
      <c r="BY64" s="65">
        <v>9728.4</v>
      </c>
      <c r="BZ64" s="65">
        <v>11035.3</v>
      </c>
      <c r="CA64" s="65">
        <v>12550.6</v>
      </c>
      <c r="CB64" s="68">
        <v>13294.9</v>
      </c>
      <c r="CC64" s="65">
        <v>1031.5999999999999</v>
      </c>
      <c r="CD64" s="65">
        <v>712.8</v>
      </c>
      <c r="CE64" s="65">
        <v>862.9</v>
      </c>
      <c r="CF64" s="65">
        <v>636.1</v>
      </c>
      <c r="CG64" s="65">
        <v>769.9</v>
      </c>
      <c r="CH64" s="65">
        <v>497.4</v>
      </c>
      <c r="CI64" s="65">
        <v>797.1</v>
      </c>
      <c r="CJ64" s="65">
        <v>477.9</v>
      </c>
      <c r="CK64" s="65">
        <v>34.400000000000546</v>
      </c>
      <c r="CL64" s="65">
        <v>325.2</v>
      </c>
      <c r="CM64" s="65">
        <v>405.8</v>
      </c>
      <c r="CN64" s="65">
        <v>121.9</v>
      </c>
      <c r="CO64" s="65">
        <v>1744.4</v>
      </c>
      <c r="CP64" s="65">
        <v>2607.3000000000002</v>
      </c>
      <c r="CQ64" s="65">
        <v>3243.4</v>
      </c>
      <c r="CR64" s="65">
        <v>4013.3</v>
      </c>
      <c r="CS64" s="65">
        <v>4510.7</v>
      </c>
      <c r="CT64" s="68">
        <v>5307.8</v>
      </c>
      <c r="CU64" s="65">
        <v>5785.7</v>
      </c>
      <c r="CV64" s="65">
        <v>5820.1</v>
      </c>
      <c r="CW64" s="68">
        <v>6145.3</v>
      </c>
      <c r="CX64" s="68">
        <v>6551.1</v>
      </c>
      <c r="CY64" s="65">
        <v>6673</v>
      </c>
      <c r="CZ64" s="65">
        <v>326.89999999999998</v>
      </c>
      <c r="DA64" s="65">
        <v>1059.8</v>
      </c>
      <c r="DB64" s="65">
        <v>1543.3</v>
      </c>
      <c r="DC64" s="68">
        <v>1959</v>
      </c>
      <c r="DD64" s="68">
        <v>3212.4</v>
      </c>
      <c r="DE64" s="68">
        <v>3561.7</v>
      </c>
      <c r="DF64" s="68">
        <v>4406.3999999999996</v>
      </c>
      <c r="DG64" s="68">
        <v>5105.6000000000004</v>
      </c>
      <c r="DH64" s="68">
        <v>5614.6</v>
      </c>
      <c r="DI64" s="68">
        <v>7228.3</v>
      </c>
      <c r="DJ64" s="68">
        <v>7365</v>
      </c>
      <c r="DK64" s="68">
        <v>8050.4</v>
      </c>
      <c r="DL64" s="65">
        <v>716.5</v>
      </c>
      <c r="DM64" s="65">
        <v>1320.6</v>
      </c>
      <c r="DN64" s="65">
        <v>2439.1999999999998</v>
      </c>
      <c r="DO64" s="65">
        <v>3064.1</v>
      </c>
      <c r="DP64" s="65">
        <v>3535.2</v>
      </c>
      <c r="DQ64" s="65">
        <v>4556.2</v>
      </c>
      <c r="DR64" s="68">
        <v>6071.1</v>
      </c>
      <c r="DS64" s="68">
        <v>7839.7</v>
      </c>
      <c r="DT64" s="68">
        <v>9747.5</v>
      </c>
      <c r="DU64" s="68">
        <v>10883.7</v>
      </c>
      <c r="DV64" s="68">
        <v>12098.5</v>
      </c>
      <c r="DW64" s="68">
        <v>1818</v>
      </c>
      <c r="DX64" s="68">
        <f t="shared" si="47"/>
        <v>13916.5</v>
      </c>
      <c r="DY64" s="65">
        <v>3182.3</v>
      </c>
      <c r="DZ64" s="65">
        <v>1967.4</v>
      </c>
      <c r="EA64" s="65">
        <v>2084.1999999999998</v>
      </c>
      <c r="EB64" s="65">
        <v>1840</v>
      </c>
      <c r="EC64" s="65">
        <v>3336.4782909999999</v>
      </c>
      <c r="ED64" s="65">
        <f>[1]Feuil3!$F$46</f>
        <v>3844.8309760000002</v>
      </c>
      <c r="EE64" s="65">
        <v>3869.5</v>
      </c>
      <c r="EF64" s="65">
        <v>4140</v>
      </c>
      <c r="EG64" s="65">
        <v>4329.3118530000002</v>
      </c>
      <c r="EH64" s="65">
        <v>4347.173573</v>
      </c>
      <c r="EI64" s="65">
        <v>4096.2</v>
      </c>
      <c r="EJ64" s="65">
        <v>5674.4</v>
      </c>
      <c r="EK64" s="66">
        <f t="shared" si="42"/>
        <v>42711.794692999996</v>
      </c>
      <c r="EL64" s="65">
        <v>4212.3</v>
      </c>
      <c r="EM64" s="65">
        <v>4142.2</v>
      </c>
      <c r="EN64" s="65">
        <v>2993.2</v>
      </c>
      <c r="EO64" s="65">
        <v>3901.303508</v>
      </c>
      <c r="EP64" s="65">
        <v>2568.8000000000002</v>
      </c>
      <c r="EQ64" s="65">
        <v>4475.3</v>
      </c>
      <c r="ER64" s="65">
        <v>4238.7</v>
      </c>
      <c r="ES64" s="65">
        <v>4358.5652419999997</v>
      </c>
      <c r="ET64" s="65">
        <v>4747.6575050000001</v>
      </c>
      <c r="EU64" s="65">
        <v>2778.3814170000001</v>
      </c>
      <c r="EV64" s="65">
        <v>3454</v>
      </c>
      <c r="EW64" s="65">
        <v>2763.8</v>
      </c>
      <c r="EX64" s="66">
        <f t="shared" si="43"/>
        <v>44634.207672000004</v>
      </c>
      <c r="EY64" s="65">
        <v>4138.0556200000001</v>
      </c>
      <c r="EZ64" s="65">
        <v>5169.0688980000004</v>
      </c>
      <c r="FA64" s="68">
        <v>2993.1600109999999</v>
      </c>
      <c r="FB64" s="68">
        <v>4391.78</v>
      </c>
      <c r="FC64" s="68">
        <v>4658.7790000000005</v>
      </c>
      <c r="FD64" s="68">
        <v>4336.3999999999996</v>
      </c>
      <c r="FE64" s="68">
        <v>3814.5463549999999</v>
      </c>
      <c r="FF64" s="68">
        <v>3628.4609439999999</v>
      </c>
      <c r="FG64" s="68">
        <v>3613.7</v>
      </c>
      <c r="FH64" s="68">
        <v>4903.0219040000002</v>
      </c>
      <c r="FI64" s="68">
        <v>3488.8141220000002</v>
      </c>
      <c r="FJ64" s="68">
        <v>4424.5</v>
      </c>
      <c r="FK64" s="68">
        <f t="shared" si="44"/>
        <v>49560.286853999998</v>
      </c>
      <c r="FL64" s="68">
        <v>4537.2031109999998</v>
      </c>
      <c r="FM64" s="68">
        <v>1948.030988</v>
      </c>
      <c r="FN64" s="68">
        <v>872.31177400000001</v>
      </c>
      <c r="FO64" s="68">
        <v>452.96096</v>
      </c>
      <c r="FP64" s="68">
        <v>1509.68801678</v>
      </c>
      <c r="FQ64" s="68">
        <v>2674.2</v>
      </c>
      <c r="FR64" s="68">
        <v>1222.6815665956997</v>
      </c>
      <c r="FS64" s="68">
        <v>1719.4466478093</v>
      </c>
      <c r="FT64" s="68">
        <v>1327.4804863805002</v>
      </c>
      <c r="FU64" s="68">
        <v>1000.3</v>
      </c>
      <c r="FV64" s="68">
        <v>199.51594493420001</v>
      </c>
      <c r="FW64" s="65">
        <v>963.10947021027482</v>
      </c>
      <c r="FX64" s="68">
        <f t="shared" si="45"/>
        <v>18426.928965709976</v>
      </c>
      <c r="FY64" s="68">
        <v>327.65200302127693</v>
      </c>
      <c r="FZ64" s="68">
        <v>1314.8941068914</v>
      </c>
      <c r="GA64" s="68">
        <v>1562.8909892339007</v>
      </c>
      <c r="GB64" s="68">
        <v>1300.0139605499999</v>
      </c>
      <c r="GC64" s="68">
        <v>967.54967793999992</v>
      </c>
      <c r="GD64" s="68">
        <v>240.04438558999999</v>
      </c>
      <c r="GE64" s="68">
        <v>2978.8729680300003</v>
      </c>
      <c r="GF64" s="68">
        <v>1761.8478307300002</v>
      </c>
      <c r="GG64" s="68">
        <v>2026.4226309800001</v>
      </c>
      <c r="GH64" s="68">
        <v>842.80379100000005</v>
      </c>
      <c r="GI64" s="68">
        <v>1561.9164539999999</v>
      </c>
      <c r="GJ64" s="68">
        <v>546.35851200000002</v>
      </c>
      <c r="GK64" s="68">
        <f t="shared" si="46"/>
        <v>15431.267309966579</v>
      </c>
      <c r="GL64" s="68">
        <v>927.21887100000004</v>
      </c>
      <c r="GM64" s="68">
        <v>622.42462</v>
      </c>
      <c r="GN64" s="68">
        <v>803.97388599999999</v>
      </c>
      <c r="GO64" s="68">
        <v>726.95065799999998</v>
      </c>
      <c r="GP64" s="68"/>
      <c r="GQ64" s="68">
        <v>2672.393673</v>
      </c>
      <c r="GR64" s="68">
        <v>501.89750500000002</v>
      </c>
      <c r="GS64" s="68">
        <v>1150.3928450000001</v>
      </c>
      <c r="GT64" s="68">
        <v>244.896818502</v>
      </c>
      <c r="GU64" s="68">
        <v>0.13411999999999999</v>
      </c>
      <c r="GV64" s="68">
        <v>1727.4041589999999</v>
      </c>
      <c r="GW64" s="68">
        <v>1942.2254720000001</v>
      </c>
      <c r="GX64" s="68">
        <v>2312.2988270000001</v>
      </c>
      <c r="GY64" s="68">
        <v>905.02754000000004</v>
      </c>
      <c r="GZ64" s="68">
        <v>942.69291900000007</v>
      </c>
      <c r="HA64" s="68">
        <v>2621.7307679999999</v>
      </c>
      <c r="HB64" s="68">
        <v>1491.191699</v>
      </c>
      <c r="HC64" s="68">
        <v>2687.786184</v>
      </c>
      <c r="HD64" s="68">
        <v>2061.3655549999999</v>
      </c>
      <c r="HE64" s="68">
        <v>3773.467533</v>
      </c>
      <c r="HF64" s="68">
        <v>2777.8859080000002</v>
      </c>
      <c r="HG64" s="68">
        <v>1988.0052880000001</v>
      </c>
      <c r="HH64" s="68">
        <v>2347.2929899999999</v>
      </c>
      <c r="HI64" s="68">
        <v>2741.2290400000002</v>
      </c>
      <c r="HJ64" s="68">
        <v>2857.474886</v>
      </c>
      <c r="HK64" s="68">
        <v>1581.055963</v>
      </c>
      <c r="HL64" s="68">
        <v>3480.2222839999999</v>
      </c>
      <c r="HM64" s="68">
        <v>5643.5718969999998</v>
      </c>
      <c r="HN64" s="68">
        <v>11415.028034999999</v>
      </c>
      <c r="HO64" s="68">
        <v>881.49413900000002</v>
      </c>
      <c r="HP64" s="68">
        <v>2739.859203</v>
      </c>
      <c r="HQ64" s="68">
        <v>3632.4751820000001</v>
      </c>
      <c r="HR64" s="68">
        <v>4145.2544600000001</v>
      </c>
      <c r="HS64" s="68">
        <v>6315.3131489999996</v>
      </c>
      <c r="HT64" s="68">
        <v>5264.3997950000003</v>
      </c>
      <c r="HU64" s="68">
        <v>3933.6248999999998</v>
      </c>
      <c r="HV64" s="68">
        <v>3446.4324839999999</v>
      </c>
      <c r="HW64" s="68">
        <v>3823.956799</v>
      </c>
      <c r="HX64" s="68">
        <v>1028.0479379999999</v>
      </c>
      <c r="HY64" s="68">
        <v>2589.4751550000001</v>
      </c>
      <c r="HZ64" s="68">
        <v>7966.4220299999997</v>
      </c>
      <c r="IA64" s="68">
        <v>2256.3911159999998</v>
      </c>
      <c r="IB64" s="68">
        <v>4469.071422</v>
      </c>
      <c r="IC64" s="68">
        <v>4069.2067050000001</v>
      </c>
      <c r="ID64" s="68">
        <v>3229.9431290000002</v>
      </c>
      <c r="IE64" s="68">
        <v>5138.2200430000003</v>
      </c>
      <c r="IF64" s="68">
        <v>4468.7554069999996</v>
      </c>
      <c r="IG64" s="68">
        <v>2717.6748550000002</v>
      </c>
      <c r="IH64" s="68">
        <v>6631.0127149999998</v>
      </c>
      <c r="II64" s="68">
        <v>3898.7313130000002</v>
      </c>
      <c r="IJ64" s="68">
        <v>6577.1966659999998</v>
      </c>
      <c r="IK64" s="68">
        <v>5314.9658829999998</v>
      </c>
      <c r="IL64" s="68">
        <v>1801.3597</v>
      </c>
      <c r="IM64" s="68">
        <v>4070.0744439999999</v>
      </c>
      <c r="IN64" s="68">
        <v>11290.875479</v>
      </c>
      <c r="IO64" s="68">
        <v>13823.592618000001</v>
      </c>
      <c r="IP64" s="68">
        <v>6111.3811159999996</v>
      </c>
      <c r="IQ64" s="106">
        <v>8616.1517550000008</v>
      </c>
      <c r="IR64" s="68">
        <v>7184.4859370000004</v>
      </c>
      <c r="IS64" s="68">
        <v>5488.0794919999998</v>
      </c>
      <c r="IT64" s="106">
        <v>4528.8797119999999</v>
      </c>
      <c r="IU64" s="106">
        <v>5217.6329560000004</v>
      </c>
      <c r="IV64" s="68">
        <v>6750.7954330000002</v>
      </c>
      <c r="IW64" s="68">
        <v>4809.948324</v>
      </c>
      <c r="IX64" s="68">
        <v>2751.5818469999999</v>
      </c>
      <c r="IY64" s="68">
        <v>4971.9372450000001</v>
      </c>
      <c r="IZ64" s="68">
        <v>7367.2920180000001</v>
      </c>
      <c r="JA64" s="68">
        <v>6723.3548250000003</v>
      </c>
      <c r="JB64" s="68">
        <v>4754.3353880000004</v>
      </c>
      <c r="JC64" s="68">
        <v>3294.4200230000001</v>
      </c>
      <c r="JD64" s="68">
        <v>5070.372539</v>
      </c>
      <c r="JE64" s="68">
        <v>6647.6135439999998</v>
      </c>
      <c r="JF64" s="68">
        <v>4840.8698189999996</v>
      </c>
      <c r="JG64" s="68">
        <v>5245.1184700000003</v>
      </c>
      <c r="JH64" s="68">
        <v>8421.8542649999999</v>
      </c>
      <c r="JI64" s="68">
        <v>5428.4430759999996</v>
      </c>
      <c r="JJ64" s="68">
        <v>6735.0777159999998</v>
      </c>
      <c r="JK64" s="68">
        <v>5957.777846</v>
      </c>
      <c r="JL64" s="68">
        <v>7006.5534260000004</v>
      </c>
      <c r="JM64" s="68">
        <v>4600.8994130000001</v>
      </c>
      <c r="JN64" s="68">
        <v>6674.8117869999996</v>
      </c>
      <c r="JO64" s="68">
        <v>4283.5467420000004</v>
      </c>
      <c r="JP64" s="68">
        <v>9640.9608869999993</v>
      </c>
      <c r="JQ64" s="68">
        <v>5042.6372359999996</v>
      </c>
      <c r="JR64" s="102">
        <f t="shared" si="19"/>
        <v>62888.163854000006</v>
      </c>
      <c r="JS64" s="102">
        <f t="shared" si="20"/>
        <v>73878.550682999994</v>
      </c>
      <c r="JT64" s="114"/>
      <c r="JU64" s="15"/>
    </row>
    <row r="65" spans="1:281" ht="15">
      <c r="A65" s="64" t="s">
        <v>63</v>
      </c>
      <c r="B65" s="47">
        <v>420.2</v>
      </c>
      <c r="C65" s="26">
        <v>810</v>
      </c>
      <c r="D65" s="26">
        <v>183.5</v>
      </c>
      <c r="E65" s="27">
        <v>271.7</v>
      </c>
      <c r="F65" s="27">
        <v>177.7</v>
      </c>
      <c r="G65" s="27">
        <v>254.1</v>
      </c>
      <c r="H65" s="26">
        <v>597.29999999999995</v>
      </c>
      <c r="I65" s="17">
        <v>192.9</v>
      </c>
      <c r="J65" s="25">
        <v>193.3</v>
      </c>
      <c r="K65" s="47">
        <v>153.28186399999998</v>
      </c>
      <c r="L65" s="47">
        <v>224</v>
      </c>
      <c r="M65" s="66">
        <v>86.852784</v>
      </c>
      <c r="N65" s="66">
        <v>397.73381772729999</v>
      </c>
      <c r="O65" s="66">
        <v>283.06334814320002</v>
      </c>
      <c r="P65" s="66">
        <v>562.01969162</v>
      </c>
      <c r="Q65" s="66">
        <v>271.14045299999998</v>
      </c>
      <c r="R65" s="66">
        <v>9.8440150000000006</v>
      </c>
      <c r="S65" s="66">
        <v>100.172557</v>
      </c>
      <c r="T65" s="66">
        <v>104.42674700000001</v>
      </c>
      <c r="U65" s="102">
        <f t="shared" si="14"/>
        <v>78.514223999999999</v>
      </c>
      <c r="V65" s="65" t="s">
        <v>24</v>
      </c>
      <c r="W65" s="65">
        <v>1.2</v>
      </c>
      <c r="X65" s="65">
        <v>32.1</v>
      </c>
      <c r="Y65" s="65">
        <v>4.3</v>
      </c>
      <c r="Z65" s="65">
        <v>7.9</v>
      </c>
      <c r="AA65" s="65" t="s">
        <v>22</v>
      </c>
      <c r="AB65" s="65">
        <v>8</v>
      </c>
      <c r="AC65" s="65">
        <v>37.799999999999997</v>
      </c>
      <c r="AD65" s="65" t="s">
        <v>22</v>
      </c>
      <c r="AE65" s="65">
        <v>18.8</v>
      </c>
      <c r="AF65" s="65" t="s">
        <v>22</v>
      </c>
      <c r="AG65" s="65">
        <v>73.400000000000006</v>
      </c>
      <c r="AH65" s="65">
        <v>18.7</v>
      </c>
      <c r="AI65" s="65" t="s">
        <v>22</v>
      </c>
      <c r="AJ65" s="65">
        <v>20</v>
      </c>
      <c r="AK65" s="65">
        <v>74.599999999999994</v>
      </c>
      <c r="AL65" s="65">
        <v>26.4</v>
      </c>
      <c r="AM65" s="65">
        <v>1</v>
      </c>
      <c r="AN65" s="65">
        <v>76.400000000000006</v>
      </c>
      <c r="AO65" s="65" t="s">
        <v>22</v>
      </c>
      <c r="AP65" s="65" t="s">
        <v>22</v>
      </c>
      <c r="AQ65" s="65" t="s">
        <v>22</v>
      </c>
      <c r="AR65" s="65" t="s">
        <v>22</v>
      </c>
      <c r="AS65" s="65">
        <v>54.6</v>
      </c>
      <c r="AT65" s="65" t="s">
        <v>22</v>
      </c>
      <c r="AU65" s="65">
        <v>13.7</v>
      </c>
      <c r="AV65" s="65">
        <v>72.099999999999994</v>
      </c>
      <c r="AW65" s="65"/>
      <c r="AX65" s="65">
        <v>1.5</v>
      </c>
      <c r="AY65" s="65">
        <v>29.6</v>
      </c>
      <c r="AZ65" s="68">
        <v>0</v>
      </c>
      <c r="BA65" s="68">
        <v>17.7</v>
      </c>
      <c r="BB65" s="68">
        <v>0</v>
      </c>
      <c r="BC65" s="68">
        <v>43.1</v>
      </c>
      <c r="BD65" s="68">
        <v>0</v>
      </c>
      <c r="BE65" s="65">
        <v>0</v>
      </c>
      <c r="BF65" s="65" t="s">
        <v>22</v>
      </c>
      <c r="BG65" s="65">
        <v>44.4</v>
      </c>
      <c r="BH65" s="65">
        <v>0</v>
      </c>
      <c r="BI65" s="65">
        <v>50.1</v>
      </c>
      <c r="BJ65" s="65">
        <v>0</v>
      </c>
      <c r="BK65" s="65">
        <v>46</v>
      </c>
      <c r="BL65" s="65">
        <v>2.1999999999999886</v>
      </c>
      <c r="BM65" s="65">
        <v>41.5</v>
      </c>
      <c r="BN65" s="65">
        <v>23</v>
      </c>
      <c r="BO65" s="65">
        <v>46.9</v>
      </c>
      <c r="BP65" s="65">
        <v>0</v>
      </c>
      <c r="BQ65" s="65">
        <v>0</v>
      </c>
      <c r="BR65" s="66">
        <v>44.4</v>
      </c>
      <c r="BS65" s="66">
        <v>44.4</v>
      </c>
      <c r="BT65" s="66">
        <v>94.5</v>
      </c>
      <c r="BU65" s="66">
        <v>94.5</v>
      </c>
      <c r="BV65" s="66">
        <v>140.5</v>
      </c>
      <c r="BW65" s="66">
        <v>142.69999999999999</v>
      </c>
      <c r="BX65" s="66">
        <v>184.2</v>
      </c>
      <c r="BY65" s="65">
        <v>207.2</v>
      </c>
      <c r="BZ65" s="65">
        <v>254.1</v>
      </c>
      <c r="CA65" s="65">
        <v>254.1</v>
      </c>
      <c r="CB65" s="68">
        <v>254.1</v>
      </c>
      <c r="CC65" s="65">
        <v>419.2</v>
      </c>
      <c r="CD65" s="65">
        <v>0</v>
      </c>
      <c r="CE65" s="65">
        <v>2.9000000000000341</v>
      </c>
      <c r="CF65" s="65">
        <v>0</v>
      </c>
      <c r="CG65" s="65">
        <v>120.4</v>
      </c>
      <c r="CH65" s="65">
        <v>0</v>
      </c>
      <c r="CI65" s="65">
        <v>0</v>
      </c>
      <c r="CJ65" s="65">
        <v>25</v>
      </c>
      <c r="CK65" s="65">
        <v>4.5</v>
      </c>
      <c r="CL65" s="65">
        <v>25.3</v>
      </c>
      <c r="CM65" s="65">
        <v>0</v>
      </c>
      <c r="CN65" s="65">
        <v>0</v>
      </c>
      <c r="CO65" s="65">
        <v>419.2</v>
      </c>
      <c r="CP65" s="65">
        <v>422.1</v>
      </c>
      <c r="CQ65" s="65">
        <v>422.1</v>
      </c>
      <c r="CR65" s="65">
        <v>542.5</v>
      </c>
      <c r="CS65" s="65">
        <v>542.5</v>
      </c>
      <c r="CT65" s="68">
        <v>542.5</v>
      </c>
      <c r="CU65" s="65">
        <v>567.5</v>
      </c>
      <c r="CV65" s="65">
        <v>572</v>
      </c>
      <c r="CW65" s="68">
        <v>597.29999999999995</v>
      </c>
      <c r="CX65" s="68">
        <v>597.29999999999995</v>
      </c>
      <c r="CY65" s="65">
        <v>597.29999999999995</v>
      </c>
      <c r="CZ65" s="65">
        <v>19.100000000000001</v>
      </c>
      <c r="DA65" s="65">
        <v>19.100000000000001</v>
      </c>
      <c r="DB65" s="65">
        <v>19.100000000000001</v>
      </c>
      <c r="DC65" s="68">
        <v>73</v>
      </c>
      <c r="DD65" s="68">
        <v>73</v>
      </c>
      <c r="DE65" s="68">
        <v>73</v>
      </c>
      <c r="DF65" s="68">
        <v>127.4</v>
      </c>
      <c r="DG65" s="68">
        <v>127.4</v>
      </c>
      <c r="DH65" s="68">
        <v>187.4</v>
      </c>
      <c r="DI65" s="68">
        <v>192.9</v>
      </c>
      <c r="DJ65" s="68">
        <v>192.9</v>
      </c>
      <c r="DK65" s="68">
        <v>192.9</v>
      </c>
      <c r="DL65" s="68">
        <v>30.9</v>
      </c>
      <c r="DM65" s="68">
        <v>33.299999999999997</v>
      </c>
      <c r="DN65" s="68">
        <v>65.099999999999994</v>
      </c>
      <c r="DO65" s="68">
        <v>123.1</v>
      </c>
      <c r="DP65" s="68">
        <v>128.69999999999999</v>
      </c>
      <c r="DQ65" s="65">
        <v>128.69999999999999</v>
      </c>
      <c r="DR65" s="68">
        <v>160.5</v>
      </c>
      <c r="DS65" s="68">
        <v>193.3</v>
      </c>
      <c r="DT65" s="68">
        <v>193.3</v>
      </c>
      <c r="DU65" s="68">
        <v>193.3</v>
      </c>
      <c r="DV65" s="68">
        <v>193.3</v>
      </c>
      <c r="DW65" s="68"/>
      <c r="DX65" s="68">
        <f t="shared" si="47"/>
        <v>193.3</v>
      </c>
      <c r="DY65" s="65" t="s">
        <v>22</v>
      </c>
      <c r="DZ65" s="65">
        <v>0</v>
      </c>
      <c r="EA65" s="65">
        <v>0</v>
      </c>
      <c r="EB65" s="65" t="s">
        <v>22</v>
      </c>
      <c r="EC65" s="65">
        <v>33.184407999999998</v>
      </c>
      <c r="ED65" s="65">
        <v>0</v>
      </c>
      <c r="EE65" s="65">
        <v>9.1999999999999993</v>
      </c>
      <c r="EF65" s="65">
        <v>0</v>
      </c>
      <c r="EG65" s="65">
        <v>0</v>
      </c>
      <c r="EH65" s="65">
        <v>71.897456000000005</v>
      </c>
      <c r="EI65" s="65"/>
      <c r="EJ65" s="65">
        <v>39</v>
      </c>
      <c r="EK65" s="66">
        <f t="shared" si="42"/>
        <v>153.28186399999998</v>
      </c>
      <c r="EL65" s="65">
        <v>0</v>
      </c>
      <c r="EM65" s="65">
        <v>73.5</v>
      </c>
      <c r="EN65" s="65">
        <v>0</v>
      </c>
      <c r="EO65" s="65">
        <v>0</v>
      </c>
      <c r="EP65" s="65">
        <v>73.400000000000006</v>
      </c>
      <c r="EQ65" s="65"/>
      <c r="ER65" s="65"/>
      <c r="ES65" s="65">
        <v>0</v>
      </c>
      <c r="ET65" s="65">
        <v>0</v>
      </c>
      <c r="EU65" s="65">
        <v>0</v>
      </c>
      <c r="EV65" s="65">
        <v>77.099999999999994</v>
      </c>
      <c r="EW65" s="65">
        <v>0</v>
      </c>
      <c r="EX65" s="66">
        <f t="shared" si="43"/>
        <v>224</v>
      </c>
      <c r="EY65" s="65" t="s">
        <v>22</v>
      </c>
      <c r="EZ65" s="65">
        <v>0</v>
      </c>
      <c r="FA65" s="68">
        <v>0</v>
      </c>
      <c r="FB65" s="68"/>
      <c r="FC65" s="68">
        <v>0</v>
      </c>
      <c r="FD65" s="68">
        <v>42.6</v>
      </c>
      <c r="FE65" s="68">
        <v>44.252783999999998</v>
      </c>
      <c r="FF65" s="68">
        <v>0</v>
      </c>
      <c r="FG65" s="68"/>
      <c r="FH65" s="68">
        <v>0</v>
      </c>
      <c r="FI65" s="68">
        <v>0</v>
      </c>
      <c r="FJ65" s="67"/>
      <c r="FK65" s="68">
        <f t="shared" si="44"/>
        <v>86.852784</v>
      </c>
      <c r="FL65" s="68">
        <v>167.422393</v>
      </c>
      <c r="FM65" s="68">
        <v>0</v>
      </c>
      <c r="FN65" s="68">
        <v>0</v>
      </c>
      <c r="FO65" s="68">
        <v>0</v>
      </c>
      <c r="FP65" s="68">
        <v>138.21179429</v>
      </c>
      <c r="FQ65" s="68">
        <v>0</v>
      </c>
      <c r="FR65" s="68">
        <v>0</v>
      </c>
      <c r="FS65" s="68">
        <v>0</v>
      </c>
      <c r="FT65" s="68">
        <v>0</v>
      </c>
      <c r="FU65" s="68">
        <v>0</v>
      </c>
      <c r="FV65" s="68">
        <v>0</v>
      </c>
      <c r="FW65" s="65">
        <v>92.099630437299993</v>
      </c>
      <c r="FX65" s="68">
        <f t="shared" si="45"/>
        <v>397.73381772729999</v>
      </c>
      <c r="FY65" s="68">
        <v>67.630739250000005</v>
      </c>
      <c r="FZ65" s="68">
        <v>9.9999999999999995E-7</v>
      </c>
      <c r="GA65" s="68">
        <v>0.1743340032</v>
      </c>
      <c r="GB65" s="68">
        <v>44.798852310000001</v>
      </c>
      <c r="GC65" s="68">
        <v>0</v>
      </c>
      <c r="GD65" s="68">
        <v>43.945320350000003</v>
      </c>
      <c r="GE65" s="68">
        <v>43.869749229999996</v>
      </c>
      <c r="GF65" s="68"/>
      <c r="GG65" s="68"/>
      <c r="GH65" s="68"/>
      <c r="GI65" s="68">
        <v>82.644351999999998</v>
      </c>
      <c r="GJ65" s="68"/>
      <c r="GK65" s="68">
        <f t="shared" si="46"/>
        <v>283.06334814320002</v>
      </c>
      <c r="GL65" s="68"/>
      <c r="GM65" s="68">
        <v>0</v>
      </c>
      <c r="GN65" s="68"/>
      <c r="GO65" s="68">
        <v>1.728065</v>
      </c>
      <c r="GP65" s="68"/>
      <c r="GQ65" s="68"/>
      <c r="GR65" s="68">
        <v>17.322362999999999</v>
      </c>
      <c r="GS65" s="68">
        <v>59.749032999999997</v>
      </c>
      <c r="GT65" s="68">
        <v>31.270504619999997</v>
      </c>
      <c r="GU65" s="68"/>
      <c r="GV65" s="68">
        <v>60.873099000000003</v>
      </c>
      <c r="GW65" s="68">
        <v>391.07662699999997</v>
      </c>
      <c r="GX65" s="68">
        <v>67.905728999999994</v>
      </c>
      <c r="GY65" s="68"/>
      <c r="GZ65" s="68"/>
      <c r="HA65" s="68">
        <v>100.328863</v>
      </c>
      <c r="HB65" s="68"/>
      <c r="HC65" s="68"/>
      <c r="HD65" s="68"/>
      <c r="HE65" s="68"/>
      <c r="HF65" s="68"/>
      <c r="HG65" s="68"/>
      <c r="HH65" s="68">
        <v>43.019395000000003</v>
      </c>
      <c r="HI65" s="68">
        <v>59.886465999999999</v>
      </c>
      <c r="HJ65" s="68"/>
      <c r="HK65" s="68">
        <v>9.4618140000000004</v>
      </c>
      <c r="HL65" s="68"/>
      <c r="HM65" s="68">
        <v>0</v>
      </c>
      <c r="HN65" s="68">
        <v>0.38220100000000001</v>
      </c>
      <c r="HO65" s="68">
        <v>0</v>
      </c>
      <c r="HP65" s="68"/>
      <c r="HQ65" s="68"/>
      <c r="HR65" s="68"/>
      <c r="HS65" s="68"/>
      <c r="HT65" s="68"/>
      <c r="HU65" s="68"/>
      <c r="HV65" s="68">
        <v>0</v>
      </c>
      <c r="HW65" s="68">
        <v>0</v>
      </c>
      <c r="HX65" s="68">
        <v>45.429794000000001</v>
      </c>
      <c r="HY65" s="68">
        <v>0</v>
      </c>
      <c r="HZ65" s="68">
        <v>46.122399000000001</v>
      </c>
      <c r="IA65" s="68">
        <v>0</v>
      </c>
      <c r="IB65" s="68">
        <v>0</v>
      </c>
      <c r="IC65" s="68">
        <v>0</v>
      </c>
      <c r="ID65" s="68">
        <v>0</v>
      </c>
      <c r="IE65" s="68">
        <v>0</v>
      </c>
      <c r="IF65" s="68">
        <v>5.3824540000000001</v>
      </c>
      <c r="IG65" s="68">
        <v>3.2379099999999998</v>
      </c>
      <c r="IH65" s="68">
        <v>3.1696040000000001</v>
      </c>
      <c r="II65" s="68">
        <v>0</v>
      </c>
      <c r="IJ65" s="68">
        <v>0</v>
      </c>
      <c r="IK65" s="68">
        <v>0</v>
      </c>
      <c r="IL65" s="68">
        <v>93.495384999999999</v>
      </c>
      <c r="IM65" s="68">
        <v>0</v>
      </c>
      <c r="IN65" s="68"/>
      <c r="IO65" s="68"/>
      <c r="IP65" s="68"/>
      <c r="IQ65" s="106">
        <v>7.7617580000000004</v>
      </c>
      <c r="IR65" s="68">
        <v>0</v>
      </c>
      <c r="IS65" s="68">
        <v>0</v>
      </c>
      <c r="IT65" s="106"/>
      <c r="IU65" s="106">
        <v>10.412324999999999</v>
      </c>
      <c r="IV65" s="68"/>
      <c r="IW65" s="68">
        <v>18.803702999999999</v>
      </c>
      <c r="IX65" s="68">
        <v>0</v>
      </c>
      <c r="IY65" s="68"/>
      <c r="IZ65" s="68"/>
      <c r="JA65" s="68"/>
      <c r="JB65" s="68"/>
      <c r="JC65" s="68">
        <v>0</v>
      </c>
      <c r="JD65" s="68">
        <v>0</v>
      </c>
      <c r="JE65" s="68">
        <v>49.298195999999997</v>
      </c>
      <c r="JF65" s="68">
        <v>0</v>
      </c>
      <c r="JG65" s="68">
        <v>0</v>
      </c>
      <c r="JH65" s="68">
        <v>0</v>
      </c>
      <c r="JI65" s="68">
        <v>0</v>
      </c>
      <c r="JJ65" s="68">
        <v>0</v>
      </c>
      <c r="JK65" s="68">
        <v>5.6371539999999998</v>
      </c>
      <c r="JL65" s="68">
        <v>0</v>
      </c>
      <c r="JM65" s="68">
        <v>0</v>
      </c>
      <c r="JN65" s="68">
        <v>150.440425</v>
      </c>
      <c r="JO65" s="68"/>
      <c r="JP65" s="68"/>
      <c r="JQ65" s="68"/>
      <c r="JR65" s="102">
        <f t="shared" si="19"/>
        <v>78.514223999999999</v>
      </c>
      <c r="JS65" s="102">
        <f t="shared" si="20"/>
        <v>156.07757900000001</v>
      </c>
      <c r="JT65" s="114"/>
      <c r="JU65" s="15"/>
    </row>
    <row r="66" spans="1:281" ht="15">
      <c r="A66" s="64" t="s">
        <v>64</v>
      </c>
      <c r="B66" s="47">
        <v>2169.6</v>
      </c>
      <c r="C66" s="26">
        <v>1674.9</v>
      </c>
      <c r="D66" s="26">
        <v>3691.9</v>
      </c>
      <c r="E66" s="27">
        <v>4306</v>
      </c>
      <c r="F66" s="27">
        <v>3148.2</v>
      </c>
      <c r="G66" s="27">
        <v>9269.6</v>
      </c>
      <c r="H66" s="26">
        <v>6885.9</v>
      </c>
      <c r="I66" s="17">
        <v>11778</v>
      </c>
      <c r="J66" s="25">
        <v>20571.650000000001</v>
      </c>
      <c r="K66" s="47">
        <v>17835.957556000001</v>
      </c>
      <c r="L66" s="47">
        <v>22597.055670000002</v>
      </c>
      <c r="M66" s="66">
        <v>26713.626794</v>
      </c>
      <c r="N66" s="66">
        <v>29116.478867316771</v>
      </c>
      <c r="O66" s="66">
        <v>33935.409520500085</v>
      </c>
      <c r="P66" s="66">
        <v>20108.513068504166</v>
      </c>
      <c r="Q66" s="66">
        <v>15639.312830999999</v>
      </c>
      <c r="R66" s="66">
        <v>40913.260709000002</v>
      </c>
      <c r="S66" s="66">
        <v>39387.521098000012</v>
      </c>
      <c r="T66" s="66">
        <v>55216.833773999992</v>
      </c>
      <c r="U66" s="102">
        <f t="shared" si="14"/>
        <v>31553.552746000001</v>
      </c>
      <c r="V66" s="66">
        <v>119.5</v>
      </c>
      <c r="W66" s="66">
        <v>59.7</v>
      </c>
      <c r="X66" s="65">
        <v>150.5</v>
      </c>
      <c r="Y66" s="65">
        <v>7.6</v>
      </c>
      <c r="Z66" s="65">
        <v>141.30000000000001</v>
      </c>
      <c r="AA66" s="65">
        <v>317.89999999999998</v>
      </c>
      <c r="AB66" s="65">
        <v>224.9</v>
      </c>
      <c r="AC66" s="65">
        <v>107.1</v>
      </c>
      <c r="AD66" s="65">
        <v>58.1</v>
      </c>
      <c r="AE66" s="65">
        <v>824</v>
      </c>
      <c r="AF66" s="65">
        <v>1224.7</v>
      </c>
      <c r="AG66" s="65">
        <v>456.6</v>
      </c>
      <c r="AH66" s="65">
        <v>119</v>
      </c>
      <c r="AI66" s="65">
        <v>101.8</v>
      </c>
      <c r="AJ66" s="65">
        <v>792.7</v>
      </c>
      <c r="AK66" s="65">
        <v>464.9</v>
      </c>
      <c r="AL66" s="65">
        <v>130.6</v>
      </c>
      <c r="AM66" s="65">
        <v>660.5</v>
      </c>
      <c r="AN66" s="65">
        <v>201</v>
      </c>
      <c r="AO66" s="65">
        <v>555.6</v>
      </c>
      <c r="AP66" s="65">
        <v>634.4</v>
      </c>
      <c r="AQ66" s="65">
        <v>305.60000000000002</v>
      </c>
      <c r="AR66" s="65">
        <v>208.9</v>
      </c>
      <c r="AS66" s="65">
        <v>131</v>
      </c>
      <c r="AT66" s="65">
        <v>470.8</v>
      </c>
      <c r="AU66" s="65">
        <v>181.7</v>
      </c>
      <c r="AV66" s="65">
        <v>425.2</v>
      </c>
      <c r="AW66" s="65">
        <v>335.2</v>
      </c>
      <c r="AX66" s="65">
        <v>226.9</v>
      </c>
      <c r="AY66" s="65">
        <v>181</v>
      </c>
      <c r="AZ66" s="68">
        <v>152.9</v>
      </c>
      <c r="BA66" s="68">
        <v>379.2</v>
      </c>
      <c r="BB66" s="68">
        <v>486</v>
      </c>
      <c r="BC66" s="68">
        <v>124.7</v>
      </c>
      <c r="BD66" s="68">
        <v>61.600000000000136</v>
      </c>
      <c r="BE66" s="65">
        <v>123</v>
      </c>
      <c r="BF66" s="65">
        <v>198.2</v>
      </c>
      <c r="BG66" s="65">
        <v>442.2</v>
      </c>
      <c r="BH66" s="65">
        <v>691.4</v>
      </c>
      <c r="BI66" s="65">
        <v>3111.8</v>
      </c>
      <c r="BJ66" s="65">
        <v>317.3</v>
      </c>
      <c r="BK66" s="65">
        <v>576.6</v>
      </c>
      <c r="BL66" s="65">
        <v>1772.7</v>
      </c>
      <c r="BM66" s="65">
        <v>790</v>
      </c>
      <c r="BN66" s="65">
        <v>407</v>
      </c>
      <c r="BO66" s="65">
        <v>530.2999999999995</v>
      </c>
      <c r="BP66" s="65">
        <v>120.20000000000107</v>
      </c>
      <c r="BQ66" s="65">
        <v>311.89999999999998</v>
      </c>
      <c r="BR66" s="66">
        <v>640.4</v>
      </c>
      <c r="BS66" s="66">
        <v>1331.8</v>
      </c>
      <c r="BT66" s="66">
        <v>4443.6000000000004</v>
      </c>
      <c r="BU66" s="66">
        <v>4760.8999999999996</v>
      </c>
      <c r="BV66" s="66">
        <v>5337.5</v>
      </c>
      <c r="BW66" s="66">
        <v>7110.2</v>
      </c>
      <c r="BX66" s="66">
        <v>7900.2</v>
      </c>
      <c r="BY66" s="65">
        <v>8307.2000000000007</v>
      </c>
      <c r="BZ66" s="65">
        <v>8837.5</v>
      </c>
      <c r="CA66" s="65">
        <v>8957.7000000000007</v>
      </c>
      <c r="CB66" s="68">
        <v>9269.6</v>
      </c>
      <c r="CC66" s="65">
        <v>949.8</v>
      </c>
      <c r="CD66" s="65">
        <v>89.5</v>
      </c>
      <c r="CE66" s="65">
        <v>616.5</v>
      </c>
      <c r="CF66" s="65">
        <v>1453.6</v>
      </c>
      <c r="CG66" s="65">
        <v>99.299999999999727</v>
      </c>
      <c r="CH66" s="65">
        <v>219.8</v>
      </c>
      <c r="CI66" s="65">
        <v>765.1</v>
      </c>
      <c r="CJ66" s="65">
        <v>534.29999999999927</v>
      </c>
      <c r="CK66" s="65">
        <v>918.99999999998272</v>
      </c>
      <c r="CL66" s="65">
        <v>351.40000000001783</v>
      </c>
      <c r="CM66" s="65">
        <v>197</v>
      </c>
      <c r="CN66" s="65">
        <v>690.59999999999945</v>
      </c>
      <c r="CO66" s="65">
        <v>1039.3</v>
      </c>
      <c r="CP66" s="65">
        <v>1655.8</v>
      </c>
      <c r="CQ66" s="65">
        <v>3109.4</v>
      </c>
      <c r="CR66" s="65">
        <v>3208.7</v>
      </c>
      <c r="CS66" s="65">
        <v>3428.5</v>
      </c>
      <c r="CT66" s="68">
        <v>4193.6000000000004</v>
      </c>
      <c r="CU66" s="65">
        <v>4727.8999999999996</v>
      </c>
      <c r="CV66" s="65">
        <v>5646.8999999999824</v>
      </c>
      <c r="CW66" s="68">
        <v>5998.3</v>
      </c>
      <c r="CX66" s="68">
        <v>6195.3</v>
      </c>
      <c r="CY66" s="65">
        <v>6885.9</v>
      </c>
      <c r="CZ66" s="65">
        <v>331.2</v>
      </c>
      <c r="DA66" s="65">
        <v>2112.8000000000002</v>
      </c>
      <c r="DB66" s="65">
        <v>3527.4</v>
      </c>
      <c r="DC66" s="68">
        <v>4687.5</v>
      </c>
      <c r="DD66" s="68">
        <v>4979.1000000000004</v>
      </c>
      <c r="DE66" s="68">
        <v>6229.8</v>
      </c>
      <c r="DF66" s="68">
        <v>7264.9</v>
      </c>
      <c r="DG66" s="68">
        <v>7493.2</v>
      </c>
      <c r="DH66" s="68">
        <v>8630.5</v>
      </c>
      <c r="DI66" s="68">
        <v>9079.6</v>
      </c>
      <c r="DJ66" s="68">
        <v>9463.6</v>
      </c>
      <c r="DK66" s="68">
        <v>11778</v>
      </c>
      <c r="DL66" s="68">
        <v>617.79999999999995</v>
      </c>
      <c r="DM66" s="68">
        <v>2852.1</v>
      </c>
      <c r="DN66" s="68">
        <v>5108.2</v>
      </c>
      <c r="DO66" s="68">
        <v>8114.7</v>
      </c>
      <c r="DP66" s="68">
        <v>9074.6</v>
      </c>
      <c r="DQ66" s="65">
        <v>11423.6</v>
      </c>
      <c r="DR66" s="68">
        <v>11512.3</v>
      </c>
      <c r="DS66" s="68">
        <v>14795.6</v>
      </c>
      <c r="DT66" s="68">
        <v>16377</v>
      </c>
      <c r="DU66" s="68">
        <v>17077.400000000001</v>
      </c>
      <c r="DV66" s="68">
        <v>17821.5</v>
      </c>
      <c r="DW66" s="68">
        <v>2750.15</v>
      </c>
      <c r="DX66" s="68">
        <f t="shared" si="47"/>
        <v>20571.650000000001</v>
      </c>
      <c r="DY66" s="65">
        <v>1270.9000000000001</v>
      </c>
      <c r="DZ66" s="65">
        <v>215.8</v>
      </c>
      <c r="EA66" s="65">
        <f>1405.8+261.4+3+2.7+77.5+1.1+681.6+0.7</f>
        <v>2433.7999999999997</v>
      </c>
      <c r="EB66" s="65">
        <f>2.1+92.5+1.6+68.7+26.1+14.2+1.8+29.7+0.5+4.3+1235.2</f>
        <v>1476.7</v>
      </c>
      <c r="EC66" s="65">
        <f>1695.53+16.438+60.843</f>
        <v>1772.8110000000001</v>
      </c>
      <c r="ED66" s="65">
        <f>[1]Feuil3!$F$14+[1]Feuil3!$F$30+[1]Feuil3!$F$31+[1]Feuil3!$F$41</f>
        <v>2105.2063699999999</v>
      </c>
      <c r="EE66" s="65">
        <f>7.1+79.4+0.9+1738.2</f>
        <v>1825.6000000000001</v>
      </c>
      <c r="EF66" s="65">
        <f>1.3+793.9+0.5+8.2+3.1+14.3+2.3+11.5+2.5+0.7+457.6+1.3+2.6</f>
        <v>1299.8</v>
      </c>
      <c r="EG66" s="65">
        <v>776.277424</v>
      </c>
      <c r="EH66" s="65">
        <v>495.23276199999998</v>
      </c>
      <c r="EI66" s="65">
        <v>2563.6</v>
      </c>
      <c r="EJ66" s="65">
        <v>1600.23</v>
      </c>
      <c r="EK66" s="66">
        <f t="shared" si="42"/>
        <v>17835.957556000001</v>
      </c>
      <c r="EL66" s="65">
        <v>922.4</v>
      </c>
      <c r="EM66" s="65">
        <v>3048</v>
      </c>
      <c r="EN66" s="65">
        <v>1091.8000000000002</v>
      </c>
      <c r="EO66" s="65">
        <v>1155.7950890000002</v>
      </c>
      <c r="EP66" s="65">
        <v>1005.3000000000001</v>
      </c>
      <c r="EQ66" s="65">
        <v>1243.8999999999999</v>
      </c>
      <c r="ER66" s="65">
        <v>299.5</v>
      </c>
      <c r="ES66" s="65">
        <v>4746.6099999999997</v>
      </c>
      <c r="ET66" s="65">
        <v>3055.19</v>
      </c>
      <c r="EU66" s="65">
        <v>3396.4605809999998</v>
      </c>
      <c r="EV66" s="65">
        <v>712.9</v>
      </c>
      <c r="EW66" s="65">
        <f>7.2+0.2+1447.8+27.7+4.7+14.8+11.8+4.9+182+35.4+5.7+24.9+11.5+140.6</f>
        <v>1919.2000000000003</v>
      </c>
      <c r="EX66" s="66">
        <f t="shared" si="43"/>
        <v>22597.055670000002</v>
      </c>
      <c r="EY66" s="65">
        <v>1852.086157</v>
      </c>
      <c r="EZ66" s="65">
        <v>2787.6793950000001</v>
      </c>
      <c r="FA66" s="68">
        <v>1091.7795639999999</v>
      </c>
      <c r="FB66" s="68">
        <f>0.43+1.92+4.63+1442.42+21.69+2.62+348.67+13.8+0.92+1.28+154.5</f>
        <v>1992.88</v>
      </c>
      <c r="FC66" s="68">
        <f>1060.3+3.028+7.466+117.459+14.7+164.4+0.85+32.046+6.767+7.8+44.368</f>
        <v>1459.184</v>
      </c>
      <c r="FD66" s="68">
        <f>176.6+1603.4+1.5+1.9+3.6+930.4+48.6+5+186.9+4.7</f>
        <v>2962.6</v>
      </c>
      <c r="FE66" s="68">
        <v>912.81172400000003</v>
      </c>
      <c r="FF66" s="68">
        <v>1315.5830300000002</v>
      </c>
      <c r="FG66" s="68">
        <v>5329.0999999999995</v>
      </c>
      <c r="FH66" s="68">
        <v>1488.035163</v>
      </c>
      <c r="FI66" s="68">
        <v>2963.2893029999996</v>
      </c>
      <c r="FJ66" s="67">
        <v>2558.6</v>
      </c>
      <c r="FK66" s="68">
        <f t="shared" si="44"/>
        <v>26713.628335999994</v>
      </c>
      <c r="FL66" s="68">
        <v>7571.8821639999996</v>
      </c>
      <c r="FM66" s="68">
        <v>1853.4352980000003</v>
      </c>
      <c r="FN66" s="68">
        <v>1560.86736</v>
      </c>
      <c r="FO66" s="68">
        <v>1158.4119700000003</v>
      </c>
      <c r="FP66" s="68">
        <v>1171.2926593899999</v>
      </c>
      <c r="FQ66" s="68">
        <v>622.9</v>
      </c>
      <c r="FR66" s="68">
        <v>2546.7367638612741</v>
      </c>
      <c r="FS66" s="68">
        <v>2989.5171374095539</v>
      </c>
      <c r="FT66" s="68">
        <v>2527.8079333357528</v>
      </c>
      <c r="FU66" s="68">
        <v>2239.7999999999997</v>
      </c>
      <c r="FV66" s="68">
        <v>2909.1460000000002</v>
      </c>
      <c r="FW66" s="65">
        <v>1964.6815813201886</v>
      </c>
      <c r="FX66" s="68">
        <f t="shared" si="45"/>
        <v>29116.478867316771</v>
      </c>
      <c r="FY66" s="68">
        <v>3319.31634151856</v>
      </c>
      <c r="FZ66" s="68">
        <v>2819.5944097114593</v>
      </c>
      <c r="GA66" s="68">
        <v>503.51577626006593</v>
      </c>
      <c r="GB66" s="68">
        <v>847.68953994000003</v>
      </c>
      <c r="GC66" s="68">
        <v>1418.4217741500001</v>
      </c>
      <c r="GD66" s="68">
        <v>5449.8259056300003</v>
      </c>
      <c r="GE66" s="68">
        <v>6886.6270243199997</v>
      </c>
      <c r="GF66" s="68">
        <v>3194.8082417299993</v>
      </c>
      <c r="GG66" s="68">
        <v>3598.3316422399998</v>
      </c>
      <c r="GH66" s="68">
        <v>568.77779099999998</v>
      </c>
      <c r="GI66" s="68">
        <v>3129.2017329999999</v>
      </c>
      <c r="GJ66" s="68">
        <v>2199.2993410000004</v>
      </c>
      <c r="GK66" s="68">
        <f t="shared" si="46"/>
        <v>33935.409520500085</v>
      </c>
      <c r="GL66" s="68">
        <v>2285.6132159999997</v>
      </c>
      <c r="GM66" s="68">
        <v>1037.753459</v>
      </c>
      <c r="GN66" s="68">
        <v>2644.5052479999999</v>
      </c>
      <c r="GO66" s="68">
        <v>555.78521000000001</v>
      </c>
      <c r="GP66" s="68">
        <v>3670.0320900000002</v>
      </c>
      <c r="GQ66" s="68">
        <v>829.24530599999991</v>
      </c>
      <c r="GR66" s="68">
        <v>426.39334899999994</v>
      </c>
      <c r="GS66" s="68">
        <v>2387.7156169999998</v>
      </c>
      <c r="GT66" s="68">
        <v>2640.3305866900996</v>
      </c>
      <c r="GU66" s="68">
        <v>1543.2251300000003</v>
      </c>
      <c r="GV66" s="68">
        <v>2739.780769</v>
      </c>
      <c r="GW66" s="68">
        <v>209.51059699999999</v>
      </c>
      <c r="GX66" s="68">
        <v>1969.1615569999999</v>
      </c>
      <c r="GY66" s="68">
        <v>208.03705100000002</v>
      </c>
      <c r="GZ66" s="68">
        <v>470.53907200000003</v>
      </c>
      <c r="HA66" s="68">
        <v>1095.6960309999999</v>
      </c>
      <c r="HB66" s="68">
        <v>1350.4841820000004</v>
      </c>
      <c r="HC66" s="68">
        <v>340.32445300000001</v>
      </c>
      <c r="HD66" s="68">
        <v>1405.9503790000001</v>
      </c>
      <c r="HE66" s="68">
        <v>261.81072600000005</v>
      </c>
      <c r="HF66" s="68">
        <v>3889.4725749999998</v>
      </c>
      <c r="HG66" s="68">
        <v>1326.8079620000001</v>
      </c>
      <c r="HH66" s="68">
        <v>2255.7276119999992</v>
      </c>
      <c r="HI66" s="68">
        <v>1065.3012309999999</v>
      </c>
      <c r="HJ66" s="68">
        <v>1221.1939190000001</v>
      </c>
      <c r="HK66" s="68">
        <v>347.51282500000002</v>
      </c>
      <c r="HL66" s="68">
        <v>3595.3927940000003</v>
      </c>
      <c r="HM66" s="68">
        <v>221.60229600000002</v>
      </c>
      <c r="HN66" s="68">
        <v>2165.6608669999996</v>
      </c>
      <c r="HO66" s="68">
        <v>8611.8220980000024</v>
      </c>
      <c r="HP66" s="68">
        <v>380.68043499999999</v>
      </c>
      <c r="HQ66" s="68">
        <v>6334.4995039999994</v>
      </c>
      <c r="HR66" s="68">
        <v>3617.9794249999995</v>
      </c>
      <c r="HS66" s="68">
        <v>5504.3730830000004</v>
      </c>
      <c r="HT66" s="66">
        <v>3215.7060050000005</v>
      </c>
      <c r="HU66" s="66">
        <v>5696.8374580000009</v>
      </c>
      <c r="HV66" s="68">
        <v>1620.9673589999984</v>
      </c>
      <c r="HW66" s="68">
        <v>7250.071485000004</v>
      </c>
      <c r="HX66" s="68">
        <v>3984.6183560000027</v>
      </c>
      <c r="HY66" s="68">
        <v>4215.6161750000028</v>
      </c>
      <c r="HZ66" s="68">
        <v>890.6817349999983</v>
      </c>
      <c r="IA66" s="68">
        <v>1567.0327480000014</v>
      </c>
      <c r="IB66" s="68">
        <v>5150.6409439999989</v>
      </c>
      <c r="IC66" s="68">
        <v>3347.5714330000046</v>
      </c>
      <c r="ID66" s="68">
        <v>1465.7232199999962</v>
      </c>
      <c r="IE66" s="66">
        <v>799.30113399999755</v>
      </c>
      <c r="IF66" s="66">
        <v>5539.3987019999986</v>
      </c>
      <c r="IG66" s="66">
        <v>3555.8978070000048</v>
      </c>
      <c r="IH66" s="66">
        <v>4184.7300219999997</v>
      </c>
      <c r="II66" s="66">
        <v>6413.3357070000002</v>
      </c>
      <c r="IJ66" s="68">
        <v>8433.3846590000012</v>
      </c>
      <c r="IK66" s="66">
        <v>4710.6433689999976</v>
      </c>
      <c r="IL66" s="66">
        <v>6192.8980150000061</v>
      </c>
      <c r="IM66" s="66">
        <v>5168.7643219999954</v>
      </c>
      <c r="IN66" s="66">
        <v>3557.6156799999999</v>
      </c>
      <c r="IO66" s="66">
        <v>3098.1752189999997</v>
      </c>
      <c r="IP66" s="66">
        <v>2635.0995759999996</v>
      </c>
      <c r="IQ66" s="106">
        <v>1895.118232</v>
      </c>
      <c r="IR66" s="66">
        <v>4451.7495839999992</v>
      </c>
      <c r="IS66" s="66">
        <v>4475.3193889999993</v>
      </c>
      <c r="IT66" s="106">
        <v>396.65587600000003</v>
      </c>
      <c r="IU66" s="106">
        <v>6159.9019460000009</v>
      </c>
      <c r="IV66" s="66">
        <v>3595.3386</v>
      </c>
      <c r="IW66" s="66">
        <v>2234.8984679999999</v>
      </c>
      <c r="IX66" s="66">
        <v>3428.6405199999999</v>
      </c>
      <c r="IY66" s="66">
        <v>2796.3349930000004</v>
      </c>
      <c r="IZ66" s="66">
        <v>451.69700900000004</v>
      </c>
      <c r="JA66" s="66">
        <v>2755.3892629999996</v>
      </c>
      <c r="JB66" s="66">
        <v>1287.2318119999998</v>
      </c>
      <c r="JC66" s="66">
        <v>643.3740789999938</v>
      </c>
      <c r="JD66" s="66">
        <v>2103.7631610000099</v>
      </c>
      <c r="JE66" s="66">
        <v>5700.3270189999967</v>
      </c>
      <c r="JF66" s="66">
        <v>2659.7820849999998</v>
      </c>
      <c r="JG66" s="66">
        <v>2628.0821969999997</v>
      </c>
      <c r="JH66" s="66">
        <v>2155.8692579999997</v>
      </c>
      <c r="JI66" s="66">
        <v>1547.5570889999999</v>
      </c>
      <c r="JJ66" s="66">
        <v>1414.581369</v>
      </c>
      <c r="JK66" s="66">
        <v>294.38567300000005</v>
      </c>
      <c r="JL66" s="66">
        <v>2325.4022449999998</v>
      </c>
      <c r="JM66" s="66">
        <v>934.36957100000006</v>
      </c>
      <c r="JN66" s="66">
        <v>2206.3541110000001</v>
      </c>
      <c r="JO66" s="66">
        <v>1840.2692440000001</v>
      </c>
      <c r="JP66" s="66">
        <v>565.16770099999997</v>
      </c>
      <c r="JQ66" s="66">
        <v>1445.9609280000002</v>
      </c>
      <c r="JR66" s="102">
        <f t="shared" si="19"/>
        <v>31553.552746000001</v>
      </c>
      <c r="JS66" s="102">
        <f t="shared" si="20"/>
        <v>20017.781470999998</v>
      </c>
      <c r="JT66" s="98"/>
      <c r="JU66" s="15"/>
    </row>
    <row r="67" spans="1:281" ht="15">
      <c r="A67" s="17"/>
      <c r="B67" s="47"/>
      <c r="C67" s="26"/>
      <c r="D67" s="26"/>
      <c r="E67" s="27"/>
      <c r="F67" s="27"/>
      <c r="G67" s="27"/>
      <c r="H67" s="26"/>
      <c r="I67" s="27"/>
      <c r="J67" s="26"/>
      <c r="K67" s="56"/>
      <c r="L67" s="56"/>
      <c r="M67" s="55"/>
      <c r="N67" s="55"/>
      <c r="O67" s="55"/>
      <c r="P67" s="55"/>
      <c r="Q67" s="55"/>
      <c r="R67" s="53"/>
      <c r="S67" s="53"/>
      <c r="T67" s="53"/>
      <c r="U67" s="102"/>
      <c r="V67" s="66"/>
      <c r="W67" s="66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8"/>
      <c r="BA67" s="68"/>
      <c r="BB67" s="68"/>
      <c r="BC67" s="68"/>
      <c r="BD67" s="68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6"/>
      <c r="BS67" s="66"/>
      <c r="BT67" s="66"/>
      <c r="BU67" s="66"/>
      <c r="BV67" s="66"/>
      <c r="BW67" s="66"/>
      <c r="BX67" s="66"/>
      <c r="BY67" s="66"/>
      <c r="BZ67" s="66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5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55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55"/>
      <c r="FK67" s="55"/>
      <c r="FL67" s="68"/>
      <c r="FM67" s="68"/>
      <c r="FN67" s="68"/>
      <c r="FO67" s="68"/>
      <c r="FP67" s="68"/>
      <c r="FQ67" s="68"/>
      <c r="FR67" s="55"/>
      <c r="FS67" s="68"/>
      <c r="FT67" s="68"/>
      <c r="FU67" s="68"/>
      <c r="FV67" s="68"/>
      <c r="FW67" s="68"/>
      <c r="FX67" s="68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68"/>
      <c r="HO67" s="55"/>
      <c r="HP67" s="55"/>
      <c r="HQ67" s="55"/>
      <c r="HR67" s="55"/>
      <c r="HS67" s="55"/>
      <c r="HT67" s="53"/>
      <c r="HU67" s="53"/>
      <c r="HV67" s="55"/>
      <c r="HW67" s="55"/>
      <c r="HX67" s="55"/>
      <c r="HY67" s="68"/>
      <c r="HZ67" s="55"/>
      <c r="IA67" s="55"/>
      <c r="IB67" s="55"/>
      <c r="IC67" s="55"/>
      <c r="ID67" s="55"/>
      <c r="IE67" s="53"/>
      <c r="IF67" s="53"/>
      <c r="IG67" s="53"/>
      <c r="IH67" s="53"/>
      <c r="II67" s="53"/>
      <c r="IJ67" s="68"/>
      <c r="IK67" s="53"/>
      <c r="IL67" s="53"/>
      <c r="IM67" s="53"/>
      <c r="IN67" s="53"/>
      <c r="IO67" s="53"/>
      <c r="IP67" s="53"/>
      <c r="IQ67" s="106"/>
      <c r="IR67" s="53"/>
      <c r="IS67" s="53"/>
      <c r="IT67" s="106"/>
      <c r="IU67" s="106"/>
      <c r="IV67" s="53"/>
      <c r="IW67" s="53"/>
      <c r="IX67" s="53"/>
      <c r="IY67" s="53"/>
      <c r="IZ67" s="53"/>
      <c r="JA67" s="53"/>
      <c r="JB67" s="53"/>
      <c r="JC67" s="53"/>
      <c r="JD67" s="53"/>
      <c r="JE67" s="53"/>
      <c r="JF67" s="53"/>
      <c r="JG67" s="53"/>
      <c r="JH67" s="53"/>
      <c r="JI67" s="53"/>
      <c r="JJ67" s="53"/>
      <c r="JK67" s="53"/>
      <c r="JL67" s="53"/>
      <c r="JM67" s="53"/>
      <c r="JN67" s="53"/>
      <c r="JO67" s="53"/>
      <c r="JP67" s="53"/>
      <c r="JQ67" s="53"/>
      <c r="JR67" s="102"/>
      <c r="JS67" s="102"/>
      <c r="JT67" s="112"/>
      <c r="JU67" s="15"/>
    </row>
    <row r="68" spans="1:281" ht="15">
      <c r="A68" s="50" t="s">
        <v>65</v>
      </c>
      <c r="B68" s="51">
        <f t="shared" ref="B68:BO68" si="48">SUM(B70:B72)</f>
        <v>4257.1000000000004</v>
      </c>
      <c r="C68" s="51">
        <f t="shared" si="48"/>
        <v>2781.4</v>
      </c>
      <c r="D68" s="51">
        <f t="shared" si="48"/>
        <v>5129.2</v>
      </c>
      <c r="E68" s="51">
        <f t="shared" si="48"/>
        <v>4610.8999999999996</v>
      </c>
      <c r="F68" s="51">
        <f t="shared" si="48"/>
        <v>10977.5</v>
      </c>
      <c r="G68" s="51">
        <f t="shared" si="48"/>
        <v>14213.6</v>
      </c>
      <c r="H68" s="51">
        <f t="shared" si="48"/>
        <v>6114.4000000000005</v>
      </c>
      <c r="I68" s="51">
        <f t="shared" si="48"/>
        <v>6742.5</v>
      </c>
      <c r="J68" s="52">
        <f t="shared" si="48"/>
        <v>16601.8</v>
      </c>
      <c r="K68" s="52">
        <f t="shared" si="48"/>
        <v>9796.6643899999999</v>
      </c>
      <c r="L68" s="52">
        <f t="shared" si="48"/>
        <v>48559.520760999992</v>
      </c>
      <c r="M68" s="53">
        <f t="shared" si="48"/>
        <v>57196.407074000002</v>
      </c>
      <c r="N68" s="53">
        <f t="shared" si="48"/>
        <v>59503.238359862073</v>
      </c>
      <c r="O68" s="53">
        <f t="shared" si="48"/>
        <v>27069.636062416779</v>
      </c>
      <c r="P68" s="53">
        <f t="shared" si="48"/>
        <v>24780.981196723998</v>
      </c>
      <c r="Q68" s="53">
        <f t="shared" si="48"/>
        <v>19161.653628999997</v>
      </c>
      <c r="R68" s="53">
        <f t="shared" si="48"/>
        <v>46621.103741999992</v>
      </c>
      <c r="S68" s="53">
        <f t="shared" si="48"/>
        <v>24459.022360999999</v>
      </c>
      <c r="T68" s="53">
        <f t="shared" si="48"/>
        <v>32953.479402999998</v>
      </c>
      <c r="U68" s="53">
        <f t="shared" si="48"/>
        <v>28731.263932999998</v>
      </c>
      <c r="V68" s="53">
        <f t="shared" si="48"/>
        <v>222.79999999999998</v>
      </c>
      <c r="W68" s="53">
        <f t="shared" si="48"/>
        <v>398.20000000000005</v>
      </c>
      <c r="X68" s="53">
        <f t="shared" si="48"/>
        <v>416.7</v>
      </c>
      <c r="Y68" s="53">
        <f t="shared" si="48"/>
        <v>185.2</v>
      </c>
      <c r="Z68" s="53">
        <f t="shared" si="48"/>
        <v>361.70000000000005</v>
      </c>
      <c r="AA68" s="53">
        <f t="shared" si="48"/>
        <v>231.5</v>
      </c>
      <c r="AB68" s="53">
        <f t="shared" si="48"/>
        <v>322</v>
      </c>
      <c r="AC68" s="53">
        <f t="shared" si="48"/>
        <v>407</v>
      </c>
      <c r="AD68" s="53">
        <f t="shared" si="48"/>
        <v>1540.6999999999998</v>
      </c>
      <c r="AE68" s="53">
        <f t="shared" si="48"/>
        <v>261.5</v>
      </c>
      <c r="AF68" s="53">
        <f t="shared" si="48"/>
        <v>302.5</v>
      </c>
      <c r="AG68" s="53">
        <f t="shared" si="48"/>
        <v>479.4</v>
      </c>
      <c r="AH68" s="53">
        <f t="shared" si="48"/>
        <v>225.60000000000002</v>
      </c>
      <c r="AI68" s="53">
        <f t="shared" si="48"/>
        <v>478.2</v>
      </c>
      <c r="AJ68" s="53">
        <f t="shared" si="48"/>
        <v>550.9</v>
      </c>
      <c r="AK68" s="53">
        <f t="shared" si="48"/>
        <v>296.39999999999998</v>
      </c>
      <c r="AL68" s="53">
        <f t="shared" si="48"/>
        <v>294.49999999999994</v>
      </c>
      <c r="AM68" s="53">
        <f t="shared" si="48"/>
        <v>366</v>
      </c>
      <c r="AN68" s="53">
        <f t="shared" si="48"/>
        <v>535</v>
      </c>
      <c r="AO68" s="53">
        <f t="shared" si="48"/>
        <v>515.6</v>
      </c>
      <c r="AP68" s="53">
        <f t="shared" si="48"/>
        <v>282.39999999999998</v>
      </c>
      <c r="AQ68" s="53">
        <f t="shared" si="48"/>
        <v>390</v>
      </c>
      <c r="AR68" s="53">
        <f t="shared" si="48"/>
        <v>216.60000000000002</v>
      </c>
      <c r="AS68" s="53">
        <f t="shared" si="48"/>
        <v>459.7</v>
      </c>
      <c r="AT68" s="53">
        <f t="shared" si="48"/>
        <v>211.60000000000002</v>
      </c>
      <c r="AU68" s="53">
        <f t="shared" si="48"/>
        <v>187.1</v>
      </c>
      <c r="AV68" s="53">
        <f t="shared" si="48"/>
        <v>391.4</v>
      </c>
      <c r="AW68" s="53">
        <f t="shared" si="48"/>
        <v>438.2</v>
      </c>
      <c r="AX68" s="53">
        <f t="shared" si="48"/>
        <v>435.5</v>
      </c>
      <c r="AY68" s="53">
        <f t="shared" si="48"/>
        <v>773.59999999999991</v>
      </c>
      <c r="AZ68" s="53">
        <f t="shared" si="48"/>
        <v>647.30000000000007</v>
      </c>
      <c r="BA68" s="53">
        <f t="shared" si="48"/>
        <v>541.20000000000005</v>
      </c>
      <c r="BB68" s="53">
        <f t="shared" si="48"/>
        <v>4467.3</v>
      </c>
      <c r="BC68" s="53">
        <f t="shared" si="48"/>
        <v>1007.1999999999999</v>
      </c>
      <c r="BD68" s="53">
        <f t="shared" si="48"/>
        <v>1542.3000000000002</v>
      </c>
      <c r="BE68" s="53">
        <f t="shared" si="48"/>
        <v>334.79999999999995</v>
      </c>
      <c r="BF68" s="53">
        <f t="shared" si="48"/>
        <v>716.19999999999993</v>
      </c>
      <c r="BG68" s="53">
        <f t="shared" si="48"/>
        <v>1528.2</v>
      </c>
      <c r="BH68" s="53">
        <f t="shared" si="48"/>
        <v>847.6</v>
      </c>
      <c r="BI68" s="53">
        <f t="shared" si="48"/>
        <v>389.09999999999997</v>
      </c>
      <c r="BJ68" s="53">
        <f t="shared" si="48"/>
        <v>6769.2</v>
      </c>
      <c r="BK68" s="53">
        <f t="shared" si="48"/>
        <v>838.5</v>
      </c>
      <c r="BL68" s="53">
        <f t="shared" si="48"/>
        <v>272.30000000000234</v>
      </c>
      <c r="BM68" s="53">
        <f t="shared" si="48"/>
        <v>923.10000000000082</v>
      </c>
      <c r="BN68" s="53">
        <f t="shared" si="48"/>
        <v>554</v>
      </c>
      <c r="BO68" s="53">
        <f t="shared" si="48"/>
        <v>279.90000000000106</v>
      </c>
      <c r="BP68" s="53">
        <f t="shared" ref="BP68:EA68" si="49">SUM(BP70:BP72)</f>
        <v>712.30000000000086</v>
      </c>
      <c r="BQ68" s="53">
        <f t="shared" si="49"/>
        <v>383.20000000000118</v>
      </c>
      <c r="BR68" s="53">
        <f t="shared" si="49"/>
        <v>2244.4</v>
      </c>
      <c r="BS68" s="53">
        <f t="shared" si="49"/>
        <v>3092</v>
      </c>
      <c r="BT68" s="53">
        <f t="shared" si="49"/>
        <v>3481.1</v>
      </c>
      <c r="BU68" s="53">
        <f t="shared" si="49"/>
        <v>10250.300000000001</v>
      </c>
      <c r="BV68" s="53">
        <f t="shared" si="49"/>
        <v>11088.8</v>
      </c>
      <c r="BW68" s="53">
        <f t="shared" si="49"/>
        <v>11361.1</v>
      </c>
      <c r="BX68" s="53">
        <f t="shared" si="49"/>
        <v>12284.2</v>
      </c>
      <c r="BY68" s="53">
        <f t="shared" si="49"/>
        <v>12838.2</v>
      </c>
      <c r="BZ68" s="53">
        <f t="shared" si="49"/>
        <v>13118.099999999999</v>
      </c>
      <c r="CA68" s="53">
        <f t="shared" si="49"/>
        <v>13830.4</v>
      </c>
      <c r="CB68" s="53">
        <f t="shared" si="49"/>
        <v>14213.6</v>
      </c>
      <c r="CC68" s="53">
        <f t="shared" si="49"/>
        <v>707.2</v>
      </c>
      <c r="CD68" s="53">
        <f t="shared" si="49"/>
        <v>304.8</v>
      </c>
      <c r="CE68" s="53">
        <f t="shared" si="49"/>
        <v>376.20000000000005</v>
      </c>
      <c r="CF68" s="53">
        <f t="shared" si="49"/>
        <v>466</v>
      </c>
      <c r="CG68" s="53">
        <f t="shared" si="49"/>
        <v>263.5</v>
      </c>
      <c r="CH68" s="53">
        <f t="shared" si="49"/>
        <v>1138.5</v>
      </c>
      <c r="CI68" s="53">
        <f t="shared" si="49"/>
        <v>1836.2</v>
      </c>
      <c r="CJ68" s="53">
        <f t="shared" si="49"/>
        <v>388.40000000000003</v>
      </c>
      <c r="CK68" s="53">
        <f t="shared" si="49"/>
        <v>116</v>
      </c>
      <c r="CL68" s="53">
        <f t="shared" si="49"/>
        <v>123.80000000000004</v>
      </c>
      <c r="CM68" s="53">
        <f t="shared" si="49"/>
        <v>47.999999999999829</v>
      </c>
      <c r="CN68" s="53">
        <f t="shared" si="49"/>
        <v>345.80000000000007</v>
      </c>
      <c r="CO68" s="53">
        <f t="shared" si="49"/>
        <v>1012</v>
      </c>
      <c r="CP68" s="53">
        <f t="shared" si="49"/>
        <v>1388.2</v>
      </c>
      <c r="CQ68" s="53">
        <f t="shared" si="49"/>
        <v>1854.2</v>
      </c>
      <c r="CR68" s="53">
        <f t="shared" si="49"/>
        <v>2117.6999999999998</v>
      </c>
      <c r="CS68" s="53">
        <f t="shared" si="49"/>
        <v>3256.2000000000003</v>
      </c>
      <c r="CT68" s="53">
        <f t="shared" si="49"/>
        <v>5092.4000000000005</v>
      </c>
      <c r="CU68" s="53">
        <f t="shared" si="49"/>
        <v>5480.8</v>
      </c>
      <c r="CV68" s="53">
        <f t="shared" si="49"/>
        <v>5596.8</v>
      </c>
      <c r="CW68" s="53">
        <f t="shared" si="49"/>
        <v>5720.5999999999995</v>
      </c>
      <c r="CX68" s="53">
        <f t="shared" si="49"/>
        <v>5768.6</v>
      </c>
      <c r="CY68" s="53">
        <f t="shared" si="49"/>
        <v>6114.4000000000005</v>
      </c>
      <c r="CZ68" s="53">
        <f t="shared" si="49"/>
        <v>1154.3</v>
      </c>
      <c r="DA68" s="53">
        <f t="shared" si="49"/>
        <v>1875.3999999999999</v>
      </c>
      <c r="DB68" s="53">
        <f t="shared" si="49"/>
        <v>2528.2999999999997</v>
      </c>
      <c r="DC68" s="53">
        <f t="shared" si="49"/>
        <v>2921.2000000000003</v>
      </c>
      <c r="DD68" s="53">
        <f t="shared" si="49"/>
        <v>3414.2000000000003</v>
      </c>
      <c r="DE68" s="53">
        <f t="shared" si="49"/>
        <v>3939.4000000000005</v>
      </c>
      <c r="DF68" s="53">
        <f t="shared" si="49"/>
        <v>4251</v>
      </c>
      <c r="DG68" s="53">
        <f t="shared" si="49"/>
        <v>4428.8</v>
      </c>
      <c r="DH68" s="53">
        <f t="shared" si="49"/>
        <v>5177.4000000000005</v>
      </c>
      <c r="DI68" s="53">
        <f t="shared" si="49"/>
        <v>5848.1</v>
      </c>
      <c r="DJ68" s="53">
        <f t="shared" si="49"/>
        <v>6292.4999999999991</v>
      </c>
      <c r="DK68" s="53">
        <f t="shared" si="49"/>
        <v>6742.5</v>
      </c>
      <c r="DL68" s="53">
        <f t="shared" si="49"/>
        <v>533.20000000000005</v>
      </c>
      <c r="DM68" s="53">
        <f t="shared" si="49"/>
        <v>6809.8</v>
      </c>
      <c r="DN68" s="53">
        <f t="shared" si="49"/>
        <v>8051</v>
      </c>
      <c r="DO68" s="53">
        <f t="shared" si="49"/>
        <v>8628.1</v>
      </c>
      <c r="DP68" s="53">
        <f t="shared" si="49"/>
        <v>9845.6</v>
      </c>
      <c r="DQ68" s="53">
        <f t="shared" si="49"/>
        <v>10393.1</v>
      </c>
      <c r="DR68" s="53">
        <f t="shared" si="49"/>
        <v>10509.099999999999</v>
      </c>
      <c r="DS68" s="53">
        <f t="shared" si="49"/>
        <v>11598.6</v>
      </c>
      <c r="DT68" s="53">
        <f t="shared" si="49"/>
        <v>15000.2</v>
      </c>
      <c r="DU68" s="53">
        <f t="shared" si="49"/>
        <v>15859</v>
      </c>
      <c r="DV68" s="53">
        <f t="shared" si="49"/>
        <v>16438</v>
      </c>
      <c r="DW68" s="53">
        <f t="shared" si="49"/>
        <v>163.80000000000001</v>
      </c>
      <c r="DX68" s="53">
        <f t="shared" si="49"/>
        <v>16601.8</v>
      </c>
      <c r="DY68" s="53">
        <f t="shared" si="49"/>
        <v>2194.6999999999998</v>
      </c>
      <c r="DZ68" s="53">
        <f t="shared" si="49"/>
        <v>691.8</v>
      </c>
      <c r="EA68" s="53">
        <f t="shared" si="49"/>
        <v>567.70000000000005</v>
      </c>
      <c r="EB68" s="53">
        <f t="shared" ref="EB68:GM68" si="50">SUM(EB70:EB72)</f>
        <v>254.2</v>
      </c>
      <c r="EC68" s="53">
        <f t="shared" si="50"/>
        <v>163.47866299999998</v>
      </c>
      <c r="ED68" s="53">
        <f t="shared" si="50"/>
        <v>202.79731699999999</v>
      </c>
      <c r="EE68" s="53">
        <f t="shared" si="50"/>
        <v>492.4</v>
      </c>
      <c r="EF68" s="53">
        <f t="shared" si="50"/>
        <v>760.4</v>
      </c>
      <c r="EG68" s="53">
        <f t="shared" si="50"/>
        <v>394.99661100000003</v>
      </c>
      <c r="EH68" s="53">
        <f t="shared" si="50"/>
        <v>1573.891799</v>
      </c>
      <c r="EI68" s="53">
        <f t="shared" si="50"/>
        <v>985.9</v>
      </c>
      <c r="EJ68" s="53">
        <f t="shared" si="50"/>
        <v>1514.4</v>
      </c>
      <c r="EK68" s="53">
        <f t="shared" si="50"/>
        <v>9796.6643899999999</v>
      </c>
      <c r="EL68" s="53">
        <f t="shared" si="50"/>
        <v>781.6</v>
      </c>
      <c r="EM68" s="53">
        <f t="shared" si="50"/>
        <v>1126.2</v>
      </c>
      <c r="EN68" s="53">
        <f t="shared" si="50"/>
        <v>697</v>
      </c>
      <c r="EO68" s="53">
        <f t="shared" si="50"/>
        <v>1323.6106340000001</v>
      </c>
      <c r="EP68" s="53">
        <f t="shared" si="50"/>
        <v>5769</v>
      </c>
      <c r="EQ68" s="53">
        <f t="shared" si="50"/>
        <v>2251.5</v>
      </c>
      <c r="ER68" s="53">
        <f t="shared" si="50"/>
        <v>2342.2000000000003</v>
      </c>
      <c r="ES68" s="53">
        <f t="shared" si="50"/>
        <v>3826.0452909999999</v>
      </c>
      <c r="ET68" s="53">
        <f t="shared" si="50"/>
        <v>4429.2302739999996</v>
      </c>
      <c r="EU68" s="53">
        <f t="shared" si="50"/>
        <v>10921.234562000001</v>
      </c>
      <c r="EV68" s="53">
        <f t="shared" si="50"/>
        <v>6729</v>
      </c>
      <c r="EW68" s="53">
        <f t="shared" si="50"/>
        <v>8362.9</v>
      </c>
      <c r="EX68" s="53">
        <f t="shared" si="50"/>
        <v>48559.520760999992</v>
      </c>
      <c r="EY68" s="53">
        <f t="shared" si="50"/>
        <v>5865.9</v>
      </c>
      <c r="EZ68" s="53">
        <f t="shared" si="50"/>
        <v>8749.0657689999989</v>
      </c>
      <c r="FA68" s="53">
        <f t="shared" si="50"/>
        <v>696.94836200000009</v>
      </c>
      <c r="FB68" s="53">
        <f t="shared" si="50"/>
        <v>8103.12</v>
      </c>
      <c r="FC68" s="53">
        <f t="shared" si="50"/>
        <v>7673.5930000000008</v>
      </c>
      <c r="FD68" s="53">
        <f t="shared" si="50"/>
        <v>4047.6000000000004</v>
      </c>
      <c r="FE68" s="53">
        <f t="shared" si="50"/>
        <v>2155.7223839999997</v>
      </c>
      <c r="FF68" s="53">
        <f t="shared" si="50"/>
        <v>5822.0783170000004</v>
      </c>
      <c r="FG68" s="53">
        <f t="shared" si="50"/>
        <v>3329.2</v>
      </c>
      <c r="FH68" s="53">
        <f t="shared" si="50"/>
        <v>3877.5896899999998</v>
      </c>
      <c r="FI68" s="53">
        <f t="shared" si="50"/>
        <v>4172.3895519999996</v>
      </c>
      <c r="FJ68" s="53">
        <f t="shared" si="50"/>
        <v>2703.2</v>
      </c>
      <c r="FK68" s="53">
        <f t="shared" si="50"/>
        <v>57196.407074000002</v>
      </c>
      <c r="FL68" s="53">
        <f t="shared" si="50"/>
        <v>1064.038992</v>
      </c>
      <c r="FM68" s="53">
        <f t="shared" si="50"/>
        <v>2919.8929790000002</v>
      </c>
      <c r="FN68" s="53">
        <f t="shared" si="50"/>
        <v>24577.864361999997</v>
      </c>
      <c r="FO68" s="53">
        <f t="shared" si="50"/>
        <v>1566.2121550000002</v>
      </c>
      <c r="FP68" s="53">
        <f t="shared" si="50"/>
        <v>5374.4587812499985</v>
      </c>
      <c r="FQ68" s="53">
        <f t="shared" si="50"/>
        <v>7425.5</v>
      </c>
      <c r="FR68" s="53">
        <f t="shared" si="50"/>
        <v>2260.8029522255893</v>
      </c>
      <c r="FS68" s="53">
        <f t="shared" si="50"/>
        <v>3387.3203863796043</v>
      </c>
      <c r="FT68" s="53">
        <f t="shared" si="50"/>
        <v>2799.6883900463486</v>
      </c>
      <c r="FU68" s="53">
        <f t="shared" si="50"/>
        <v>1238.4000000000001</v>
      </c>
      <c r="FV68" s="53">
        <f t="shared" si="50"/>
        <v>3744.5649175637118</v>
      </c>
      <c r="FW68" s="53">
        <f t="shared" si="50"/>
        <v>3144.4944443968197</v>
      </c>
      <c r="FX68" s="53">
        <f t="shared" si="50"/>
        <v>59503.238359862073</v>
      </c>
      <c r="FY68" s="53">
        <f t="shared" si="50"/>
        <v>1602.0898818642625</v>
      </c>
      <c r="FZ68" s="53">
        <f t="shared" si="50"/>
        <v>1726.3489877646896</v>
      </c>
      <c r="GA68" s="53">
        <f t="shared" si="50"/>
        <v>1964.1074310678241</v>
      </c>
      <c r="GB68" s="53">
        <f t="shared" si="50"/>
        <v>3230.1446479799997</v>
      </c>
      <c r="GC68" s="53">
        <f t="shared" si="50"/>
        <v>1945.3390278700008</v>
      </c>
      <c r="GD68" s="53">
        <f t="shared" si="50"/>
        <v>1734.0918880300001</v>
      </c>
      <c r="GE68" s="53">
        <f t="shared" si="50"/>
        <v>927.25164100999984</v>
      </c>
      <c r="GF68" s="53">
        <f t="shared" si="50"/>
        <v>1110.8438784800005</v>
      </c>
      <c r="GG68" s="53">
        <f t="shared" si="50"/>
        <v>2759.00437435</v>
      </c>
      <c r="GH68" s="53">
        <f t="shared" si="50"/>
        <v>2569.4558480000001</v>
      </c>
      <c r="GI68" s="53">
        <f t="shared" si="50"/>
        <v>3231.1334379999998</v>
      </c>
      <c r="GJ68" s="53">
        <f t="shared" si="50"/>
        <v>4269.8250180000005</v>
      </c>
      <c r="GK68" s="53">
        <f t="shared" si="50"/>
        <v>27069.636062416779</v>
      </c>
      <c r="GL68" s="53">
        <f t="shared" si="50"/>
        <v>2367.8146699999998</v>
      </c>
      <c r="GM68" s="53">
        <f t="shared" si="50"/>
        <v>3605.7521839999999</v>
      </c>
      <c r="GN68" s="53">
        <f t="shared" ref="GN68:IY68" si="51">SUM(GN70:GN72)</f>
        <v>920.37435600000003</v>
      </c>
      <c r="GO68" s="53">
        <f t="shared" si="51"/>
        <v>2805.4296529999997</v>
      </c>
      <c r="GP68" s="53">
        <f t="shared" si="51"/>
        <v>1526.7731039999999</v>
      </c>
      <c r="GQ68" s="53">
        <f t="shared" si="51"/>
        <v>1454.1651279999999</v>
      </c>
      <c r="GR68" s="53">
        <f t="shared" si="51"/>
        <v>2362.2378990000002</v>
      </c>
      <c r="GS68" s="53">
        <f t="shared" si="51"/>
        <v>3293.5278380000004</v>
      </c>
      <c r="GT68" s="53">
        <f t="shared" si="51"/>
        <v>874.42655772400008</v>
      </c>
      <c r="GU68" s="53">
        <f t="shared" si="51"/>
        <v>2397.0320609999999</v>
      </c>
      <c r="GV68" s="53">
        <f t="shared" si="51"/>
        <v>3038.0177429999999</v>
      </c>
      <c r="GW68" s="53">
        <f t="shared" si="51"/>
        <v>2432.0606090000001</v>
      </c>
      <c r="GX68" s="53">
        <f t="shared" si="51"/>
        <v>1598.8313349999999</v>
      </c>
      <c r="GY68" s="53">
        <f t="shared" si="51"/>
        <v>1691.5057429999999</v>
      </c>
      <c r="GZ68" s="53">
        <f t="shared" si="51"/>
        <v>411.70682699999998</v>
      </c>
      <c r="HA68" s="53">
        <f t="shared" si="51"/>
        <v>909.71597099999997</v>
      </c>
      <c r="HB68" s="53">
        <f t="shared" si="51"/>
        <v>785.94545599999992</v>
      </c>
      <c r="HC68" s="53">
        <f t="shared" si="51"/>
        <v>942.86304099999995</v>
      </c>
      <c r="HD68" s="53">
        <f t="shared" si="51"/>
        <v>845.54508299999998</v>
      </c>
      <c r="HE68" s="53">
        <f t="shared" si="51"/>
        <v>2204.448245</v>
      </c>
      <c r="HF68" s="53">
        <f t="shared" si="51"/>
        <v>4591.6903810000003</v>
      </c>
      <c r="HG68" s="53">
        <f t="shared" si="51"/>
        <v>1366.5775600000002</v>
      </c>
      <c r="HH68" s="53">
        <f t="shared" si="51"/>
        <v>2487.590091</v>
      </c>
      <c r="HI68" s="53">
        <f t="shared" si="51"/>
        <v>1325.2338960000002</v>
      </c>
      <c r="HJ68" s="53">
        <f t="shared" si="51"/>
        <v>2372.1866060000002</v>
      </c>
      <c r="HK68" s="53">
        <f t="shared" si="51"/>
        <v>2619.5622170000001</v>
      </c>
      <c r="HL68" s="53">
        <f t="shared" si="51"/>
        <v>16598.084058</v>
      </c>
      <c r="HM68" s="53">
        <f t="shared" si="51"/>
        <v>2441.1636710000002</v>
      </c>
      <c r="HN68" s="53">
        <f t="shared" si="51"/>
        <v>1077.7531770000001</v>
      </c>
      <c r="HO68" s="53">
        <f t="shared" si="51"/>
        <v>1735.691705</v>
      </c>
      <c r="HP68" s="53">
        <f t="shared" si="51"/>
        <v>4972.145649</v>
      </c>
      <c r="HQ68" s="53">
        <f t="shared" si="51"/>
        <v>3478.9370180000001</v>
      </c>
      <c r="HR68" s="53">
        <f t="shared" si="51"/>
        <v>4272.5991469999999</v>
      </c>
      <c r="HS68" s="53">
        <f t="shared" si="51"/>
        <v>4089.5287450000001</v>
      </c>
      <c r="HT68" s="53">
        <f t="shared" si="51"/>
        <v>1536.885268</v>
      </c>
      <c r="HU68" s="53">
        <f t="shared" si="51"/>
        <v>1426.5664810000001</v>
      </c>
      <c r="HV68" s="53">
        <f t="shared" si="51"/>
        <v>3653.2047640000001</v>
      </c>
      <c r="HW68" s="53">
        <f t="shared" si="51"/>
        <v>4493.727699</v>
      </c>
      <c r="HX68" s="53">
        <f t="shared" si="51"/>
        <v>3125.0975880000001</v>
      </c>
      <c r="HY68" s="53">
        <f t="shared" si="51"/>
        <v>1334.0528870000001</v>
      </c>
      <c r="HZ68" s="53">
        <f t="shared" si="51"/>
        <v>870.44602300000008</v>
      </c>
      <c r="IA68" s="53">
        <f t="shared" si="51"/>
        <v>1079.202994</v>
      </c>
      <c r="IB68" s="53">
        <f t="shared" si="51"/>
        <v>1322.0264909999999</v>
      </c>
      <c r="IC68" s="53">
        <f t="shared" si="51"/>
        <v>1651.1912930000001</v>
      </c>
      <c r="ID68" s="53">
        <f t="shared" si="51"/>
        <v>576.64062999999999</v>
      </c>
      <c r="IE68" s="53">
        <f t="shared" si="51"/>
        <v>1891.7179630000001</v>
      </c>
      <c r="IF68" s="53">
        <f t="shared" si="51"/>
        <v>3343.8413740000001</v>
      </c>
      <c r="IG68" s="53">
        <f t="shared" si="51"/>
        <v>1117.8726550000001</v>
      </c>
      <c r="IH68" s="53">
        <f t="shared" si="51"/>
        <v>6620.1175620000004</v>
      </c>
      <c r="II68" s="53">
        <f t="shared" si="51"/>
        <v>899.12852299999997</v>
      </c>
      <c r="IJ68" s="53">
        <f t="shared" si="51"/>
        <v>5731.5444400000006</v>
      </c>
      <c r="IK68" s="53">
        <f t="shared" si="51"/>
        <v>2984.6915199999999</v>
      </c>
      <c r="IL68" s="53">
        <f t="shared" si="51"/>
        <v>2745.9706580000002</v>
      </c>
      <c r="IM68" s="53">
        <f t="shared" si="51"/>
        <v>1486.124838</v>
      </c>
      <c r="IN68" s="53">
        <f t="shared" si="51"/>
        <v>4462.5535020000007</v>
      </c>
      <c r="IO68" s="53">
        <f t="shared" si="51"/>
        <v>2743.955438</v>
      </c>
      <c r="IP68" s="53">
        <f t="shared" si="51"/>
        <v>913.50297</v>
      </c>
      <c r="IQ68" s="53">
        <f t="shared" si="51"/>
        <v>995.23833500000001</v>
      </c>
      <c r="IR68" s="53">
        <f t="shared" si="51"/>
        <v>2346.3419899999999</v>
      </c>
      <c r="IS68" s="53">
        <f t="shared" si="51"/>
        <v>1024.3096269999999</v>
      </c>
      <c r="IT68" s="53">
        <f t="shared" si="51"/>
        <v>1796.0751769999999</v>
      </c>
      <c r="IU68" s="53">
        <f t="shared" si="51"/>
        <v>4897.732395</v>
      </c>
      <c r="IV68" s="53">
        <f t="shared" si="51"/>
        <v>2716.1306130000003</v>
      </c>
      <c r="IW68" s="53">
        <f t="shared" si="51"/>
        <v>1117.5522620000002</v>
      </c>
      <c r="IX68" s="53">
        <f t="shared" si="51"/>
        <v>1141.216036</v>
      </c>
      <c r="IY68" s="53">
        <f t="shared" si="51"/>
        <v>2384.5865009999998</v>
      </c>
      <c r="IZ68" s="53">
        <f t="shared" ref="IZ68:JS68" si="52">SUM(IZ70:IZ72)</f>
        <v>3688.2421759999997</v>
      </c>
      <c r="JA68" s="53">
        <f t="shared" si="52"/>
        <v>3765.6014540000001</v>
      </c>
      <c r="JB68" s="53">
        <f t="shared" si="52"/>
        <v>3419.0713430000001</v>
      </c>
      <c r="JC68" s="53">
        <f t="shared" si="52"/>
        <v>1096.4634990000002</v>
      </c>
      <c r="JD68" s="53">
        <f t="shared" si="52"/>
        <v>1469.6165740000001</v>
      </c>
      <c r="JE68" s="53">
        <f t="shared" si="52"/>
        <v>1238.975903</v>
      </c>
      <c r="JF68" s="53">
        <f t="shared" si="52"/>
        <v>1575.687445</v>
      </c>
      <c r="JG68" s="53">
        <f t="shared" si="52"/>
        <v>3990.5629620000004</v>
      </c>
      <c r="JH68" s="53">
        <f t="shared" si="52"/>
        <v>2112.574372</v>
      </c>
      <c r="JI68" s="53">
        <f t="shared" si="52"/>
        <v>1341.706762</v>
      </c>
      <c r="JJ68" s="53">
        <f t="shared" si="52"/>
        <v>2050.8760809999999</v>
      </c>
      <c r="JK68" s="53">
        <f t="shared" si="52"/>
        <v>1240.8219840000002</v>
      </c>
      <c r="JL68" s="53">
        <f t="shared" si="52"/>
        <v>2514.2677520000002</v>
      </c>
      <c r="JM68" s="53">
        <f t="shared" si="52"/>
        <v>1472.1646969999999</v>
      </c>
      <c r="JN68" s="53">
        <f t="shared" si="52"/>
        <v>1766.0013300000001</v>
      </c>
      <c r="JO68" s="53">
        <f t="shared" si="52"/>
        <v>4604.4854720000003</v>
      </c>
      <c r="JP68" s="53">
        <f t="shared" si="52"/>
        <v>2085.73875</v>
      </c>
      <c r="JQ68" s="53">
        <f t="shared" si="52"/>
        <v>5953.2612779999999</v>
      </c>
      <c r="JR68" s="53">
        <f t="shared" si="52"/>
        <v>28731.263932999998</v>
      </c>
      <c r="JS68" s="53">
        <f t="shared" si="52"/>
        <v>30708.148885000002</v>
      </c>
      <c r="JT68" s="112"/>
      <c r="JU68" s="15"/>
    </row>
    <row r="69" spans="1:281" ht="15">
      <c r="A69" s="50"/>
      <c r="B69" s="47"/>
      <c r="C69" s="26"/>
      <c r="D69" s="26"/>
      <c r="E69" s="27"/>
      <c r="F69" s="27"/>
      <c r="G69" s="27"/>
      <c r="H69" s="26"/>
      <c r="I69" s="27"/>
      <c r="J69" s="26"/>
      <c r="K69" s="56"/>
      <c r="L69" s="56"/>
      <c r="M69" s="55"/>
      <c r="N69" s="55"/>
      <c r="O69" s="55"/>
      <c r="P69" s="55"/>
      <c r="Q69" s="55"/>
      <c r="R69" s="53"/>
      <c r="S69" s="53"/>
      <c r="T69" s="53"/>
      <c r="U69" s="102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8"/>
      <c r="BA69" s="68"/>
      <c r="BB69" s="68"/>
      <c r="BC69" s="68"/>
      <c r="BD69" s="68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6"/>
      <c r="BS69" s="66"/>
      <c r="BT69" s="66"/>
      <c r="BU69" s="66"/>
      <c r="BV69" s="66"/>
      <c r="BW69" s="66"/>
      <c r="BX69" s="66"/>
      <c r="BY69" s="66"/>
      <c r="BZ69" s="66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5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6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8"/>
      <c r="FK69" s="55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8"/>
      <c r="FY69" s="68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8"/>
      <c r="GN69" s="68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8"/>
      <c r="HC69" s="68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8"/>
      <c r="HR69" s="68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8"/>
      <c r="IG69" s="68"/>
      <c r="IH69" s="68"/>
      <c r="II69" s="68"/>
      <c r="IJ69" s="68"/>
      <c r="IK69" s="68"/>
      <c r="IL69" s="68"/>
      <c r="IM69" s="68"/>
      <c r="IN69" s="68"/>
      <c r="IO69" s="68"/>
      <c r="IP69" s="68"/>
      <c r="IQ69" s="106"/>
      <c r="IR69" s="68"/>
      <c r="IS69" s="68"/>
      <c r="IT69" s="15"/>
      <c r="IU69" s="106"/>
      <c r="IV69" s="68"/>
      <c r="IW69" s="68"/>
      <c r="IX69" s="68"/>
      <c r="IY69" s="68"/>
      <c r="IZ69" s="68"/>
      <c r="JA69" s="68"/>
      <c r="JB69" s="68"/>
      <c r="JC69" s="68"/>
      <c r="JD69" s="68"/>
      <c r="JE69" s="68"/>
      <c r="JF69" s="68"/>
      <c r="JG69" s="68"/>
      <c r="JH69" s="68"/>
      <c r="JI69" s="68"/>
      <c r="JJ69" s="68"/>
      <c r="JK69" s="68"/>
      <c r="JL69" s="68"/>
      <c r="JM69" s="68"/>
      <c r="JN69" s="68"/>
      <c r="JO69" s="68"/>
      <c r="JP69" s="68"/>
      <c r="JQ69" s="68"/>
      <c r="JR69" s="102"/>
      <c r="JS69" s="102"/>
      <c r="JT69" s="114"/>
      <c r="JU69" s="15"/>
    </row>
    <row r="70" spans="1:281" ht="15">
      <c r="A70" s="64" t="s">
        <v>66</v>
      </c>
      <c r="B70" s="47">
        <v>3557.4</v>
      </c>
      <c r="C70" s="26">
        <v>1852.6</v>
      </c>
      <c r="D70" s="26">
        <v>3597.5</v>
      </c>
      <c r="E70" s="27">
        <v>2092.6999999999998</v>
      </c>
      <c r="F70" s="27">
        <v>7451.3</v>
      </c>
      <c r="G70" s="27">
        <v>10251.200000000001</v>
      </c>
      <c r="H70" s="26">
        <v>3428.4</v>
      </c>
      <c r="I70" s="17">
        <v>2886.7</v>
      </c>
      <c r="J70" s="25">
        <v>9366.4</v>
      </c>
      <c r="K70" s="47">
        <v>6801.0862529999995</v>
      </c>
      <c r="L70" s="47">
        <v>40973.325469999996</v>
      </c>
      <c r="M70" s="66">
        <v>44036.021898999999</v>
      </c>
      <c r="N70" s="66">
        <v>54518.58132806643</v>
      </c>
      <c r="O70" s="66">
        <v>16100.20965909511</v>
      </c>
      <c r="P70" s="66">
        <v>16721.142482323998</v>
      </c>
      <c r="Q70" s="66">
        <v>15263.054682999998</v>
      </c>
      <c r="R70" s="66">
        <v>33371.706668999992</v>
      </c>
      <c r="S70" s="66">
        <v>17066.402102</v>
      </c>
      <c r="T70" s="66">
        <v>24627.398331999997</v>
      </c>
      <c r="U70" s="102">
        <f t="shared" si="14"/>
        <v>21190.709294999997</v>
      </c>
      <c r="V70" s="66">
        <v>80.599999999999994</v>
      </c>
      <c r="W70" s="66">
        <v>282.3</v>
      </c>
      <c r="X70" s="65">
        <v>200.1</v>
      </c>
      <c r="Y70" s="65">
        <v>89.5</v>
      </c>
      <c r="Z70" s="65">
        <v>210.4</v>
      </c>
      <c r="AA70" s="65">
        <v>126.6</v>
      </c>
      <c r="AB70" s="65">
        <v>257.39999999999998</v>
      </c>
      <c r="AC70" s="65">
        <v>78.7</v>
      </c>
      <c r="AD70" s="65">
        <v>1494.6</v>
      </c>
      <c r="AE70" s="65">
        <v>140</v>
      </c>
      <c r="AF70" s="65">
        <v>227.1</v>
      </c>
      <c r="AG70" s="65">
        <v>410.2</v>
      </c>
      <c r="AH70" s="65">
        <v>45.4</v>
      </c>
      <c r="AI70" s="65">
        <v>374.8</v>
      </c>
      <c r="AJ70" s="65">
        <v>417.2</v>
      </c>
      <c r="AK70" s="65">
        <v>114.8</v>
      </c>
      <c r="AL70" s="65">
        <v>224.2</v>
      </c>
      <c r="AM70" s="65">
        <v>148.19999999999999</v>
      </c>
      <c r="AN70" s="65">
        <v>86.5</v>
      </c>
      <c r="AO70" s="65">
        <v>34.299999999999997</v>
      </c>
      <c r="AP70" s="65">
        <v>154.1</v>
      </c>
      <c r="AQ70" s="65">
        <v>233.7</v>
      </c>
      <c r="AR70" s="65">
        <v>163.80000000000001</v>
      </c>
      <c r="AS70" s="65">
        <v>95.7</v>
      </c>
      <c r="AT70" s="65">
        <v>61.9</v>
      </c>
      <c r="AU70" s="65">
        <v>40.6</v>
      </c>
      <c r="AV70" s="65">
        <v>155</v>
      </c>
      <c r="AW70" s="65">
        <v>196.9</v>
      </c>
      <c r="AX70" s="65">
        <v>46</v>
      </c>
      <c r="AY70" s="65">
        <v>565.29999999999995</v>
      </c>
      <c r="AZ70" s="68">
        <v>173.9</v>
      </c>
      <c r="BA70" s="68">
        <v>220</v>
      </c>
      <c r="BB70" s="68">
        <v>4165.5</v>
      </c>
      <c r="BC70" s="68">
        <v>503.8</v>
      </c>
      <c r="BD70" s="68">
        <v>1295.4000000000001</v>
      </c>
      <c r="BE70" s="65">
        <v>27</v>
      </c>
      <c r="BF70" s="65">
        <v>406.1</v>
      </c>
      <c r="BG70" s="65">
        <v>1202.2</v>
      </c>
      <c r="BH70" s="65">
        <v>343.1</v>
      </c>
      <c r="BI70" s="65">
        <v>115.6</v>
      </c>
      <c r="BJ70" s="65">
        <v>6575.6</v>
      </c>
      <c r="BK70" s="65">
        <v>442.2</v>
      </c>
      <c r="BL70" s="65">
        <v>76.400000000002251</v>
      </c>
      <c r="BM70" s="65">
        <v>502.0000000000008</v>
      </c>
      <c r="BN70" s="65">
        <v>206.8</v>
      </c>
      <c r="BO70" s="65">
        <v>108.60000000000116</v>
      </c>
      <c r="BP70" s="65">
        <v>218.5000000000008</v>
      </c>
      <c r="BQ70" s="65">
        <v>54.10000000000116</v>
      </c>
      <c r="BR70" s="66">
        <v>1608.3</v>
      </c>
      <c r="BS70" s="66">
        <v>1951.4</v>
      </c>
      <c r="BT70" s="66">
        <v>2067</v>
      </c>
      <c r="BU70" s="66">
        <v>8642.6</v>
      </c>
      <c r="BV70" s="66">
        <v>9084.7999999999993</v>
      </c>
      <c r="BW70" s="66">
        <v>9161.2000000000007</v>
      </c>
      <c r="BX70" s="66">
        <v>9663.2000000000007</v>
      </c>
      <c r="BY70" s="65">
        <v>9870</v>
      </c>
      <c r="BZ70" s="65">
        <v>9978.6</v>
      </c>
      <c r="CA70" s="65">
        <v>10197.1</v>
      </c>
      <c r="CB70" s="68">
        <v>10251.200000000001</v>
      </c>
      <c r="CC70" s="65">
        <v>383.5</v>
      </c>
      <c r="CD70" s="65">
        <v>191</v>
      </c>
      <c r="CE70" s="65">
        <v>294.60000000000002</v>
      </c>
      <c r="CF70" s="65">
        <v>380.4</v>
      </c>
      <c r="CG70" s="65">
        <v>112.6</v>
      </c>
      <c r="CH70" s="65">
        <v>547.1</v>
      </c>
      <c r="CI70" s="65">
        <v>1318.7</v>
      </c>
      <c r="CJ70" s="65">
        <v>151</v>
      </c>
      <c r="CK70" s="65">
        <v>19.5</v>
      </c>
      <c r="CL70" s="65">
        <v>3.6999999999998181</v>
      </c>
      <c r="CM70" s="65">
        <v>12.900000000000091</v>
      </c>
      <c r="CN70" s="65">
        <v>13.400000000000091</v>
      </c>
      <c r="CO70" s="65">
        <v>574.5</v>
      </c>
      <c r="CP70" s="65">
        <v>869.1</v>
      </c>
      <c r="CQ70" s="65">
        <v>1249.5</v>
      </c>
      <c r="CR70" s="65">
        <v>1362.1</v>
      </c>
      <c r="CS70" s="65">
        <v>1909.2</v>
      </c>
      <c r="CT70" s="68">
        <v>3227.9</v>
      </c>
      <c r="CU70" s="65">
        <v>3378.9</v>
      </c>
      <c r="CV70" s="65">
        <v>3398.4</v>
      </c>
      <c r="CW70" s="68">
        <v>3402.1</v>
      </c>
      <c r="CX70" s="68">
        <v>3415</v>
      </c>
      <c r="CY70" s="65">
        <v>3428.4</v>
      </c>
      <c r="CZ70" s="65">
        <v>272.7</v>
      </c>
      <c r="DA70" s="65">
        <v>569.79999999999995</v>
      </c>
      <c r="DB70" s="65">
        <v>858.2</v>
      </c>
      <c r="DC70" s="68">
        <v>899.9</v>
      </c>
      <c r="DD70" s="68">
        <v>1047.2</v>
      </c>
      <c r="DE70" s="68">
        <v>1282.3</v>
      </c>
      <c r="DF70" s="68">
        <v>1382.8</v>
      </c>
      <c r="DG70" s="68">
        <v>1478.6</v>
      </c>
      <c r="DH70" s="68">
        <v>2021.5</v>
      </c>
      <c r="DI70" s="68">
        <v>2335.6999999999998</v>
      </c>
      <c r="DJ70" s="68">
        <v>2652.1</v>
      </c>
      <c r="DK70" s="68">
        <v>2886.7</v>
      </c>
      <c r="DL70" s="68">
        <v>84</v>
      </c>
      <c r="DM70" s="68">
        <v>4142.6000000000004</v>
      </c>
      <c r="DN70" s="68">
        <v>4467.5</v>
      </c>
      <c r="DO70" s="68">
        <v>4697.6000000000004</v>
      </c>
      <c r="DP70" s="68">
        <v>5195.2</v>
      </c>
      <c r="DQ70" s="65">
        <v>5392.7</v>
      </c>
      <c r="DR70" s="68">
        <v>5448.9</v>
      </c>
      <c r="DS70" s="68">
        <v>5988.7</v>
      </c>
      <c r="DT70" s="68">
        <v>8030.5</v>
      </c>
      <c r="DU70" s="68">
        <v>8795</v>
      </c>
      <c r="DV70" s="68">
        <v>9235.7999999999993</v>
      </c>
      <c r="DW70" s="68">
        <v>130.6</v>
      </c>
      <c r="DX70" s="68">
        <f>DV70+DW70</f>
        <v>9366.4</v>
      </c>
      <c r="DY70" s="65">
        <v>1059.9000000000001</v>
      </c>
      <c r="DZ70" s="65">
        <v>409.2</v>
      </c>
      <c r="EA70" s="65">
        <v>376.2</v>
      </c>
      <c r="EB70" s="65">
        <v>172.4</v>
      </c>
      <c r="EC70" s="65">
        <v>97.066091999999998</v>
      </c>
      <c r="ED70" s="65">
        <f>[1]Feuil3!$F$16</f>
        <v>141.648539</v>
      </c>
      <c r="EE70" s="65">
        <v>376.9</v>
      </c>
      <c r="EF70" s="65">
        <v>543.5</v>
      </c>
      <c r="EG70" s="65">
        <v>226.38599600000001</v>
      </c>
      <c r="EH70" s="65">
        <v>1331.9856259999999</v>
      </c>
      <c r="EI70" s="65">
        <v>773.5</v>
      </c>
      <c r="EJ70" s="65">
        <v>1292.4000000000001</v>
      </c>
      <c r="EK70" s="66">
        <f>SUM(DY70:EJ70)</f>
        <v>6801.0862529999995</v>
      </c>
      <c r="EL70" s="65">
        <v>583</v>
      </c>
      <c r="EM70" s="65">
        <v>926.4</v>
      </c>
      <c r="EN70" s="65">
        <v>546.70000000000005</v>
      </c>
      <c r="EO70" s="65">
        <v>1058.412458</v>
      </c>
      <c r="EP70" s="65">
        <v>5616.9</v>
      </c>
      <c r="EQ70" s="65">
        <v>1923.4</v>
      </c>
      <c r="ER70" s="65">
        <v>1969.8</v>
      </c>
      <c r="ES70" s="65">
        <v>3678.4773989999999</v>
      </c>
      <c r="ET70" s="65">
        <v>3982.963917</v>
      </c>
      <c r="EU70" s="65">
        <v>10249.971696000001</v>
      </c>
      <c r="EV70" s="65">
        <v>4989.8999999999996</v>
      </c>
      <c r="EW70" s="65">
        <v>5447.4</v>
      </c>
      <c r="EX70" s="66">
        <f>SUM(EL70:EW70)</f>
        <v>40973.325469999996</v>
      </c>
      <c r="EY70" s="67">
        <v>5428.2</v>
      </c>
      <c r="EZ70" s="65">
        <v>8024.2536179999997</v>
      </c>
      <c r="FA70" s="68">
        <v>546.66663600000004</v>
      </c>
      <c r="FB70" s="68">
        <v>2030.92</v>
      </c>
      <c r="FC70" s="68">
        <v>6572.6080000000002</v>
      </c>
      <c r="FD70" s="68">
        <v>2619.3000000000002</v>
      </c>
      <c r="FE70" s="68">
        <v>1649.969662</v>
      </c>
      <c r="FF70" s="68">
        <v>5558.4753129999999</v>
      </c>
      <c r="FG70" s="68">
        <v>3205.6</v>
      </c>
      <c r="FH70" s="68">
        <v>3612.4469089999998</v>
      </c>
      <c r="FI70" s="68">
        <v>3830.5817609999999</v>
      </c>
      <c r="FJ70" s="68">
        <v>957</v>
      </c>
      <c r="FK70" s="68">
        <f>SUM(EY70:FD70)+FE70+FF70+FG70+FH70+FI70+FJ70</f>
        <v>44036.021898999999</v>
      </c>
      <c r="FL70" s="68">
        <v>819.63914199999999</v>
      </c>
      <c r="FM70" s="68">
        <v>2550.1808860000001</v>
      </c>
      <c r="FN70" s="68">
        <v>24423.654483999999</v>
      </c>
      <c r="FO70" s="68">
        <v>1541.3365670000001</v>
      </c>
      <c r="FP70" s="68">
        <v>5154.425735849999</v>
      </c>
      <c r="FQ70" s="68">
        <v>7275.6</v>
      </c>
      <c r="FR70" s="68">
        <v>1997.1081491710002</v>
      </c>
      <c r="FS70" s="68">
        <v>2631.452092739104</v>
      </c>
      <c r="FT70" s="68">
        <v>2466.1262238880786</v>
      </c>
      <c r="FU70" s="68">
        <v>715.1</v>
      </c>
      <c r="FV70" s="68">
        <v>3338.4417264948206</v>
      </c>
      <c r="FW70" s="68">
        <v>1605.5163209234302</v>
      </c>
      <c r="FX70" s="68">
        <f>FM70+FL70+FN70+FO70+FP70+FQ70+FR70+FS70+FT70+FU70+FV70+FW70</f>
        <v>54518.58132806643</v>
      </c>
      <c r="FY70" s="68">
        <v>507.72175413138694</v>
      </c>
      <c r="FZ70" s="68">
        <v>421.44984936224807</v>
      </c>
      <c r="GA70" s="68">
        <v>907.28576033147613</v>
      </c>
      <c r="GB70" s="68">
        <v>2129.2460511699992</v>
      </c>
      <c r="GC70" s="68">
        <v>610.45341814000005</v>
      </c>
      <c r="GD70" s="68">
        <v>913.1901312599997</v>
      </c>
      <c r="GE70" s="68">
        <v>638.3202943199999</v>
      </c>
      <c r="GF70" s="68">
        <v>733.22893970000041</v>
      </c>
      <c r="GG70" s="68">
        <v>1998.9128406799998</v>
      </c>
      <c r="GH70" s="68">
        <v>624.36917500000004</v>
      </c>
      <c r="GI70" s="68">
        <v>2919.0250019999999</v>
      </c>
      <c r="GJ70" s="68">
        <v>3697.0064430000002</v>
      </c>
      <c r="GK70" s="68">
        <f>SUM(FY70:GJ70)</f>
        <v>16100.20965909511</v>
      </c>
      <c r="GL70" s="68">
        <v>1283.418645</v>
      </c>
      <c r="GM70" s="68">
        <v>1847.1939420000001</v>
      </c>
      <c r="GN70" s="68">
        <v>725.25015199999996</v>
      </c>
      <c r="GO70" s="68">
        <v>1303.5322160000001</v>
      </c>
      <c r="GP70" s="68">
        <v>608.74992599999996</v>
      </c>
      <c r="GQ70" s="68">
        <v>916.034087</v>
      </c>
      <c r="GR70" s="68">
        <v>742.74329299999999</v>
      </c>
      <c r="GS70" s="68">
        <v>1459.4274419999999</v>
      </c>
      <c r="GT70" s="68">
        <v>732.246616324</v>
      </c>
      <c r="GU70" s="68">
        <v>2251.695037</v>
      </c>
      <c r="GV70" s="68">
        <v>2927.3392229999999</v>
      </c>
      <c r="GW70" s="68">
        <v>2327.429854</v>
      </c>
      <c r="GX70" s="68">
        <v>1411.4793709999999</v>
      </c>
      <c r="GY70" s="68">
        <v>1630.988938</v>
      </c>
      <c r="GZ70" s="68">
        <v>345.84762599999999</v>
      </c>
      <c r="HA70" s="68">
        <v>695.61679000000004</v>
      </c>
      <c r="HB70" s="68">
        <v>583.25464999999997</v>
      </c>
      <c r="HC70" s="68">
        <v>792.71157900000003</v>
      </c>
      <c r="HD70" s="68">
        <v>748.01315099999999</v>
      </c>
      <c r="HE70" s="68">
        <v>885.80545600000005</v>
      </c>
      <c r="HF70" s="68">
        <v>3858.395023</v>
      </c>
      <c r="HG70" s="68">
        <v>1035.6278600000001</v>
      </c>
      <c r="HH70" s="68">
        <v>2125.8671330000002</v>
      </c>
      <c r="HI70" s="68">
        <v>1149.4471060000001</v>
      </c>
      <c r="HJ70" s="68">
        <v>1396.086806</v>
      </c>
      <c r="HK70" s="68">
        <v>2440.2662190000001</v>
      </c>
      <c r="HL70" s="68">
        <v>15888.179552</v>
      </c>
      <c r="HM70" s="68">
        <v>622.84887300000003</v>
      </c>
      <c r="HN70" s="68">
        <v>786.48509100000001</v>
      </c>
      <c r="HO70" s="68">
        <v>590.84327399999995</v>
      </c>
      <c r="HP70" s="68">
        <v>2090.1411840000001</v>
      </c>
      <c r="HQ70" s="68">
        <v>1805.1548330000001</v>
      </c>
      <c r="HR70" s="68">
        <v>2221.9278840000002</v>
      </c>
      <c r="HS70" s="68">
        <v>3113.6628129999999</v>
      </c>
      <c r="HT70" s="68">
        <v>1287.2007140000001</v>
      </c>
      <c r="HU70" s="68">
        <v>1128.9094259999999</v>
      </c>
      <c r="HV70" s="68">
        <v>2608.4793810000001</v>
      </c>
      <c r="HW70" s="68">
        <v>4263.6709490000003</v>
      </c>
      <c r="HX70" s="68">
        <v>2145.582488</v>
      </c>
      <c r="HY70" s="68">
        <v>1104.7819689999999</v>
      </c>
      <c r="HZ70" s="68">
        <v>664.38858800000003</v>
      </c>
      <c r="IA70" s="68">
        <v>619.864779</v>
      </c>
      <c r="IB70" s="68">
        <v>716.73806500000001</v>
      </c>
      <c r="IC70" s="68">
        <v>603.89563899999996</v>
      </c>
      <c r="ID70" s="68">
        <v>303.47534100000001</v>
      </c>
      <c r="IE70" s="68">
        <v>1090.176166</v>
      </c>
      <c r="IF70" s="68">
        <v>2278.7478820000001</v>
      </c>
      <c r="IG70" s="68">
        <v>666.60085500000002</v>
      </c>
      <c r="IH70" s="68">
        <v>5890.4804160000003</v>
      </c>
      <c r="II70" s="68">
        <v>579.33777299999997</v>
      </c>
      <c r="IJ70" s="68">
        <v>5563.4177</v>
      </c>
      <c r="IK70" s="68">
        <v>855.79756199999997</v>
      </c>
      <c r="IL70" s="68">
        <v>2277.1210270000001</v>
      </c>
      <c r="IM70" s="68">
        <v>754.83546899999999</v>
      </c>
      <c r="IN70" s="68">
        <v>3893.0027030000001</v>
      </c>
      <c r="IO70" s="68">
        <v>2047.543287</v>
      </c>
      <c r="IP70" s="68">
        <v>426.80413499999997</v>
      </c>
      <c r="IQ70" s="106">
        <v>810.886034</v>
      </c>
      <c r="IR70" s="68">
        <v>730.87060299999996</v>
      </c>
      <c r="IS70" s="68">
        <v>797.30162299999995</v>
      </c>
      <c r="IT70" s="106">
        <v>1525.9716920000001</v>
      </c>
      <c r="IU70" s="106">
        <v>3060.722972</v>
      </c>
      <c r="IV70" s="68">
        <v>1104.7536210000001</v>
      </c>
      <c r="IW70" s="68">
        <v>902.16046100000005</v>
      </c>
      <c r="IX70" s="68">
        <v>684.02569200000005</v>
      </c>
      <c r="IY70" s="68">
        <v>2156.9382059999998</v>
      </c>
      <c r="IZ70" s="68">
        <v>3421.2274729999999</v>
      </c>
      <c r="JA70" s="68">
        <v>3549.3638799999999</v>
      </c>
      <c r="JB70" s="68">
        <v>2088.622077</v>
      </c>
      <c r="JC70" s="68">
        <v>746.13674200000003</v>
      </c>
      <c r="JD70" s="68">
        <v>1158.14517</v>
      </c>
      <c r="JE70" s="68">
        <v>792.64130899999998</v>
      </c>
      <c r="JF70" s="68">
        <v>1266.0901779999999</v>
      </c>
      <c r="JG70" s="68">
        <v>1960.6610820000001</v>
      </c>
      <c r="JH70" s="68">
        <v>1408.1707329999999</v>
      </c>
      <c r="JI70" s="68">
        <v>1006.465898</v>
      </c>
      <c r="JJ70" s="68">
        <v>911.79898700000001</v>
      </c>
      <c r="JK70" s="68">
        <v>1025.8895540000001</v>
      </c>
      <c r="JL70" s="68">
        <v>712.28668300000004</v>
      </c>
      <c r="JM70" s="68">
        <v>1098.790878</v>
      </c>
      <c r="JN70" s="68">
        <v>1634.2701440000001</v>
      </c>
      <c r="JO70" s="68">
        <v>4373.4528350000001</v>
      </c>
      <c r="JP70" s="68">
        <v>1594.3854349999999</v>
      </c>
      <c r="JQ70" s="68">
        <v>1761.655663</v>
      </c>
      <c r="JR70" s="102">
        <f t="shared" si="19"/>
        <v>21190.709294999997</v>
      </c>
      <c r="JS70" s="102">
        <f t="shared" si="20"/>
        <v>18753.91807</v>
      </c>
      <c r="JT70" s="114"/>
      <c r="JU70" s="15"/>
    </row>
    <row r="71" spans="1:281" ht="15">
      <c r="A71" s="64" t="s">
        <v>67</v>
      </c>
      <c r="B71" s="47">
        <v>308</v>
      </c>
      <c r="C71" s="26">
        <v>759.7</v>
      </c>
      <c r="D71" s="26">
        <v>884</v>
      </c>
      <c r="E71" s="27">
        <v>1747.7</v>
      </c>
      <c r="F71" s="27">
        <v>2161.4</v>
      </c>
      <c r="G71" s="27">
        <v>2662</v>
      </c>
      <c r="H71" s="26">
        <v>2392.3000000000002</v>
      </c>
      <c r="I71" s="17">
        <v>3329.4</v>
      </c>
      <c r="J71" s="25">
        <v>6408.5</v>
      </c>
      <c r="K71" s="47">
        <v>2401.7557250000004</v>
      </c>
      <c r="L71" s="47">
        <v>2242.535202</v>
      </c>
      <c r="M71" s="66">
        <v>6822.6699920000001</v>
      </c>
      <c r="N71" s="66">
        <v>3494.3632733281461</v>
      </c>
      <c r="O71" s="66">
        <v>7681.0025049273827</v>
      </c>
      <c r="P71" s="66">
        <v>6403.748720900001</v>
      </c>
      <c r="Q71" s="66">
        <v>2635.7481139999995</v>
      </c>
      <c r="R71" s="66">
        <v>4970.2368939999997</v>
      </c>
      <c r="S71" s="66">
        <v>4619.346931</v>
      </c>
      <c r="T71" s="66">
        <v>7039.2247090000001</v>
      </c>
      <c r="U71" s="102">
        <f t="shared" si="14"/>
        <v>3344.6738989999999</v>
      </c>
      <c r="V71" s="66">
        <v>49.8</v>
      </c>
      <c r="W71" s="66">
        <v>31.5</v>
      </c>
      <c r="X71" s="65">
        <v>138.1</v>
      </c>
      <c r="Y71" s="65">
        <v>80.7</v>
      </c>
      <c r="Z71" s="65">
        <v>66.7</v>
      </c>
      <c r="AA71" s="65">
        <v>104.9</v>
      </c>
      <c r="AB71" s="65">
        <v>29.8</v>
      </c>
      <c r="AC71" s="65">
        <v>147.1</v>
      </c>
      <c r="AD71" s="65">
        <v>46.1</v>
      </c>
      <c r="AE71" s="65">
        <v>101</v>
      </c>
      <c r="AF71" s="65">
        <v>38.4</v>
      </c>
      <c r="AG71" s="65">
        <v>49.9</v>
      </c>
      <c r="AH71" s="65">
        <v>37.9</v>
      </c>
      <c r="AI71" s="65">
        <v>8.4</v>
      </c>
      <c r="AJ71" s="65">
        <v>128.6</v>
      </c>
      <c r="AK71" s="65">
        <v>116.6</v>
      </c>
      <c r="AL71" s="65">
        <v>47.4</v>
      </c>
      <c r="AM71" s="65">
        <v>119.3</v>
      </c>
      <c r="AN71" s="65">
        <v>406.9</v>
      </c>
      <c r="AO71" s="65">
        <v>463.4</v>
      </c>
      <c r="AP71" s="65">
        <v>102.4</v>
      </c>
      <c r="AQ71" s="65">
        <v>130.5</v>
      </c>
      <c r="AR71" s="65">
        <v>30</v>
      </c>
      <c r="AS71" s="65">
        <v>156.30000000000001</v>
      </c>
      <c r="AT71" s="65">
        <v>87.4</v>
      </c>
      <c r="AU71" s="65">
        <v>22.2</v>
      </c>
      <c r="AV71" s="65">
        <v>170</v>
      </c>
      <c r="AW71" s="65">
        <v>178.9</v>
      </c>
      <c r="AX71" s="65">
        <v>307.8</v>
      </c>
      <c r="AY71" s="65">
        <v>80</v>
      </c>
      <c r="AZ71" s="68">
        <v>178.3</v>
      </c>
      <c r="BA71" s="68">
        <v>159.80000000000001</v>
      </c>
      <c r="BB71" s="68">
        <v>237.8</v>
      </c>
      <c r="BC71" s="68">
        <v>376</v>
      </c>
      <c r="BD71" s="68">
        <v>158.5</v>
      </c>
      <c r="BE71" s="65">
        <v>204.7</v>
      </c>
      <c r="BF71" s="65">
        <v>203.7</v>
      </c>
      <c r="BG71" s="65">
        <v>232.5</v>
      </c>
      <c r="BH71" s="65">
        <v>504.1</v>
      </c>
      <c r="BI71" s="65">
        <v>176.3</v>
      </c>
      <c r="BJ71" s="65">
        <v>148.4</v>
      </c>
      <c r="BK71" s="65">
        <v>248.8</v>
      </c>
      <c r="BL71" s="65">
        <v>164.5</v>
      </c>
      <c r="BM71" s="65">
        <v>302</v>
      </c>
      <c r="BN71" s="65">
        <v>207.3</v>
      </c>
      <c r="BO71" s="65">
        <v>136.1</v>
      </c>
      <c r="BP71" s="65">
        <v>117.8</v>
      </c>
      <c r="BQ71" s="65">
        <v>220.5</v>
      </c>
      <c r="BR71" s="66">
        <v>436.2</v>
      </c>
      <c r="BS71" s="66">
        <v>940.3</v>
      </c>
      <c r="BT71" s="66">
        <v>1116.5999999999999</v>
      </c>
      <c r="BU71" s="66">
        <v>1265</v>
      </c>
      <c r="BV71" s="66">
        <v>1513.8</v>
      </c>
      <c r="BW71" s="66">
        <v>1678.3</v>
      </c>
      <c r="BX71" s="66">
        <v>1980.3</v>
      </c>
      <c r="BY71" s="65">
        <v>2187.6</v>
      </c>
      <c r="BZ71" s="65">
        <v>2323.6999999999998</v>
      </c>
      <c r="CA71" s="65">
        <v>2441.5</v>
      </c>
      <c r="CB71" s="68">
        <v>2662</v>
      </c>
      <c r="CC71" s="65">
        <v>273.5</v>
      </c>
      <c r="CD71" s="65">
        <v>73.2</v>
      </c>
      <c r="CE71" s="65">
        <v>81.599999999999994</v>
      </c>
      <c r="CF71" s="65">
        <v>72.5</v>
      </c>
      <c r="CG71" s="65">
        <v>103</v>
      </c>
      <c r="CH71" s="65">
        <v>565.9</v>
      </c>
      <c r="CI71" s="65">
        <v>514</v>
      </c>
      <c r="CJ71" s="65">
        <v>205.6</v>
      </c>
      <c r="CK71" s="65">
        <v>71</v>
      </c>
      <c r="CL71" s="65">
        <v>90.000000000000227</v>
      </c>
      <c r="CM71" s="65">
        <v>25.799999999999727</v>
      </c>
      <c r="CN71" s="65">
        <v>316.2</v>
      </c>
      <c r="CO71" s="65">
        <v>346.7</v>
      </c>
      <c r="CP71" s="65">
        <v>428.3</v>
      </c>
      <c r="CQ71" s="65">
        <v>500.8</v>
      </c>
      <c r="CR71" s="65">
        <v>603.79999999999995</v>
      </c>
      <c r="CS71" s="65">
        <v>1169.7</v>
      </c>
      <c r="CT71" s="68">
        <v>1683.7</v>
      </c>
      <c r="CU71" s="65">
        <v>1889.3</v>
      </c>
      <c r="CV71" s="65">
        <v>1960.3</v>
      </c>
      <c r="CW71" s="68">
        <v>2050.3000000000002</v>
      </c>
      <c r="CX71" s="68">
        <v>2076.1</v>
      </c>
      <c r="CY71" s="65">
        <v>2392.3000000000002</v>
      </c>
      <c r="CZ71" s="65">
        <v>792.4</v>
      </c>
      <c r="DA71" s="65">
        <v>1157.5999999999999</v>
      </c>
      <c r="DB71" s="65">
        <v>1484.5</v>
      </c>
      <c r="DC71" s="68">
        <v>1621.5</v>
      </c>
      <c r="DD71" s="68">
        <v>1967.2</v>
      </c>
      <c r="DE71" s="68">
        <v>2229.8000000000002</v>
      </c>
      <c r="DF71" s="68">
        <v>2440.9</v>
      </c>
      <c r="DG71" s="68">
        <v>2522.9</v>
      </c>
      <c r="DH71" s="68">
        <v>2728.6</v>
      </c>
      <c r="DI71" s="68">
        <v>2993.3</v>
      </c>
      <c r="DJ71" s="68">
        <v>3118.2</v>
      </c>
      <c r="DK71" s="68">
        <v>3329.4</v>
      </c>
      <c r="DL71" s="65">
        <v>292.2</v>
      </c>
      <c r="DM71" s="65">
        <v>2459</v>
      </c>
      <c r="DN71" s="65">
        <v>3331.5</v>
      </c>
      <c r="DO71" s="65">
        <v>3605.4</v>
      </c>
      <c r="DP71" s="65">
        <v>4103</v>
      </c>
      <c r="DQ71" s="65">
        <v>4300.5</v>
      </c>
      <c r="DR71" s="68">
        <v>4356.7</v>
      </c>
      <c r="DS71" s="68">
        <v>4896.5</v>
      </c>
      <c r="DT71" s="68">
        <v>6249</v>
      </c>
      <c r="DU71" s="68">
        <v>6270.3</v>
      </c>
      <c r="DV71" s="68">
        <v>6408.5</v>
      </c>
      <c r="DW71" s="68"/>
      <c r="DX71" s="68">
        <f>DV71+DW71</f>
        <v>6408.5</v>
      </c>
      <c r="DY71" s="65">
        <v>980.8</v>
      </c>
      <c r="DZ71" s="65">
        <v>282.60000000000002</v>
      </c>
      <c r="EA71" s="65">
        <v>116</v>
      </c>
      <c r="EB71" s="65">
        <v>49</v>
      </c>
      <c r="EC71" s="65">
        <v>66.412571</v>
      </c>
      <c r="ED71" s="65">
        <f>[1]Feuil3!$F$8</f>
        <v>58.256453999999998</v>
      </c>
      <c r="EE71" s="65">
        <v>102.9</v>
      </c>
      <c r="EF71" s="65">
        <v>164</v>
      </c>
      <c r="EG71" s="65">
        <v>148.184459</v>
      </c>
      <c r="EH71" s="65">
        <v>129.902241</v>
      </c>
      <c r="EI71" s="65">
        <v>150.9</v>
      </c>
      <c r="EJ71" s="65">
        <v>152.80000000000001</v>
      </c>
      <c r="EK71" s="66">
        <f>SUM(DY71:EJ71)</f>
        <v>2401.7557250000004</v>
      </c>
      <c r="EL71" s="65">
        <v>162.4</v>
      </c>
      <c r="EM71" s="65">
        <v>144.6</v>
      </c>
      <c r="EN71" s="65">
        <v>150.30000000000001</v>
      </c>
      <c r="EO71" s="65">
        <v>194.98115200000001</v>
      </c>
      <c r="EP71" s="65">
        <v>134.5</v>
      </c>
      <c r="EQ71" s="65">
        <v>126.6</v>
      </c>
      <c r="ER71" s="65">
        <v>120.1</v>
      </c>
      <c r="ES71" s="65">
        <v>46.297891999999997</v>
      </c>
      <c r="ET71" s="65">
        <v>159.49635699999999</v>
      </c>
      <c r="EU71" s="65">
        <v>608.75980100000004</v>
      </c>
      <c r="EV71" s="65">
        <v>223</v>
      </c>
      <c r="EW71" s="65">
        <v>171.5</v>
      </c>
      <c r="EX71" s="66">
        <f>SUM(EL71:EW71)</f>
        <v>2242.535202</v>
      </c>
      <c r="EY71" s="67">
        <v>192.5</v>
      </c>
      <c r="EZ71" s="65">
        <v>185.030699</v>
      </c>
      <c r="FA71" s="68">
        <v>150.28172599999999</v>
      </c>
      <c r="FB71" s="68">
        <v>1591.03</v>
      </c>
      <c r="FC71" s="68">
        <v>355.80900000000003</v>
      </c>
      <c r="FD71" s="68">
        <v>1187.3</v>
      </c>
      <c r="FE71" s="68">
        <v>468.99414400000001</v>
      </c>
      <c r="FF71" s="68">
        <v>235.518981</v>
      </c>
      <c r="FG71" s="68">
        <v>119.2</v>
      </c>
      <c r="FH71" s="68">
        <v>265.14278100000001</v>
      </c>
      <c r="FI71" s="68">
        <v>336.16266100000001</v>
      </c>
      <c r="FJ71" s="68">
        <v>1735.7</v>
      </c>
      <c r="FK71" s="68">
        <f>SUM(EY71:FD71)+FE71+FF71+FG71+FH71+FI71+FJ71</f>
        <v>6822.6699920000001</v>
      </c>
      <c r="FL71" s="68">
        <v>170.05421200000001</v>
      </c>
      <c r="FM71" s="68">
        <v>132.08079599999999</v>
      </c>
      <c r="FN71" s="68">
        <v>90.450823999999997</v>
      </c>
      <c r="FO71" s="68">
        <v>15.832974999999999</v>
      </c>
      <c r="FP71" s="68">
        <v>173.48948372000004</v>
      </c>
      <c r="FQ71" s="68">
        <v>81.400000000000006</v>
      </c>
      <c r="FR71" s="68">
        <v>200.45450869857797</v>
      </c>
      <c r="FS71" s="68">
        <v>755.8682936405005</v>
      </c>
      <c r="FT71" s="68">
        <v>249.654030264055</v>
      </c>
      <c r="FU71" s="68">
        <v>383.9</v>
      </c>
      <c r="FV71" s="68">
        <v>326.02165873035301</v>
      </c>
      <c r="FW71" s="68">
        <v>915.1564912746594</v>
      </c>
      <c r="FX71" s="68">
        <f>FM71+FL71+FN71+FO71+FP71+FQ71+FR71+FS71+FT71+FU71+FV71+FW71</f>
        <v>3494.3632733281461</v>
      </c>
      <c r="FY71" s="68">
        <v>964.95225035184751</v>
      </c>
      <c r="FZ71" s="68">
        <v>1279.5632185656216</v>
      </c>
      <c r="GA71" s="68">
        <v>513.67757624991202</v>
      </c>
      <c r="GB71" s="68">
        <v>314.14350171000007</v>
      </c>
      <c r="GC71" s="68">
        <v>772.68377865000059</v>
      </c>
      <c r="GD71" s="68">
        <v>269.77313263000002</v>
      </c>
      <c r="GE71" s="68">
        <v>236.03186291</v>
      </c>
      <c r="GF71" s="68">
        <v>278.58376656000007</v>
      </c>
      <c r="GG71" s="68">
        <v>689.45681930000023</v>
      </c>
      <c r="GH71" s="68">
        <v>1552.165033</v>
      </c>
      <c r="GI71" s="68">
        <v>303.19429400000001</v>
      </c>
      <c r="GJ71" s="68">
        <v>506.77727099999998</v>
      </c>
      <c r="GK71" s="68">
        <f>SUM(FY71:GJ71)</f>
        <v>7681.0025049273827</v>
      </c>
      <c r="GL71" s="68">
        <v>405.77154300000001</v>
      </c>
      <c r="GM71" s="68">
        <v>1416.7938590000001</v>
      </c>
      <c r="GN71" s="68">
        <v>120.652415</v>
      </c>
      <c r="GO71" s="68">
        <v>1441.27469</v>
      </c>
      <c r="GP71" s="68">
        <v>381.17009200000001</v>
      </c>
      <c r="GQ71" s="68">
        <v>537.72304099999997</v>
      </c>
      <c r="GR71" s="68">
        <v>1611.7043880000001</v>
      </c>
      <c r="GS71" s="68">
        <v>1830.4978940000001</v>
      </c>
      <c r="GT71" s="68">
        <v>142.1170329</v>
      </c>
      <c r="GU71" s="68">
        <v>109.271287</v>
      </c>
      <c r="GV71" s="68">
        <v>69.241082000000006</v>
      </c>
      <c r="GW71" s="68">
        <v>74.208696000000003</v>
      </c>
      <c r="GX71" s="68">
        <v>84.513495000000006</v>
      </c>
      <c r="GY71" s="68">
        <v>56.832439999999998</v>
      </c>
      <c r="GZ71" s="68">
        <v>61.833058000000008</v>
      </c>
      <c r="HA71" s="68">
        <v>128.73641000000001</v>
      </c>
      <c r="HB71" s="68">
        <v>196.49068199999999</v>
      </c>
      <c r="HC71" s="68">
        <v>104.83098</v>
      </c>
      <c r="HD71" s="68">
        <v>88.979601000000002</v>
      </c>
      <c r="HE71" s="68">
        <v>1227.867956</v>
      </c>
      <c r="HF71" s="68">
        <v>265.24343900000002</v>
      </c>
      <c r="HG71" s="68">
        <v>129.83613500000001</v>
      </c>
      <c r="HH71" s="68">
        <v>122.40886</v>
      </c>
      <c r="HI71" s="68">
        <v>168.17505800000001</v>
      </c>
      <c r="HJ71" s="68">
        <v>185.05688799999999</v>
      </c>
      <c r="HK71" s="68">
        <v>100.387306</v>
      </c>
      <c r="HL71" s="68">
        <v>100.194615</v>
      </c>
      <c r="HM71" s="68">
        <v>713.15957500000002</v>
      </c>
      <c r="HN71" s="68">
        <v>181.769756</v>
      </c>
      <c r="HO71" s="68">
        <v>512.81382099999996</v>
      </c>
      <c r="HP71" s="68">
        <v>745.08799599999998</v>
      </c>
      <c r="HQ71" s="68">
        <v>1265.8578580000001</v>
      </c>
      <c r="HR71" s="68">
        <v>340.807703</v>
      </c>
      <c r="HS71" s="68">
        <v>364.72393</v>
      </c>
      <c r="HT71" s="68">
        <v>176.645216</v>
      </c>
      <c r="HU71" s="68">
        <v>283.73223000000002</v>
      </c>
      <c r="HV71" s="68">
        <v>127.678428</v>
      </c>
      <c r="HW71" s="68">
        <v>174.62883400000001</v>
      </c>
      <c r="HX71" s="68">
        <v>763.94205499999998</v>
      </c>
      <c r="HY71" s="68">
        <v>63.609895999999999</v>
      </c>
      <c r="HZ71" s="68">
        <v>202.02105800000001</v>
      </c>
      <c r="IA71" s="68">
        <v>21.943570999999999</v>
      </c>
      <c r="IB71" s="68">
        <v>587.03555500000004</v>
      </c>
      <c r="IC71" s="68">
        <v>1038.1597119999999</v>
      </c>
      <c r="ID71" s="68">
        <v>217.655621</v>
      </c>
      <c r="IE71" s="68">
        <v>793.20237199999997</v>
      </c>
      <c r="IF71" s="68">
        <v>205.257464</v>
      </c>
      <c r="IG71" s="68">
        <v>424.21236499999998</v>
      </c>
      <c r="IH71" s="68">
        <v>696.86337200000003</v>
      </c>
      <c r="II71" s="68">
        <v>319.56816300000003</v>
      </c>
      <c r="IJ71" s="68">
        <v>167.55063999999999</v>
      </c>
      <c r="IK71" s="68">
        <v>1646.7249420000001</v>
      </c>
      <c r="IL71" s="68">
        <v>155.841418</v>
      </c>
      <c r="IM71" s="68">
        <v>718.07471999999996</v>
      </c>
      <c r="IN71" s="68">
        <v>231.16612900000001</v>
      </c>
      <c r="IO71" s="68">
        <v>670.15053699999999</v>
      </c>
      <c r="IP71" s="68">
        <v>485.282512</v>
      </c>
      <c r="IQ71" s="106">
        <v>158.12519499999999</v>
      </c>
      <c r="IR71" s="68">
        <v>1562.941834</v>
      </c>
      <c r="IS71" s="68">
        <v>226.935247</v>
      </c>
      <c r="IT71" s="106">
        <v>156.48737299999999</v>
      </c>
      <c r="IU71" s="106">
        <v>334.02296899999999</v>
      </c>
      <c r="IV71" s="68">
        <v>77.338671000000005</v>
      </c>
      <c r="IW71" s="68">
        <v>215.39180099999999</v>
      </c>
      <c r="IX71" s="68">
        <v>428.03139399999998</v>
      </c>
      <c r="IY71" s="68">
        <v>161.81576200000001</v>
      </c>
      <c r="IZ71" s="68">
        <v>223.90335999999999</v>
      </c>
      <c r="JA71" s="68">
        <v>210.02721399999999</v>
      </c>
      <c r="JB71" s="68">
        <v>821.61313099999995</v>
      </c>
      <c r="JC71" s="68">
        <v>210.20693900000001</v>
      </c>
      <c r="JD71" s="68">
        <v>291.06639200000001</v>
      </c>
      <c r="JE71" s="68">
        <v>214.76889299999999</v>
      </c>
      <c r="JF71" s="68">
        <v>124.471723</v>
      </c>
      <c r="JG71" s="68">
        <v>253.77434600000001</v>
      </c>
      <c r="JH71" s="68">
        <v>297.06867099999999</v>
      </c>
      <c r="JI71" s="68">
        <v>208.86152300000001</v>
      </c>
      <c r="JJ71" s="68">
        <v>349.17817300000002</v>
      </c>
      <c r="JK71" s="68">
        <v>208.982845</v>
      </c>
      <c r="JL71" s="68">
        <v>1715.5411260000001</v>
      </c>
      <c r="JM71" s="68">
        <v>330.57288399999999</v>
      </c>
      <c r="JN71" s="68">
        <v>128.71620999999999</v>
      </c>
      <c r="JO71" s="68">
        <v>157.53405000000001</v>
      </c>
      <c r="JP71" s="68">
        <v>98.464886000000007</v>
      </c>
      <c r="JQ71" s="68">
        <v>311.44684000000001</v>
      </c>
      <c r="JR71" s="102">
        <f t="shared" si="19"/>
        <v>3344.6738989999999</v>
      </c>
      <c r="JS71" s="102">
        <f t="shared" si="20"/>
        <v>4184.6132770000004</v>
      </c>
      <c r="JT71" s="114"/>
      <c r="JU71" s="15"/>
    </row>
    <row r="72" spans="1:281" ht="15">
      <c r="A72" s="64" t="s">
        <v>68</v>
      </c>
      <c r="B72" s="47">
        <v>391.7</v>
      </c>
      <c r="C72" s="26">
        <v>169.1</v>
      </c>
      <c r="D72" s="26">
        <v>647.70000000000005</v>
      </c>
      <c r="E72" s="27">
        <v>770.5</v>
      </c>
      <c r="F72" s="27">
        <v>1364.8</v>
      </c>
      <c r="G72" s="27">
        <v>1300.4000000000001</v>
      </c>
      <c r="H72" s="26">
        <v>293.7</v>
      </c>
      <c r="I72" s="17">
        <v>526.4</v>
      </c>
      <c r="J72" s="25">
        <v>826.9</v>
      </c>
      <c r="K72" s="47">
        <v>593.82241199999999</v>
      </c>
      <c r="L72" s="47">
        <v>5343.660089</v>
      </c>
      <c r="M72" s="66">
        <v>6337.7151830000003</v>
      </c>
      <c r="N72" s="66">
        <v>1490.2937584674942</v>
      </c>
      <c r="O72" s="66">
        <v>3288.4238983942846</v>
      </c>
      <c r="P72" s="66">
        <v>1656.0899935000016</v>
      </c>
      <c r="Q72" s="66">
        <v>1262.8508320000001</v>
      </c>
      <c r="R72" s="66">
        <v>8279.1601789999986</v>
      </c>
      <c r="S72" s="66">
        <v>2773.2733280000002</v>
      </c>
      <c r="T72" s="66">
        <v>1286.856362</v>
      </c>
      <c r="U72" s="102">
        <f t="shared" si="14"/>
        <v>4195.8807390000002</v>
      </c>
      <c r="V72" s="65">
        <v>92.4</v>
      </c>
      <c r="W72" s="65">
        <v>84.4</v>
      </c>
      <c r="X72" s="65">
        <v>78.5</v>
      </c>
      <c r="Y72" s="65">
        <v>15</v>
      </c>
      <c r="Z72" s="65">
        <v>84.6</v>
      </c>
      <c r="AA72" s="65" t="s">
        <v>22</v>
      </c>
      <c r="AB72" s="65">
        <v>34.799999999999997</v>
      </c>
      <c r="AC72" s="65">
        <v>181.2</v>
      </c>
      <c r="AD72" s="65" t="s">
        <v>22</v>
      </c>
      <c r="AE72" s="65">
        <v>20.5</v>
      </c>
      <c r="AF72" s="65">
        <v>37</v>
      </c>
      <c r="AG72" s="65">
        <v>19.3</v>
      </c>
      <c r="AH72" s="65">
        <v>142.30000000000001</v>
      </c>
      <c r="AI72" s="65">
        <v>95</v>
      </c>
      <c r="AJ72" s="65">
        <v>5.0999999999999996</v>
      </c>
      <c r="AK72" s="65">
        <v>65</v>
      </c>
      <c r="AL72" s="65">
        <v>22.9</v>
      </c>
      <c r="AM72" s="65">
        <v>98.5</v>
      </c>
      <c r="AN72" s="65">
        <v>41.6</v>
      </c>
      <c r="AO72" s="65">
        <v>17.899999999999999</v>
      </c>
      <c r="AP72" s="65">
        <v>25.9</v>
      </c>
      <c r="AQ72" s="65">
        <v>25.8</v>
      </c>
      <c r="AR72" s="65">
        <v>22.8</v>
      </c>
      <c r="AS72" s="65">
        <v>207.7</v>
      </c>
      <c r="AT72" s="65">
        <v>62.3</v>
      </c>
      <c r="AU72" s="65">
        <v>124.3</v>
      </c>
      <c r="AV72" s="65">
        <v>66.400000000000006</v>
      </c>
      <c r="AW72" s="65">
        <v>62.4</v>
      </c>
      <c r="AX72" s="65">
        <v>81.7</v>
      </c>
      <c r="AY72" s="65">
        <v>128.30000000000001</v>
      </c>
      <c r="AZ72" s="68">
        <v>295.10000000000002</v>
      </c>
      <c r="BA72" s="68">
        <v>161.4</v>
      </c>
      <c r="BB72" s="68">
        <v>64</v>
      </c>
      <c r="BC72" s="68">
        <v>127.4</v>
      </c>
      <c r="BD72" s="68">
        <v>88.4</v>
      </c>
      <c r="BE72" s="65">
        <v>103.1</v>
      </c>
      <c r="BF72" s="65">
        <v>106.4</v>
      </c>
      <c r="BG72" s="65">
        <v>93.5</v>
      </c>
      <c r="BH72" s="65">
        <v>0.40000000000000568</v>
      </c>
      <c r="BI72" s="65">
        <v>97.2</v>
      </c>
      <c r="BJ72" s="65">
        <v>45.2</v>
      </c>
      <c r="BK72" s="65">
        <v>147.5</v>
      </c>
      <c r="BL72" s="65">
        <v>31.400000000000063</v>
      </c>
      <c r="BM72" s="65">
        <v>119.1</v>
      </c>
      <c r="BN72" s="65">
        <v>139.9</v>
      </c>
      <c r="BO72" s="65">
        <v>35.199999999999903</v>
      </c>
      <c r="BP72" s="65">
        <v>376</v>
      </c>
      <c r="BQ72" s="65">
        <v>108.6</v>
      </c>
      <c r="BR72" s="66">
        <v>199.9</v>
      </c>
      <c r="BS72" s="66">
        <v>200.3</v>
      </c>
      <c r="BT72" s="66">
        <v>297.5</v>
      </c>
      <c r="BU72" s="66">
        <v>342.7</v>
      </c>
      <c r="BV72" s="66">
        <v>490.2</v>
      </c>
      <c r="BW72" s="66">
        <v>521.6</v>
      </c>
      <c r="BX72" s="66">
        <v>640.70000000000005</v>
      </c>
      <c r="BY72" s="65">
        <v>780.6</v>
      </c>
      <c r="BZ72" s="65">
        <v>815.8</v>
      </c>
      <c r="CA72" s="65">
        <v>1191.8</v>
      </c>
      <c r="CB72" s="68">
        <v>1300.4000000000001</v>
      </c>
      <c r="CC72" s="65">
        <v>50.2</v>
      </c>
      <c r="CD72" s="65">
        <v>40.6</v>
      </c>
      <c r="CE72" s="65">
        <v>0</v>
      </c>
      <c r="CF72" s="65">
        <v>13.1</v>
      </c>
      <c r="CG72" s="65">
        <v>47.9</v>
      </c>
      <c r="CH72" s="65">
        <v>25.5</v>
      </c>
      <c r="CI72" s="65">
        <v>3.5</v>
      </c>
      <c r="CJ72" s="65">
        <v>31.8</v>
      </c>
      <c r="CK72" s="65">
        <v>25.5</v>
      </c>
      <c r="CL72" s="65">
        <v>30.1</v>
      </c>
      <c r="CM72" s="65">
        <v>9.3000000000000114</v>
      </c>
      <c r="CN72" s="65">
        <v>16.2</v>
      </c>
      <c r="CO72" s="65">
        <v>90.8</v>
      </c>
      <c r="CP72" s="65">
        <v>90.8</v>
      </c>
      <c r="CQ72" s="65">
        <v>103.9</v>
      </c>
      <c r="CR72" s="65">
        <v>151.80000000000001</v>
      </c>
      <c r="CS72" s="65">
        <v>177.3</v>
      </c>
      <c r="CT72" s="68">
        <v>180.8</v>
      </c>
      <c r="CU72" s="65">
        <v>212.6</v>
      </c>
      <c r="CV72" s="65">
        <v>238.1</v>
      </c>
      <c r="CW72" s="68">
        <v>268.2</v>
      </c>
      <c r="CX72" s="68">
        <v>277.5</v>
      </c>
      <c r="CY72" s="65">
        <v>293.7</v>
      </c>
      <c r="CZ72" s="65">
        <v>89.2</v>
      </c>
      <c r="DA72" s="65">
        <v>148</v>
      </c>
      <c r="DB72" s="65">
        <v>185.6</v>
      </c>
      <c r="DC72" s="68">
        <v>399.8</v>
      </c>
      <c r="DD72" s="68">
        <v>399.8</v>
      </c>
      <c r="DE72" s="68">
        <v>427.3</v>
      </c>
      <c r="DF72" s="68">
        <v>427.3</v>
      </c>
      <c r="DG72" s="68">
        <v>427.3</v>
      </c>
      <c r="DH72" s="68">
        <v>427.3</v>
      </c>
      <c r="DI72" s="68">
        <v>519.1</v>
      </c>
      <c r="DJ72" s="68">
        <v>522.20000000000005</v>
      </c>
      <c r="DK72" s="68">
        <v>526.4</v>
      </c>
      <c r="DL72" s="68">
        <v>157</v>
      </c>
      <c r="DM72" s="68">
        <v>208.2</v>
      </c>
      <c r="DN72" s="68">
        <v>252</v>
      </c>
      <c r="DO72" s="68">
        <v>325.10000000000002</v>
      </c>
      <c r="DP72" s="68">
        <v>547.4</v>
      </c>
      <c r="DQ72" s="65">
        <v>699.9</v>
      </c>
      <c r="DR72" s="68">
        <v>703.5</v>
      </c>
      <c r="DS72" s="68">
        <v>713.4</v>
      </c>
      <c r="DT72" s="68">
        <v>720.7</v>
      </c>
      <c r="DU72" s="68">
        <v>793.7</v>
      </c>
      <c r="DV72" s="68">
        <v>793.7</v>
      </c>
      <c r="DW72" s="68">
        <v>33.200000000000003</v>
      </c>
      <c r="DX72" s="68">
        <f>DV72+DW72</f>
        <v>826.90000000000009</v>
      </c>
      <c r="DY72" s="65">
        <v>154</v>
      </c>
      <c r="DZ72" s="65">
        <v>0</v>
      </c>
      <c r="EA72" s="65">
        <f>75.5</f>
        <v>75.5</v>
      </c>
      <c r="EB72" s="65">
        <f>4.3+28.5</f>
        <v>32.799999999999997</v>
      </c>
      <c r="EC72" s="65">
        <v>0</v>
      </c>
      <c r="ED72" s="65">
        <f>[1]Feuil3!$F$19</f>
        <v>2.8923239999999999</v>
      </c>
      <c r="EE72" s="65">
        <f>0.1+12.5</f>
        <v>12.6</v>
      </c>
      <c r="EF72" s="65">
        <v>52.9</v>
      </c>
      <c r="EG72" s="65">
        <v>20.426155999999999</v>
      </c>
      <c r="EH72" s="65">
        <v>112.00393199999999</v>
      </c>
      <c r="EI72" s="65">
        <v>61.5</v>
      </c>
      <c r="EJ72" s="65">
        <v>69.2</v>
      </c>
      <c r="EK72" s="66">
        <f>SUM(DY72:EJ72)</f>
        <v>593.82241199999999</v>
      </c>
      <c r="EL72" s="65">
        <v>36.200000000000003</v>
      </c>
      <c r="EM72" s="65">
        <v>55.2</v>
      </c>
      <c r="EN72" s="65">
        <v>0</v>
      </c>
      <c r="EO72" s="65">
        <v>70.217023999999995</v>
      </c>
      <c r="EP72" s="65">
        <v>17.599999999999998</v>
      </c>
      <c r="EQ72" s="65">
        <v>201.5</v>
      </c>
      <c r="ER72" s="65">
        <v>252.29999999999998</v>
      </c>
      <c r="ES72" s="65">
        <v>101.27</v>
      </c>
      <c r="ET72" s="65">
        <v>286.77</v>
      </c>
      <c r="EU72" s="65">
        <v>62.503064999999999</v>
      </c>
      <c r="EV72" s="65">
        <v>1516.1</v>
      </c>
      <c r="EW72" s="65">
        <f>11.2+118.2+5.2+15+2594.4</f>
        <v>2744</v>
      </c>
      <c r="EX72" s="66">
        <f>SUM(EL72:EW72)</f>
        <v>5343.660089</v>
      </c>
      <c r="EY72" s="67">
        <v>245.20000000000002</v>
      </c>
      <c r="EZ72" s="65">
        <v>539.78145199999994</v>
      </c>
      <c r="FA72" s="68">
        <v>0</v>
      </c>
      <c r="FB72" s="68">
        <f>3394.59+821.72+260.55+0.82+3.49</f>
        <v>4481.17</v>
      </c>
      <c r="FC72" s="68">
        <f>729.937+15.239</f>
        <v>745.17600000000004</v>
      </c>
      <c r="FD72" s="68">
        <f>238.3+2.7</f>
        <v>241</v>
      </c>
      <c r="FE72" s="68">
        <v>36.758578</v>
      </c>
      <c r="FF72" s="68">
        <v>28.084023000000002</v>
      </c>
      <c r="FG72" s="68">
        <f>4.4</f>
        <v>4.4000000000000004</v>
      </c>
      <c r="FH72" s="68">
        <v>0</v>
      </c>
      <c r="FI72" s="68">
        <v>5.64513</v>
      </c>
      <c r="FJ72" s="67">
        <v>10.5</v>
      </c>
      <c r="FK72" s="68">
        <f>SUM(EY72:FD72)+FE72+FF72+FG72+FH72+FI72+FJ72</f>
        <v>6337.7151830000003</v>
      </c>
      <c r="FL72" s="68">
        <v>74.345637999999994</v>
      </c>
      <c r="FM72" s="68">
        <v>237.63129699999999</v>
      </c>
      <c r="FN72" s="68">
        <v>63.759054000000006</v>
      </c>
      <c r="FO72" s="68">
        <v>9.0426129999999993</v>
      </c>
      <c r="FP72" s="68">
        <v>46.543561679999996</v>
      </c>
      <c r="FQ72" s="68">
        <v>68.5</v>
      </c>
      <c r="FR72" s="68">
        <v>63.240294356010992</v>
      </c>
      <c r="FS72" s="68">
        <v>0</v>
      </c>
      <c r="FT72" s="68">
        <v>83.908135894214865</v>
      </c>
      <c r="FU72" s="68">
        <v>139.4</v>
      </c>
      <c r="FV72" s="68">
        <v>80.101532338538007</v>
      </c>
      <c r="FW72" s="68">
        <v>623.82163219873019</v>
      </c>
      <c r="FX72" s="68">
        <f>FM72+FL72+FN72+FO72+FP72+FQ72+FR72+FS72+FT72+FU72+FV72+FW72</f>
        <v>1490.2937584674942</v>
      </c>
      <c r="FY72" s="68">
        <v>129.415877381028</v>
      </c>
      <c r="FZ72" s="68">
        <v>25.33591983682</v>
      </c>
      <c r="GA72" s="68">
        <v>543.14409448643596</v>
      </c>
      <c r="GB72" s="68">
        <v>786.75509510000018</v>
      </c>
      <c r="GC72" s="68">
        <v>562.20183108000026</v>
      </c>
      <c r="GD72" s="68">
        <v>551.12862414000017</v>
      </c>
      <c r="GE72" s="68">
        <v>52.899483779999997</v>
      </c>
      <c r="GF72" s="68">
        <v>99.031172220000002</v>
      </c>
      <c r="GG72" s="68">
        <v>70.634714370000012</v>
      </c>
      <c r="GH72" s="68">
        <v>392.92163999999997</v>
      </c>
      <c r="GI72" s="68">
        <v>8.914142</v>
      </c>
      <c r="GJ72" s="68">
        <v>66.041303999999997</v>
      </c>
      <c r="GK72" s="68">
        <f>SUM(FY72:GJ72)</f>
        <v>3288.4238983942846</v>
      </c>
      <c r="GL72" s="68">
        <v>678.62448199999994</v>
      </c>
      <c r="GM72" s="68">
        <v>341.76438299999995</v>
      </c>
      <c r="GN72" s="68">
        <v>74.471789000000001</v>
      </c>
      <c r="GO72" s="68">
        <v>60.622746999999997</v>
      </c>
      <c r="GP72" s="68">
        <v>536.85308599999996</v>
      </c>
      <c r="GQ72" s="68">
        <v>0.40799999999999997</v>
      </c>
      <c r="GR72" s="68">
        <v>7.7902179999999994</v>
      </c>
      <c r="GS72" s="68">
        <v>3.6025020000000003</v>
      </c>
      <c r="GT72" s="68">
        <v>6.2908500000000006E-2</v>
      </c>
      <c r="GU72" s="68">
        <v>36.065736999999999</v>
      </c>
      <c r="GV72" s="68">
        <v>41.437438</v>
      </c>
      <c r="GW72" s="68">
        <v>30.422059000000001</v>
      </c>
      <c r="GX72" s="68">
        <v>102.838469</v>
      </c>
      <c r="GY72" s="68">
        <v>3.6843649999999997</v>
      </c>
      <c r="GZ72" s="68">
        <v>4.0261429999999994</v>
      </c>
      <c r="HA72" s="68">
        <v>85.362770999999995</v>
      </c>
      <c r="HB72" s="68">
        <v>6.2001239999999997</v>
      </c>
      <c r="HC72" s="68">
        <v>45.320481999999998</v>
      </c>
      <c r="HD72" s="68">
        <v>8.5523310000000006</v>
      </c>
      <c r="HE72" s="68">
        <v>90.774833000000001</v>
      </c>
      <c r="HF72" s="68">
        <v>468.051919</v>
      </c>
      <c r="HG72" s="68">
        <v>201.11356499999999</v>
      </c>
      <c r="HH72" s="68">
        <v>239.314098</v>
      </c>
      <c r="HI72" s="68">
        <v>7.6117319999999999</v>
      </c>
      <c r="HJ72" s="68">
        <v>791.042912</v>
      </c>
      <c r="HK72" s="68">
        <v>78.908692000000002</v>
      </c>
      <c r="HL72" s="68">
        <v>609.70989100000008</v>
      </c>
      <c r="HM72" s="68">
        <v>1105.155223</v>
      </c>
      <c r="HN72" s="68">
        <v>109.49833</v>
      </c>
      <c r="HO72" s="68">
        <v>632.03460999999993</v>
      </c>
      <c r="HP72" s="68">
        <v>2136.9164689999993</v>
      </c>
      <c r="HQ72" s="68">
        <v>407.92432700000001</v>
      </c>
      <c r="HR72" s="68">
        <v>1709.86356</v>
      </c>
      <c r="HS72" s="68">
        <v>611.14200200000005</v>
      </c>
      <c r="HT72" s="66">
        <v>73.039338000000001</v>
      </c>
      <c r="HU72" s="66">
        <v>13.924825</v>
      </c>
      <c r="HV72" s="68">
        <v>917.0469549999998</v>
      </c>
      <c r="HW72" s="68">
        <v>55.427915999999641</v>
      </c>
      <c r="HX72" s="68">
        <v>215.57304500000009</v>
      </c>
      <c r="HY72" s="68">
        <v>165.66102200000023</v>
      </c>
      <c r="HZ72" s="68">
        <v>4.0363770000000159</v>
      </c>
      <c r="IA72" s="68">
        <v>437.39464399999997</v>
      </c>
      <c r="IB72" s="68">
        <v>18.252870999999914</v>
      </c>
      <c r="IC72" s="68">
        <v>9.1359420000001137</v>
      </c>
      <c r="ID72" s="68">
        <v>55.509668000000033</v>
      </c>
      <c r="IE72" s="66">
        <v>8.3394250000001193</v>
      </c>
      <c r="IF72" s="66">
        <v>859.83602800000017</v>
      </c>
      <c r="IG72" s="66">
        <v>27.059435000000121</v>
      </c>
      <c r="IH72" s="66">
        <v>32.773773999999996</v>
      </c>
      <c r="II72" s="66">
        <v>0.22258699999999998</v>
      </c>
      <c r="IJ72" s="68">
        <v>0.57610000000000006</v>
      </c>
      <c r="IK72" s="66">
        <v>482.169016</v>
      </c>
      <c r="IL72" s="66">
        <v>313.00821300000001</v>
      </c>
      <c r="IM72" s="66">
        <v>13.214649</v>
      </c>
      <c r="IN72" s="66">
        <v>338.38466999999997</v>
      </c>
      <c r="IO72" s="66">
        <v>26.261614000000002</v>
      </c>
      <c r="IP72" s="66">
        <v>1.416323</v>
      </c>
      <c r="IQ72" s="106">
        <v>26.227106000000003</v>
      </c>
      <c r="IR72" s="66">
        <v>52.529552999999993</v>
      </c>
      <c r="IS72" s="66">
        <v>7.2757000000000002E-2</v>
      </c>
      <c r="IT72" s="106">
        <v>113.616112</v>
      </c>
      <c r="IU72" s="106">
        <v>1502.9864540000001</v>
      </c>
      <c r="IV72" s="66">
        <v>1534.038321</v>
      </c>
      <c r="IW72" s="66">
        <v>0</v>
      </c>
      <c r="IX72" s="66">
        <v>29.158950000000001</v>
      </c>
      <c r="IY72" s="66">
        <v>65.832532999999998</v>
      </c>
      <c r="IZ72" s="66">
        <v>43.111342999999998</v>
      </c>
      <c r="JA72" s="66">
        <v>6.2103599999999997</v>
      </c>
      <c r="JB72" s="66">
        <v>508.83613499999996</v>
      </c>
      <c r="JC72" s="66">
        <v>140.11981800000012</v>
      </c>
      <c r="JD72" s="66">
        <v>20.40501200000017</v>
      </c>
      <c r="JE72" s="66">
        <v>231.56570099999999</v>
      </c>
      <c r="JF72" s="66">
        <v>185.12554399999999</v>
      </c>
      <c r="JG72" s="66">
        <v>1776.1275340000002</v>
      </c>
      <c r="JH72" s="66">
        <v>407.334968</v>
      </c>
      <c r="JI72" s="66">
        <v>126.379341</v>
      </c>
      <c r="JJ72" s="66">
        <v>789.89892099999997</v>
      </c>
      <c r="JK72" s="66">
        <v>5.9495850000000008</v>
      </c>
      <c r="JL72" s="66">
        <v>86.439943</v>
      </c>
      <c r="JM72" s="66">
        <v>42.800934999999996</v>
      </c>
      <c r="JN72" s="66">
        <v>3.0149759999999999</v>
      </c>
      <c r="JO72" s="66">
        <v>73.498587000000001</v>
      </c>
      <c r="JP72" s="66">
        <v>392.88842899999997</v>
      </c>
      <c r="JQ72" s="66">
        <v>3880.1587749999999</v>
      </c>
      <c r="JR72" s="102">
        <f t="shared" si="19"/>
        <v>4195.8807390000002</v>
      </c>
      <c r="JS72" s="102">
        <f t="shared" si="20"/>
        <v>7769.6175380000004</v>
      </c>
      <c r="JT72" s="98"/>
      <c r="JU72" s="15"/>
    </row>
    <row r="73" spans="1:281" ht="15">
      <c r="A73" s="64"/>
      <c r="B73" s="47"/>
      <c r="C73" s="26"/>
      <c r="D73" s="26"/>
      <c r="E73" s="27"/>
      <c r="F73" s="27"/>
      <c r="G73" s="27"/>
      <c r="H73" s="26"/>
      <c r="I73" s="27"/>
      <c r="J73" s="26"/>
      <c r="K73" s="56"/>
      <c r="L73" s="56"/>
      <c r="M73" s="55"/>
      <c r="N73" s="55"/>
      <c r="O73" s="55"/>
      <c r="P73" s="55"/>
      <c r="Q73" s="55"/>
      <c r="R73" s="53"/>
      <c r="S73" s="53"/>
      <c r="T73" s="53"/>
      <c r="U73" s="102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8"/>
      <c r="BA73" s="68"/>
      <c r="BB73" s="68"/>
      <c r="BC73" s="68"/>
      <c r="BD73" s="68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6"/>
      <c r="BS73" s="66"/>
      <c r="BT73" s="66"/>
      <c r="BU73" s="66"/>
      <c r="BV73" s="66"/>
      <c r="BW73" s="66"/>
      <c r="BX73" s="66"/>
      <c r="BY73" s="66"/>
      <c r="BZ73" s="66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8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5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6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55"/>
      <c r="FK73" s="55"/>
      <c r="FL73" s="68"/>
      <c r="FM73" s="68"/>
      <c r="FN73" s="68"/>
      <c r="FO73" s="68"/>
      <c r="FP73" s="68"/>
      <c r="FQ73" s="68"/>
      <c r="FR73" s="55"/>
      <c r="FS73" s="68"/>
      <c r="FT73" s="68"/>
      <c r="FU73" s="68"/>
      <c r="FV73" s="68"/>
      <c r="FW73" s="68"/>
      <c r="FX73" s="68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68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114"/>
      <c r="HO73" s="55"/>
      <c r="HP73" s="55"/>
      <c r="HQ73" s="55"/>
      <c r="HR73" s="55"/>
      <c r="HS73" s="55"/>
      <c r="HT73" s="53"/>
      <c r="HU73" s="53"/>
      <c r="HV73" s="55"/>
      <c r="HW73" s="55"/>
      <c r="HX73" s="55"/>
      <c r="HY73" s="114"/>
      <c r="HZ73" s="55"/>
      <c r="IA73" s="55"/>
      <c r="IB73" s="55"/>
      <c r="IC73" s="55"/>
      <c r="ID73" s="55"/>
      <c r="IE73" s="53"/>
      <c r="IF73" s="53"/>
      <c r="IG73" s="53"/>
      <c r="IH73" s="53"/>
      <c r="II73" s="53"/>
      <c r="IJ73" s="68"/>
      <c r="IK73" s="53"/>
      <c r="IL73" s="53"/>
      <c r="IM73" s="53"/>
      <c r="IN73" s="53"/>
      <c r="IO73" s="53"/>
      <c r="IP73" s="53"/>
      <c r="IQ73" s="118"/>
      <c r="IR73" s="53"/>
      <c r="IS73" s="53"/>
      <c r="IT73" s="15"/>
      <c r="IU73" s="118"/>
      <c r="IV73" s="53"/>
      <c r="IW73" s="53"/>
      <c r="IX73" s="53"/>
      <c r="IY73" s="53"/>
      <c r="IZ73" s="53"/>
      <c r="JA73" s="53"/>
      <c r="JB73" s="53"/>
      <c r="JC73" s="53"/>
      <c r="JD73" s="53"/>
      <c r="JE73" s="53"/>
      <c r="JF73" s="53"/>
      <c r="JG73" s="53"/>
      <c r="JH73" s="53"/>
      <c r="JI73" s="53"/>
      <c r="JJ73" s="53"/>
      <c r="JK73" s="53"/>
      <c r="JL73" s="53"/>
      <c r="JM73" s="53"/>
      <c r="JN73" s="53"/>
      <c r="JO73" s="53"/>
      <c r="JP73" s="53"/>
      <c r="JQ73" s="53"/>
      <c r="JR73" s="102"/>
      <c r="JS73" s="102"/>
      <c r="JT73" s="112"/>
      <c r="JU73" s="15"/>
    </row>
    <row r="74" spans="1:281" ht="15">
      <c r="A74" s="50" t="s">
        <v>69</v>
      </c>
      <c r="B74" s="51">
        <f t="shared" ref="B74:I74" si="53">SUM(B76)</f>
        <v>141.6</v>
      </c>
      <c r="C74" s="51">
        <f t="shared" si="53"/>
        <v>23.6</v>
      </c>
      <c r="D74" s="51">
        <f t="shared" si="53"/>
        <v>0</v>
      </c>
      <c r="E74" s="51">
        <f t="shared" si="53"/>
        <v>99.9</v>
      </c>
      <c r="F74" s="51">
        <f t="shared" si="53"/>
        <v>291.10000000000002</v>
      </c>
      <c r="G74" s="51">
        <f t="shared" si="53"/>
        <v>380.5</v>
      </c>
      <c r="H74" s="51">
        <f t="shared" si="53"/>
        <v>64.5</v>
      </c>
      <c r="I74" s="51">
        <f t="shared" si="53"/>
        <v>286.89999999999998</v>
      </c>
      <c r="J74" s="52">
        <f>J76+J77</f>
        <v>733.9</v>
      </c>
      <c r="K74" s="52">
        <f t="shared" ref="K74:BX74" si="54">K76+K77</f>
        <v>2630.3070159999997</v>
      </c>
      <c r="L74" s="52">
        <f t="shared" si="54"/>
        <v>4534.5751610000007</v>
      </c>
      <c r="M74" s="53">
        <f t="shared" si="54"/>
        <v>3089.5691630000001</v>
      </c>
      <c r="N74" s="53">
        <f t="shared" si="54"/>
        <v>10475.947769266313</v>
      </c>
      <c r="O74" s="53">
        <f t="shared" si="54"/>
        <v>2545.0822426430627</v>
      </c>
      <c r="P74" s="53">
        <f t="shared" si="54"/>
        <v>1713.9346424799999</v>
      </c>
      <c r="Q74" s="53">
        <f t="shared" si="54"/>
        <v>993.97956199999999</v>
      </c>
      <c r="R74" s="53">
        <f t="shared" si="54"/>
        <v>587.22302900000011</v>
      </c>
      <c r="S74" s="53">
        <f t="shared" si="54"/>
        <v>1062.4265429999998</v>
      </c>
      <c r="T74" s="53">
        <f t="shared" si="54"/>
        <v>746.24253099999987</v>
      </c>
      <c r="U74" s="53">
        <f t="shared" si="54"/>
        <v>2045.9987800000001</v>
      </c>
      <c r="V74" s="53">
        <f t="shared" si="54"/>
        <v>0</v>
      </c>
      <c r="W74" s="53">
        <f t="shared" si="54"/>
        <v>0</v>
      </c>
      <c r="X74" s="53">
        <f t="shared" si="54"/>
        <v>0</v>
      </c>
      <c r="Y74" s="53">
        <f t="shared" si="54"/>
        <v>0</v>
      </c>
      <c r="Z74" s="53">
        <f t="shared" si="54"/>
        <v>0</v>
      </c>
      <c r="AA74" s="53">
        <f t="shared" si="54"/>
        <v>0</v>
      </c>
      <c r="AB74" s="53">
        <f t="shared" si="54"/>
        <v>0</v>
      </c>
      <c r="AC74" s="53">
        <f t="shared" si="54"/>
        <v>0</v>
      </c>
      <c r="AD74" s="53">
        <f t="shared" si="54"/>
        <v>0</v>
      </c>
      <c r="AE74" s="53">
        <f t="shared" si="54"/>
        <v>0</v>
      </c>
      <c r="AF74" s="53">
        <f t="shared" si="54"/>
        <v>0</v>
      </c>
      <c r="AG74" s="53">
        <f t="shared" si="54"/>
        <v>0</v>
      </c>
      <c r="AH74" s="53">
        <f t="shared" si="54"/>
        <v>0</v>
      </c>
      <c r="AI74" s="53">
        <f t="shared" si="54"/>
        <v>0</v>
      </c>
      <c r="AJ74" s="53">
        <f t="shared" si="54"/>
        <v>2.6</v>
      </c>
      <c r="AK74" s="53">
        <f t="shared" si="54"/>
        <v>0</v>
      </c>
      <c r="AL74" s="53">
        <f t="shared" si="54"/>
        <v>9.4</v>
      </c>
      <c r="AM74" s="53">
        <f t="shared" si="54"/>
        <v>75</v>
      </c>
      <c r="AN74" s="53" t="e">
        <f t="shared" si="54"/>
        <v>#VALUE!</v>
      </c>
      <c r="AO74" s="53" t="e">
        <f t="shared" si="54"/>
        <v>#VALUE!</v>
      </c>
      <c r="AP74" s="53" t="e">
        <f t="shared" si="54"/>
        <v>#VALUE!</v>
      </c>
      <c r="AQ74" s="53" t="e">
        <f t="shared" si="54"/>
        <v>#VALUE!</v>
      </c>
      <c r="AR74" s="53">
        <f t="shared" si="54"/>
        <v>12.9</v>
      </c>
      <c r="AS74" s="53" t="e">
        <f t="shared" si="54"/>
        <v>#VALUE!</v>
      </c>
      <c r="AT74" s="53" t="e">
        <f t="shared" si="54"/>
        <v>#VALUE!</v>
      </c>
      <c r="AU74" s="53" t="e">
        <f t="shared" si="54"/>
        <v>#VALUE!</v>
      </c>
      <c r="AV74" s="53">
        <f t="shared" si="54"/>
        <v>32.799999999999997</v>
      </c>
      <c r="AW74" s="53">
        <f t="shared" si="54"/>
        <v>0</v>
      </c>
      <c r="AX74" s="53" t="e">
        <f t="shared" si="54"/>
        <v>#VALUE!</v>
      </c>
      <c r="AY74" s="53">
        <f t="shared" si="54"/>
        <v>0</v>
      </c>
      <c r="AZ74" s="53">
        <f t="shared" si="54"/>
        <v>15.6</v>
      </c>
      <c r="BA74" s="53">
        <f t="shared" si="54"/>
        <v>0</v>
      </c>
      <c r="BB74" s="53">
        <f t="shared" si="54"/>
        <v>161</v>
      </c>
      <c r="BC74" s="53">
        <f t="shared" si="54"/>
        <v>0.39999999999997726</v>
      </c>
      <c r="BD74" s="53">
        <f t="shared" si="54"/>
        <v>41.5</v>
      </c>
      <c r="BE74" s="53">
        <f t="shared" si="54"/>
        <v>175</v>
      </c>
      <c r="BF74" s="53" t="e">
        <f t="shared" si="54"/>
        <v>#VALUE!</v>
      </c>
      <c r="BG74" s="53">
        <f t="shared" si="54"/>
        <v>30.4</v>
      </c>
      <c r="BH74" s="53">
        <f t="shared" si="54"/>
        <v>0</v>
      </c>
      <c r="BI74" s="53">
        <f t="shared" si="54"/>
        <v>181.2</v>
      </c>
      <c r="BJ74" s="53">
        <f t="shared" si="54"/>
        <v>153</v>
      </c>
      <c r="BK74" s="53">
        <f t="shared" si="54"/>
        <v>97.09999999999998</v>
      </c>
      <c r="BL74" s="53">
        <f t="shared" si="54"/>
        <v>9.9999999999968558E-2</v>
      </c>
      <c r="BM74" s="53">
        <f t="shared" si="54"/>
        <v>69.600000000000009</v>
      </c>
      <c r="BN74" s="53">
        <f t="shared" si="54"/>
        <v>96.700000000000017</v>
      </c>
      <c r="BO74" s="53">
        <f t="shared" si="54"/>
        <v>3.1086244689504383E-14</v>
      </c>
      <c r="BP74" s="53">
        <f t="shared" si="54"/>
        <v>18.600000000000016</v>
      </c>
      <c r="BQ74" s="53">
        <f t="shared" si="54"/>
        <v>122.1</v>
      </c>
      <c r="BR74" s="53">
        <f t="shared" si="54"/>
        <v>33.1</v>
      </c>
      <c r="BS74" s="53">
        <f t="shared" si="54"/>
        <v>33.1</v>
      </c>
      <c r="BT74" s="53">
        <f t="shared" si="54"/>
        <v>214.3</v>
      </c>
      <c r="BU74" s="53">
        <f t="shared" si="54"/>
        <v>367.29999999999995</v>
      </c>
      <c r="BV74" s="53">
        <f t="shared" si="54"/>
        <v>464.4</v>
      </c>
      <c r="BW74" s="53">
        <f t="shared" si="54"/>
        <v>464.5</v>
      </c>
      <c r="BX74" s="53">
        <f t="shared" si="54"/>
        <v>534.09999999999991</v>
      </c>
      <c r="BY74" s="53">
        <f t="shared" ref="BY74:EJ74" si="55">BY76+BY77</f>
        <v>630.79999999999995</v>
      </c>
      <c r="BZ74" s="53">
        <f t="shared" si="55"/>
        <v>630.79999999999995</v>
      </c>
      <c r="CA74" s="53">
        <f t="shared" si="55"/>
        <v>649.4</v>
      </c>
      <c r="CB74" s="53">
        <f t="shared" si="55"/>
        <v>771.5</v>
      </c>
      <c r="CC74" s="53" t="e">
        <f t="shared" si="55"/>
        <v>#VALUE!</v>
      </c>
      <c r="CD74" s="53">
        <f t="shared" si="55"/>
        <v>9.9999999999997868E-2</v>
      </c>
      <c r="CE74" s="53">
        <f t="shared" si="55"/>
        <v>0</v>
      </c>
      <c r="CF74" s="53">
        <f t="shared" si="55"/>
        <v>0</v>
      </c>
      <c r="CG74" s="53">
        <f t="shared" si="55"/>
        <v>86.300000000000011</v>
      </c>
      <c r="CH74" s="53">
        <f t="shared" si="55"/>
        <v>13.6</v>
      </c>
      <c r="CI74" s="53">
        <f t="shared" si="55"/>
        <v>37.899999999999991</v>
      </c>
      <c r="CJ74" s="53">
        <f t="shared" si="55"/>
        <v>0</v>
      </c>
      <c r="CK74" s="53">
        <f t="shared" si="55"/>
        <v>0.59999999999999432</v>
      </c>
      <c r="CL74" s="53">
        <f t="shared" si="55"/>
        <v>0.5</v>
      </c>
      <c r="CM74" s="53">
        <f t="shared" si="55"/>
        <v>0</v>
      </c>
      <c r="CN74" s="53">
        <f t="shared" si="55"/>
        <v>43.7</v>
      </c>
      <c r="CO74" s="53" t="e">
        <f t="shared" si="55"/>
        <v>#VALUE!</v>
      </c>
      <c r="CP74" s="53" t="e">
        <f t="shared" si="55"/>
        <v>#VALUE!</v>
      </c>
      <c r="CQ74" s="53" t="e">
        <f t="shared" si="55"/>
        <v>#VALUE!</v>
      </c>
      <c r="CR74" s="53">
        <f t="shared" si="55"/>
        <v>113.5</v>
      </c>
      <c r="CS74" s="53">
        <f t="shared" si="55"/>
        <v>127.10000000000001</v>
      </c>
      <c r="CT74" s="53">
        <f t="shared" si="55"/>
        <v>165</v>
      </c>
      <c r="CU74" s="53">
        <f t="shared" si="55"/>
        <v>165</v>
      </c>
      <c r="CV74" s="53">
        <f t="shared" si="55"/>
        <v>165.6</v>
      </c>
      <c r="CW74" s="53">
        <f t="shared" si="55"/>
        <v>166.1</v>
      </c>
      <c r="CX74" s="53">
        <f t="shared" si="55"/>
        <v>166.1</v>
      </c>
      <c r="CY74" s="53">
        <f t="shared" si="55"/>
        <v>209.8</v>
      </c>
      <c r="CZ74" s="53" t="e">
        <f t="shared" si="55"/>
        <v>#VALUE!</v>
      </c>
      <c r="DA74" s="53" t="e">
        <f t="shared" si="55"/>
        <v>#VALUE!</v>
      </c>
      <c r="DB74" s="53" t="e">
        <f t="shared" si="55"/>
        <v>#VALUE!</v>
      </c>
      <c r="DC74" s="53">
        <f t="shared" si="55"/>
        <v>39.5</v>
      </c>
      <c r="DD74" s="53">
        <f t="shared" si="55"/>
        <v>40.699999999999996</v>
      </c>
      <c r="DE74" s="53">
        <f t="shared" si="55"/>
        <v>79.699999999999989</v>
      </c>
      <c r="DF74" s="53">
        <f t="shared" si="55"/>
        <v>79.699999999999989</v>
      </c>
      <c r="DG74" s="53">
        <f t="shared" si="55"/>
        <v>280</v>
      </c>
      <c r="DH74" s="53">
        <f t="shared" si="55"/>
        <v>325.10000000000002</v>
      </c>
      <c r="DI74" s="53">
        <f t="shared" si="55"/>
        <v>372.29999999999995</v>
      </c>
      <c r="DJ74" s="53">
        <f t="shared" si="55"/>
        <v>398.2</v>
      </c>
      <c r="DK74" s="53">
        <f t="shared" si="55"/>
        <v>398.2</v>
      </c>
      <c r="DL74" s="53" t="e">
        <f t="shared" si="55"/>
        <v>#VALUE!</v>
      </c>
      <c r="DM74" s="53">
        <f t="shared" si="55"/>
        <v>102.7</v>
      </c>
      <c r="DN74" s="53">
        <f t="shared" si="55"/>
        <v>155.69999999999999</v>
      </c>
      <c r="DO74" s="53">
        <f t="shared" si="55"/>
        <v>168.4</v>
      </c>
      <c r="DP74" s="53">
        <f t="shared" si="55"/>
        <v>179</v>
      </c>
      <c r="DQ74" s="53">
        <f t="shared" si="55"/>
        <v>219.10000000000002</v>
      </c>
      <c r="DR74" s="53">
        <f t="shared" si="55"/>
        <v>219.10000000000002</v>
      </c>
      <c r="DS74" s="53">
        <f t="shared" si="55"/>
        <v>219.10000000000002</v>
      </c>
      <c r="DT74" s="53">
        <f t="shared" si="55"/>
        <v>219.10000000000002</v>
      </c>
      <c r="DU74" s="53">
        <f t="shared" si="55"/>
        <v>468.4</v>
      </c>
      <c r="DV74" s="53">
        <f t="shared" si="55"/>
        <v>482.3</v>
      </c>
      <c r="DW74" s="53">
        <f t="shared" si="55"/>
        <v>251.6</v>
      </c>
      <c r="DX74" s="53">
        <f t="shared" si="55"/>
        <v>733.9</v>
      </c>
      <c r="DY74" s="53" t="e">
        <f t="shared" si="55"/>
        <v>#VALUE!</v>
      </c>
      <c r="DZ74" s="53">
        <f t="shared" si="55"/>
        <v>2.4</v>
      </c>
      <c r="EA74" s="53">
        <f t="shared" si="55"/>
        <v>295.90000000000003</v>
      </c>
      <c r="EB74" s="53">
        <f t="shared" si="55"/>
        <v>94.9</v>
      </c>
      <c r="EC74" s="53">
        <f t="shared" si="55"/>
        <v>0</v>
      </c>
      <c r="ED74" s="53">
        <f t="shared" si="55"/>
        <v>181.924115</v>
      </c>
      <c r="EE74" s="53">
        <f t="shared" si="55"/>
        <v>304.89999999999998</v>
      </c>
      <c r="EF74" s="53">
        <f t="shared" si="55"/>
        <v>132.70000000000002</v>
      </c>
      <c r="EG74" s="53">
        <f t="shared" si="55"/>
        <v>105.227632</v>
      </c>
      <c r="EH74" s="53">
        <f t="shared" si="55"/>
        <v>1134.1452690000001</v>
      </c>
      <c r="EI74" s="53">
        <f t="shared" si="55"/>
        <v>102.80000000000001</v>
      </c>
      <c r="EJ74" s="53">
        <f t="shared" si="55"/>
        <v>258.51</v>
      </c>
      <c r="EK74" s="53">
        <f t="shared" ref="EK74:GV74" si="56">EK76+EK77</f>
        <v>2630.3070159999997</v>
      </c>
      <c r="EL74" s="53">
        <f t="shared" si="56"/>
        <v>152.9</v>
      </c>
      <c r="EM74" s="53">
        <f t="shared" si="56"/>
        <v>123.8</v>
      </c>
      <c r="EN74" s="53">
        <f t="shared" si="56"/>
        <v>214.20000000000002</v>
      </c>
      <c r="EO74" s="53">
        <f t="shared" si="56"/>
        <v>26.694175999999999</v>
      </c>
      <c r="EP74" s="53">
        <f t="shared" si="56"/>
        <v>184.9</v>
      </c>
      <c r="EQ74" s="53">
        <f t="shared" si="56"/>
        <v>558.5</v>
      </c>
      <c r="ER74" s="53">
        <f t="shared" si="56"/>
        <v>107.9</v>
      </c>
      <c r="ES74" s="53">
        <f t="shared" si="56"/>
        <v>337.92499800000002</v>
      </c>
      <c r="ET74" s="53">
        <f t="shared" si="56"/>
        <v>144.39997500000001</v>
      </c>
      <c r="EU74" s="53">
        <f t="shared" si="56"/>
        <v>149.45601199999999</v>
      </c>
      <c r="EV74" s="53">
        <f t="shared" si="56"/>
        <v>632</v>
      </c>
      <c r="EW74" s="53">
        <f t="shared" si="56"/>
        <v>1901.9</v>
      </c>
      <c r="EX74" s="53">
        <f t="shared" si="56"/>
        <v>4534.5751610000007</v>
      </c>
      <c r="EY74" s="53">
        <f t="shared" si="56"/>
        <v>152.086851</v>
      </c>
      <c r="EZ74" s="53">
        <f t="shared" si="56"/>
        <v>40.280346000000002</v>
      </c>
      <c r="FA74" s="53">
        <f t="shared" si="56"/>
        <v>214.160855</v>
      </c>
      <c r="FB74" s="53">
        <f t="shared" si="56"/>
        <v>184.77</v>
      </c>
      <c r="FC74" s="53">
        <f t="shared" si="56"/>
        <v>140.38999999999999</v>
      </c>
      <c r="FD74" s="53">
        <f t="shared" si="56"/>
        <v>304.5</v>
      </c>
      <c r="FE74" s="53">
        <f t="shared" si="56"/>
        <v>175.83186999999998</v>
      </c>
      <c r="FF74" s="53">
        <f t="shared" si="56"/>
        <v>305.80741699999999</v>
      </c>
      <c r="FG74" s="53">
        <f t="shared" si="56"/>
        <v>246.5</v>
      </c>
      <c r="FH74" s="53">
        <f t="shared" si="56"/>
        <v>509.69516400000003</v>
      </c>
      <c r="FI74" s="53">
        <f t="shared" si="56"/>
        <v>293.24666000000002</v>
      </c>
      <c r="FJ74" s="53">
        <f t="shared" si="56"/>
        <v>522.29999999999995</v>
      </c>
      <c r="FK74" s="53">
        <f t="shared" si="56"/>
        <v>3089.5691630000001</v>
      </c>
      <c r="FL74" s="53">
        <f t="shared" si="56"/>
        <v>1223.283295</v>
      </c>
      <c r="FM74" s="53">
        <f t="shared" si="56"/>
        <v>37.888562</v>
      </c>
      <c r="FN74" s="53">
        <f t="shared" si="56"/>
        <v>22.104046</v>
      </c>
      <c r="FO74" s="53">
        <f t="shared" si="56"/>
        <v>273.05728899999997</v>
      </c>
      <c r="FP74" s="53">
        <f t="shared" si="56"/>
        <v>2286.32993197</v>
      </c>
      <c r="FQ74" s="53">
        <f t="shared" si="56"/>
        <v>650.79999999999995</v>
      </c>
      <c r="FR74" s="53">
        <f t="shared" si="56"/>
        <v>2693.0444812779333</v>
      </c>
      <c r="FS74" s="53">
        <f t="shared" si="56"/>
        <v>2341.11168841993</v>
      </c>
      <c r="FT74" s="53">
        <f t="shared" si="56"/>
        <v>391.83741022661002</v>
      </c>
      <c r="FU74" s="53">
        <f t="shared" si="56"/>
        <v>193.4</v>
      </c>
      <c r="FV74" s="53">
        <f t="shared" si="56"/>
        <v>217.92929055561302</v>
      </c>
      <c r="FW74" s="53">
        <f t="shared" si="56"/>
        <v>145.16177481622699</v>
      </c>
      <c r="FX74" s="53">
        <f t="shared" si="56"/>
        <v>10475.947769266313</v>
      </c>
      <c r="FY74" s="53">
        <f t="shared" si="56"/>
        <v>1.8356305539000002</v>
      </c>
      <c r="FZ74" s="53">
        <f t="shared" si="56"/>
        <v>23.101728870245999</v>
      </c>
      <c r="GA74" s="53">
        <f t="shared" si="56"/>
        <v>488.20050232891617</v>
      </c>
      <c r="GB74" s="53">
        <f t="shared" si="56"/>
        <v>614.83925391000025</v>
      </c>
      <c r="GC74" s="53">
        <f t="shared" si="56"/>
        <v>89.503431410000005</v>
      </c>
      <c r="GD74" s="53">
        <f t="shared" si="56"/>
        <v>244.29722960999999</v>
      </c>
      <c r="GE74" s="53">
        <f t="shared" si="56"/>
        <v>411.47134301000006</v>
      </c>
      <c r="GF74" s="53">
        <f t="shared" si="56"/>
        <v>0</v>
      </c>
      <c r="GG74" s="53">
        <f t="shared" si="56"/>
        <v>419.62872995000004</v>
      </c>
      <c r="GH74" s="53">
        <f t="shared" si="56"/>
        <v>216.86184500000002</v>
      </c>
      <c r="GI74" s="53">
        <f t="shared" si="56"/>
        <v>21.985734000000001</v>
      </c>
      <c r="GJ74" s="53">
        <f t="shared" si="56"/>
        <v>13.356814</v>
      </c>
      <c r="GK74" s="53">
        <f t="shared" si="56"/>
        <v>2545.0822426430627</v>
      </c>
      <c r="GL74" s="53">
        <f t="shared" si="56"/>
        <v>24.862143</v>
      </c>
      <c r="GM74" s="53">
        <f t="shared" si="56"/>
        <v>75.652750999999995</v>
      </c>
      <c r="GN74" s="53">
        <f t="shared" si="56"/>
        <v>37.778599999999997</v>
      </c>
      <c r="GO74" s="53">
        <f t="shared" si="56"/>
        <v>36.129041000000001</v>
      </c>
      <c r="GP74" s="53">
        <f t="shared" si="56"/>
        <v>8.2740530000000003</v>
      </c>
      <c r="GQ74" s="53">
        <f t="shared" si="56"/>
        <v>1371.1779839999999</v>
      </c>
      <c r="GR74" s="53">
        <f t="shared" si="56"/>
        <v>0.659196</v>
      </c>
      <c r="GS74" s="53">
        <f t="shared" si="56"/>
        <v>1423.2964570000001</v>
      </c>
      <c r="GT74" s="53">
        <f t="shared" si="56"/>
        <v>28.760524480000001</v>
      </c>
      <c r="GU74" s="53">
        <f t="shared" si="56"/>
        <v>0.61243300000000001</v>
      </c>
      <c r="GV74" s="53">
        <f t="shared" si="56"/>
        <v>9.115221</v>
      </c>
      <c r="GW74" s="53">
        <f t="shared" ref="GW74:JH74" si="57">GW76+GW77</f>
        <v>0</v>
      </c>
      <c r="GX74" s="53">
        <f t="shared" si="57"/>
        <v>81.415596999999991</v>
      </c>
      <c r="GY74" s="53">
        <f t="shared" si="57"/>
        <v>45.321494000000008</v>
      </c>
      <c r="GZ74" s="53">
        <f t="shared" si="57"/>
        <v>0</v>
      </c>
      <c r="HA74" s="53">
        <f t="shared" si="57"/>
        <v>93.540743000000006</v>
      </c>
      <c r="HB74" s="53">
        <f t="shared" si="57"/>
        <v>625.85675600000002</v>
      </c>
      <c r="HC74" s="53">
        <f t="shared" si="57"/>
        <v>0</v>
      </c>
      <c r="HD74" s="53">
        <f t="shared" si="57"/>
        <v>59.655220999999997</v>
      </c>
      <c r="HE74" s="53">
        <f t="shared" si="57"/>
        <v>2.8434689999999998</v>
      </c>
      <c r="HF74" s="53">
        <f t="shared" si="57"/>
        <v>1.6198140000000001</v>
      </c>
      <c r="HG74" s="53">
        <f t="shared" si="57"/>
        <v>52.409185999999998</v>
      </c>
      <c r="HH74" s="53">
        <f t="shared" si="57"/>
        <v>0</v>
      </c>
      <c r="HI74" s="53">
        <f t="shared" si="57"/>
        <v>31.317281999999999</v>
      </c>
      <c r="HJ74" s="53">
        <f t="shared" si="57"/>
        <v>2.1555010000000001</v>
      </c>
      <c r="HK74" s="53">
        <f t="shared" si="57"/>
        <v>35.372917999999999</v>
      </c>
      <c r="HL74" s="53">
        <f t="shared" si="57"/>
        <v>12.867899</v>
      </c>
      <c r="HM74" s="53">
        <f t="shared" si="57"/>
        <v>146.37361000000001</v>
      </c>
      <c r="HN74" s="53">
        <f t="shared" si="57"/>
        <v>56.482405999999997</v>
      </c>
      <c r="HO74" s="53">
        <f t="shared" si="57"/>
        <v>165.41994199999999</v>
      </c>
      <c r="HP74" s="53">
        <f t="shared" si="57"/>
        <v>24.145446</v>
      </c>
      <c r="HQ74" s="53">
        <f t="shared" si="57"/>
        <v>0.69817799999999997</v>
      </c>
      <c r="HR74" s="53">
        <f t="shared" si="57"/>
        <v>27.935312</v>
      </c>
      <c r="HS74" s="53">
        <f t="shared" si="57"/>
        <v>68.576699000000005</v>
      </c>
      <c r="HT74" s="53">
        <f t="shared" si="57"/>
        <v>25.785913999999998</v>
      </c>
      <c r="HU74" s="53">
        <f t="shared" si="57"/>
        <v>21.409203999999999</v>
      </c>
      <c r="HV74" s="53">
        <f t="shared" si="57"/>
        <v>13.436036</v>
      </c>
      <c r="HW74" s="53">
        <f t="shared" si="57"/>
        <v>104.499432</v>
      </c>
      <c r="HX74" s="53">
        <f t="shared" si="57"/>
        <v>29.458054000000001</v>
      </c>
      <c r="HY74" s="53">
        <f t="shared" si="57"/>
        <v>97.210155999999998</v>
      </c>
      <c r="HZ74" s="53">
        <f t="shared" si="57"/>
        <v>82.558661999999998</v>
      </c>
      <c r="IA74" s="53">
        <f t="shared" si="57"/>
        <v>74.701997000000006</v>
      </c>
      <c r="IB74" s="53">
        <f t="shared" si="57"/>
        <v>51.288777000000003</v>
      </c>
      <c r="IC74" s="53">
        <f t="shared" si="57"/>
        <v>80.349792000000008</v>
      </c>
      <c r="ID74" s="53">
        <f t="shared" si="57"/>
        <v>34.977814000000002</v>
      </c>
      <c r="IE74" s="53">
        <f t="shared" si="57"/>
        <v>100.77354600000001</v>
      </c>
      <c r="IF74" s="53">
        <f t="shared" si="57"/>
        <v>51.627451999999998</v>
      </c>
      <c r="IG74" s="53">
        <f t="shared" si="57"/>
        <v>341.544825</v>
      </c>
      <c r="IH74" s="53">
        <f t="shared" si="57"/>
        <v>65.677429000000004</v>
      </c>
      <c r="II74" s="53">
        <f t="shared" si="57"/>
        <v>122.871482</v>
      </c>
      <c r="IJ74" s="53">
        <f t="shared" si="57"/>
        <v>61.705670999999995</v>
      </c>
      <c r="IK74" s="53">
        <f t="shared" si="57"/>
        <v>30.529396999999999</v>
      </c>
      <c r="IL74" s="53">
        <f t="shared" si="57"/>
        <v>19.646849</v>
      </c>
      <c r="IM74" s="53">
        <f t="shared" si="57"/>
        <v>73.205947000000009</v>
      </c>
      <c r="IN74" s="53">
        <f t="shared" si="57"/>
        <v>43.173129000000003</v>
      </c>
      <c r="IO74" s="53">
        <f t="shared" si="57"/>
        <v>50.201175999999997</v>
      </c>
      <c r="IP74" s="53">
        <f t="shared" si="57"/>
        <v>0</v>
      </c>
      <c r="IQ74" s="53">
        <f t="shared" si="57"/>
        <v>49.499522000000006</v>
      </c>
      <c r="IR74" s="53">
        <f t="shared" si="57"/>
        <v>186.42376299999998</v>
      </c>
      <c r="IS74" s="53">
        <f t="shared" si="57"/>
        <v>43.308166</v>
      </c>
      <c r="IT74" s="53">
        <f t="shared" si="57"/>
        <v>32.692810999999999</v>
      </c>
      <c r="IU74" s="53">
        <f t="shared" si="57"/>
        <v>4.0756899999999998</v>
      </c>
      <c r="IV74" s="53">
        <f t="shared" si="57"/>
        <v>240.59866700000001</v>
      </c>
      <c r="IW74" s="53">
        <f t="shared" si="57"/>
        <v>367.93447400000002</v>
      </c>
      <c r="IX74" s="53">
        <f t="shared" si="57"/>
        <v>82.493568999999994</v>
      </c>
      <c r="IY74" s="53">
        <f t="shared" si="57"/>
        <v>253.04546999999999</v>
      </c>
      <c r="IZ74" s="53">
        <f t="shared" si="57"/>
        <v>54.586203999999995</v>
      </c>
      <c r="JA74" s="53">
        <f t="shared" si="57"/>
        <v>198.78469699999999</v>
      </c>
      <c r="JB74" s="53">
        <f t="shared" si="57"/>
        <v>372.25762300000002</v>
      </c>
      <c r="JC74" s="53">
        <f t="shared" si="57"/>
        <v>310.62839100000002</v>
      </c>
      <c r="JD74" s="53">
        <f t="shared" si="57"/>
        <v>125.17110599999999</v>
      </c>
      <c r="JE74" s="53">
        <f t="shared" si="57"/>
        <v>3.7300779999999998</v>
      </c>
      <c r="JF74" s="53">
        <f t="shared" si="57"/>
        <v>37.705483999999998</v>
      </c>
      <c r="JG74" s="53">
        <f t="shared" si="57"/>
        <v>62.975517999999994</v>
      </c>
      <c r="JH74" s="53">
        <f t="shared" si="57"/>
        <v>203.33053600000002</v>
      </c>
      <c r="JI74" s="53">
        <f t="shared" ref="JI74:JS74" si="58">JI76+JI77</f>
        <v>179.52128500000001</v>
      </c>
      <c r="JJ74" s="53">
        <f t="shared" si="58"/>
        <v>2626.8347229999999</v>
      </c>
      <c r="JK74" s="53">
        <f t="shared" si="58"/>
        <v>285.18087500000001</v>
      </c>
      <c r="JL74" s="53">
        <f t="shared" si="58"/>
        <v>4.9758659999999999</v>
      </c>
      <c r="JM74" s="53">
        <f t="shared" si="58"/>
        <v>316.39241500000003</v>
      </c>
      <c r="JN74" s="53">
        <f t="shared" si="58"/>
        <v>124.175477</v>
      </c>
      <c r="JO74" s="53">
        <f t="shared" si="58"/>
        <v>6.5424140000000008</v>
      </c>
      <c r="JP74" s="53">
        <f t="shared" si="58"/>
        <v>95.391401999999999</v>
      </c>
      <c r="JQ74" s="53">
        <f t="shared" si="58"/>
        <v>153.276749</v>
      </c>
      <c r="JR74" s="53">
        <f t="shared" si="58"/>
        <v>2045.9987800000001</v>
      </c>
      <c r="JS74" s="53">
        <f t="shared" si="58"/>
        <v>4096.3027440000005</v>
      </c>
      <c r="JT74" s="112"/>
      <c r="JU74" s="15"/>
    </row>
    <row r="75" spans="1:281" ht="15">
      <c r="A75" s="50"/>
      <c r="B75" s="47"/>
      <c r="C75" s="26"/>
      <c r="D75" s="26"/>
      <c r="E75" s="27"/>
      <c r="F75" s="27"/>
      <c r="G75" s="27"/>
      <c r="H75" s="26"/>
      <c r="I75" s="27"/>
      <c r="J75" s="26"/>
      <c r="K75" s="47"/>
      <c r="L75" s="47"/>
      <c r="M75" s="66"/>
      <c r="N75" s="66"/>
      <c r="O75" s="66"/>
      <c r="P75" s="66"/>
      <c r="Q75" s="66"/>
      <c r="R75" s="53"/>
      <c r="S75" s="53"/>
      <c r="T75" s="53"/>
      <c r="U75" s="102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8"/>
      <c r="BA75" s="68"/>
      <c r="BB75" s="68"/>
      <c r="BC75" s="68"/>
      <c r="BD75" s="68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6"/>
      <c r="BS75" s="66"/>
      <c r="BT75" s="66"/>
      <c r="BU75" s="66"/>
      <c r="BV75" s="66"/>
      <c r="BW75" s="66"/>
      <c r="BX75" s="66"/>
      <c r="BY75" s="66"/>
      <c r="BZ75" s="66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6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6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8"/>
      <c r="FK75" s="55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8"/>
      <c r="FY75" s="68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8"/>
      <c r="GN75" s="68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8"/>
      <c r="HC75" s="68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8"/>
      <c r="HR75" s="68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8"/>
      <c r="IG75" s="68"/>
      <c r="IH75" s="68"/>
      <c r="II75" s="68"/>
      <c r="IJ75" s="68"/>
      <c r="IK75" s="68"/>
      <c r="IL75" s="68"/>
      <c r="IM75" s="68"/>
      <c r="IN75" s="68"/>
      <c r="IO75" s="68"/>
      <c r="IP75" s="68"/>
      <c r="IQ75" s="106"/>
      <c r="IR75" s="68"/>
      <c r="IS75" s="68"/>
      <c r="IT75" s="15"/>
      <c r="IU75" s="106"/>
      <c r="IV75" s="68"/>
      <c r="IW75" s="68"/>
      <c r="IX75" s="68"/>
      <c r="IY75" s="68"/>
      <c r="IZ75" s="68"/>
      <c r="JA75" s="68"/>
      <c r="JB75" s="68"/>
      <c r="JC75" s="68"/>
      <c r="JD75" s="68"/>
      <c r="JE75" s="68"/>
      <c r="JF75" s="68"/>
      <c r="JG75" s="68"/>
      <c r="JH75" s="68"/>
      <c r="JI75" s="68"/>
      <c r="JJ75" s="68"/>
      <c r="JK75" s="68"/>
      <c r="JL75" s="68"/>
      <c r="JM75" s="68"/>
      <c r="JN75" s="68"/>
      <c r="JO75" s="68"/>
      <c r="JP75" s="68"/>
      <c r="JQ75" s="68"/>
      <c r="JR75" s="102"/>
      <c r="JS75" s="102"/>
      <c r="JT75" s="114"/>
      <c r="JU75" s="15"/>
    </row>
    <row r="76" spans="1:281" ht="15">
      <c r="A76" s="64" t="s">
        <v>70</v>
      </c>
      <c r="B76" s="47">
        <v>141.6</v>
      </c>
      <c r="C76" s="26">
        <v>23.6</v>
      </c>
      <c r="D76" s="26" t="s">
        <v>22</v>
      </c>
      <c r="E76" s="27">
        <v>99.9</v>
      </c>
      <c r="F76" s="27">
        <v>291.10000000000002</v>
      </c>
      <c r="G76" s="27">
        <v>380.5</v>
      </c>
      <c r="H76" s="26">
        <v>64.5</v>
      </c>
      <c r="I76" s="17">
        <v>286.89999999999998</v>
      </c>
      <c r="J76" s="25">
        <v>389.5</v>
      </c>
      <c r="K76" s="47">
        <v>58.709999999999994</v>
      </c>
      <c r="L76" s="47">
        <v>401.838369</v>
      </c>
      <c r="M76" s="66">
        <v>487.81100900000001</v>
      </c>
      <c r="N76" s="66">
        <v>6402.7227424990633</v>
      </c>
      <c r="O76" s="66">
        <v>2497.1807137575629</v>
      </c>
      <c r="P76" s="66">
        <v>1601.854695</v>
      </c>
      <c r="Q76" s="66">
        <v>862.96444699999995</v>
      </c>
      <c r="R76" s="66">
        <v>549.46732100000008</v>
      </c>
      <c r="S76" s="66">
        <v>1038.2027169999999</v>
      </c>
      <c r="T76" s="66">
        <v>681.09977499999991</v>
      </c>
      <c r="U76" s="102">
        <f t="shared" si="14"/>
        <v>2021.7508260000002</v>
      </c>
      <c r="V76" s="65">
        <v>0</v>
      </c>
      <c r="W76" s="65">
        <v>0</v>
      </c>
      <c r="X76" s="65">
        <v>0</v>
      </c>
      <c r="Y76" s="65">
        <v>0</v>
      </c>
      <c r="Z76" s="65">
        <v>0</v>
      </c>
      <c r="AA76" s="65">
        <v>0</v>
      </c>
      <c r="AB76" s="65">
        <v>0</v>
      </c>
      <c r="AC76" s="65">
        <v>0</v>
      </c>
      <c r="AD76" s="65">
        <v>0</v>
      </c>
      <c r="AE76" s="65">
        <v>0</v>
      </c>
      <c r="AF76" s="65">
        <v>0</v>
      </c>
      <c r="AG76" s="65">
        <v>0</v>
      </c>
      <c r="AH76" s="65">
        <v>0</v>
      </c>
      <c r="AI76" s="65">
        <v>0</v>
      </c>
      <c r="AJ76" s="65">
        <v>2.6</v>
      </c>
      <c r="AK76" s="65"/>
      <c r="AL76" s="65">
        <v>9.4</v>
      </c>
      <c r="AM76" s="65">
        <v>75</v>
      </c>
      <c r="AN76" s="65" t="s">
        <v>22</v>
      </c>
      <c r="AO76" s="65" t="s">
        <v>24</v>
      </c>
      <c r="AP76" s="65" t="s">
        <v>22</v>
      </c>
      <c r="AQ76" s="65" t="s">
        <v>22</v>
      </c>
      <c r="AR76" s="65">
        <v>12.9</v>
      </c>
      <c r="AS76" s="65" t="s">
        <v>22</v>
      </c>
      <c r="AT76" s="65" t="s">
        <v>22</v>
      </c>
      <c r="AU76" s="65" t="s">
        <v>22</v>
      </c>
      <c r="AV76" s="65">
        <v>32.799999999999997</v>
      </c>
      <c r="AW76" s="65"/>
      <c r="AX76" s="65" t="s">
        <v>22</v>
      </c>
      <c r="AY76" s="65"/>
      <c r="AZ76" s="68">
        <v>15.6</v>
      </c>
      <c r="BA76" s="68">
        <v>0</v>
      </c>
      <c r="BB76" s="68">
        <v>26.2</v>
      </c>
      <c r="BC76" s="68">
        <v>0</v>
      </c>
      <c r="BD76" s="68">
        <v>41.5</v>
      </c>
      <c r="BE76" s="65">
        <v>175</v>
      </c>
      <c r="BF76" s="65">
        <v>2.7</v>
      </c>
      <c r="BG76" s="65">
        <v>0</v>
      </c>
      <c r="BH76" s="65">
        <v>0</v>
      </c>
      <c r="BI76" s="65">
        <v>136.4</v>
      </c>
      <c r="BJ76" s="65">
        <v>-1.1546319456101628E-14</v>
      </c>
      <c r="BK76" s="65">
        <v>-1.1546319456101628E-14</v>
      </c>
      <c r="BL76" s="65">
        <v>-1.1546319456101628E-14</v>
      </c>
      <c r="BM76" s="65">
        <v>69.599999999999994</v>
      </c>
      <c r="BN76" s="65">
        <v>96.7</v>
      </c>
      <c r="BO76" s="65">
        <v>1.6875389974302379E-14</v>
      </c>
      <c r="BP76" s="65">
        <v>18.600000000000001</v>
      </c>
      <c r="BQ76" s="65">
        <v>56.5</v>
      </c>
      <c r="BR76" s="66">
        <v>2.7</v>
      </c>
      <c r="BS76" s="66">
        <v>2.7</v>
      </c>
      <c r="BT76" s="66">
        <v>139.1</v>
      </c>
      <c r="BU76" s="66">
        <v>139.1</v>
      </c>
      <c r="BV76" s="66">
        <v>139.1</v>
      </c>
      <c r="BW76" s="66">
        <v>139.1</v>
      </c>
      <c r="BX76" s="66">
        <v>208.7</v>
      </c>
      <c r="BY76" s="65">
        <v>305.39999999999998</v>
      </c>
      <c r="BZ76" s="65">
        <v>305.39999999999998</v>
      </c>
      <c r="CA76" s="65">
        <v>324</v>
      </c>
      <c r="CB76" s="68">
        <v>380.5</v>
      </c>
      <c r="CC76" s="65" t="s">
        <v>22</v>
      </c>
      <c r="CD76" s="65">
        <v>0</v>
      </c>
      <c r="CE76" s="65">
        <v>0</v>
      </c>
      <c r="CF76" s="65">
        <v>0</v>
      </c>
      <c r="CG76" s="65">
        <v>45.6</v>
      </c>
      <c r="CH76" s="65">
        <v>13.6</v>
      </c>
      <c r="CI76" s="65">
        <v>4.8999999999999915</v>
      </c>
      <c r="CJ76" s="65">
        <v>0</v>
      </c>
      <c r="CK76" s="65">
        <v>0</v>
      </c>
      <c r="CL76" s="65">
        <v>0.40000000000000568</v>
      </c>
      <c r="CM76" s="65">
        <v>0</v>
      </c>
      <c r="CN76" s="65">
        <v>0</v>
      </c>
      <c r="CO76" s="65" t="s">
        <v>22</v>
      </c>
      <c r="CP76" s="65" t="s">
        <v>22</v>
      </c>
      <c r="CQ76" s="65" t="s">
        <v>22</v>
      </c>
      <c r="CR76" s="65">
        <v>45.6</v>
      </c>
      <c r="CS76" s="65">
        <v>59.2</v>
      </c>
      <c r="CT76" s="68">
        <v>64.099999999999994</v>
      </c>
      <c r="CU76" s="65">
        <v>64.099999999999994</v>
      </c>
      <c r="CV76" s="65">
        <v>64.099999999999994</v>
      </c>
      <c r="CW76" s="68">
        <v>64.5</v>
      </c>
      <c r="CX76" s="68">
        <v>64.5</v>
      </c>
      <c r="CY76" s="65">
        <v>64.5</v>
      </c>
      <c r="CZ76" s="65" t="s">
        <v>22</v>
      </c>
      <c r="DA76" s="65" t="s">
        <v>22</v>
      </c>
      <c r="DB76" s="65" t="s">
        <v>22</v>
      </c>
      <c r="DC76" s="68">
        <v>3.8</v>
      </c>
      <c r="DD76" s="68">
        <v>3.8</v>
      </c>
      <c r="DE76" s="68">
        <v>42.8</v>
      </c>
      <c r="DF76" s="68">
        <v>42.8</v>
      </c>
      <c r="DG76" s="68">
        <v>243.1</v>
      </c>
      <c r="DH76" s="68">
        <v>244.8</v>
      </c>
      <c r="DI76" s="68">
        <v>286.89999999999998</v>
      </c>
      <c r="DJ76" s="68">
        <v>286.89999999999998</v>
      </c>
      <c r="DK76" s="68">
        <v>286.89999999999998</v>
      </c>
      <c r="DL76" s="65" t="s">
        <v>22</v>
      </c>
      <c r="DM76" s="65">
        <v>81.400000000000006</v>
      </c>
      <c r="DN76" s="65">
        <v>123.7</v>
      </c>
      <c r="DO76" s="65">
        <v>125.8</v>
      </c>
      <c r="DP76" s="65">
        <v>125.8</v>
      </c>
      <c r="DQ76" s="65">
        <v>136.9</v>
      </c>
      <c r="DR76" s="68">
        <v>136.9</v>
      </c>
      <c r="DS76" s="68">
        <v>136.9</v>
      </c>
      <c r="DT76" s="68">
        <v>136.9</v>
      </c>
      <c r="DU76" s="68">
        <v>386.2</v>
      </c>
      <c r="DV76" s="68">
        <v>386.5</v>
      </c>
      <c r="DW76" s="68">
        <v>3</v>
      </c>
      <c r="DX76" s="68">
        <f>DV76+DW76</f>
        <v>389.5</v>
      </c>
      <c r="DY76" s="65" t="s">
        <v>22</v>
      </c>
      <c r="DZ76" s="65"/>
      <c r="EA76" s="65">
        <v>1.7</v>
      </c>
      <c r="EB76" s="65">
        <v>5.7</v>
      </c>
      <c r="EC76" s="65">
        <v>0</v>
      </c>
      <c r="ED76" s="65">
        <v>0</v>
      </c>
      <c r="EE76" s="65">
        <v>6.8</v>
      </c>
      <c r="EF76" s="65">
        <v>19.899999999999999</v>
      </c>
      <c r="EG76" s="65">
        <v>0</v>
      </c>
      <c r="EH76" s="65">
        <v>0</v>
      </c>
      <c r="EI76" s="65">
        <v>16.600000000000001</v>
      </c>
      <c r="EJ76" s="65">
        <v>8.01</v>
      </c>
      <c r="EK76" s="66">
        <f>SUM(DY76:EJ76)</f>
        <v>58.709999999999994</v>
      </c>
      <c r="EL76" s="65">
        <v>8.8000000000000007</v>
      </c>
      <c r="EM76" s="65">
        <v>82.1</v>
      </c>
      <c r="EN76" s="65">
        <v>18.399999999999999</v>
      </c>
      <c r="EO76" s="65">
        <v>0</v>
      </c>
      <c r="EP76" s="65">
        <v>21.3</v>
      </c>
      <c r="EQ76" s="65">
        <v>1.4</v>
      </c>
      <c r="ER76" s="65">
        <v>46.5</v>
      </c>
      <c r="ES76" s="65">
        <v>0</v>
      </c>
      <c r="ET76" s="65">
        <v>0</v>
      </c>
      <c r="EU76" s="65">
        <v>35.138368999999997</v>
      </c>
      <c r="EV76" s="65">
        <v>28.6</v>
      </c>
      <c r="EW76" s="65">
        <v>159.6</v>
      </c>
      <c r="EX76" s="66">
        <f>SUM(EL76:EW76)</f>
        <v>401.838369</v>
      </c>
      <c r="EY76" s="67">
        <v>19.600000000000001</v>
      </c>
      <c r="EZ76" s="65">
        <v>4.8980709999999998</v>
      </c>
      <c r="FA76" s="68">
        <v>18.379849</v>
      </c>
      <c r="FB76" s="68"/>
      <c r="FC76" s="68">
        <v>0</v>
      </c>
      <c r="FD76" s="68">
        <v>0</v>
      </c>
      <c r="FE76" s="68"/>
      <c r="FF76" s="68">
        <v>305.80741699999999</v>
      </c>
      <c r="FG76" s="68"/>
      <c r="FH76" s="68">
        <v>121.62567199999999</v>
      </c>
      <c r="FI76" s="68">
        <v>0</v>
      </c>
      <c r="FJ76" s="68">
        <v>17.5</v>
      </c>
      <c r="FK76" s="68">
        <f>SUM(EY76:FD76)+FE76+FF76+FG76+FH76+FI76+FJ76</f>
        <v>487.81100900000001</v>
      </c>
      <c r="FL76" s="68">
        <v>173.504333</v>
      </c>
      <c r="FM76" s="68">
        <v>14.528567000000001</v>
      </c>
      <c r="FN76" s="68">
        <v>22.104046</v>
      </c>
      <c r="FO76" s="68">
        <v>32.351371999999998</v>
      </c>
      <c r="FP76" s="68">
        <v>1999.7108412999999</v>
      </c>
      <c r="FQ76" s="68">
        <v>42.3</v>
      </c>
      <c r="FR76" s="68">
        <v>1562.1509407090919</v>
      </c>
      <c r="FS76" s="68">
        <v>2154.8435307696009</v>
      </c>
      <c r="FT76" s="68">
        <v>252.42423546120801</v>
      </c>
      <c r="FU76" s="68">
        <v>41.5</v>
      </c>
      <c r="FV76" s="68">
        <v>22.177035216099998</v>
      </c>
      <c r="FW76" s="68">
        <v>85.127841043061991</v>
      </c>
      <c r="FX76" s="68">
        <f>FM76+FL76+FN76+FO76+FP76+FQ76+FR76+FS76+FT76+FU76+FV76+FW76</f>
        <v>6402.7227424990633</v>
      </c>
      <c r="FY76" s="68">
        <v>0.22444769840000001</v>
      </c>
      <c r="FZ76" s="68">
        <v>23.101728870245999</v>
      </c>
      <c r="GA76" s="68">
        <v>488.20050232891617</v>
      </c>
      <c r="GB76" s="68">
        <v>614.83925391000025</v>
      </c>
      <c r="GC76" s="68">
        <v>88.653707370000006</v>
      </c>
      <c r="GD76" s="68">
        <v>205.05753561999998</v>
      </c>
      <c r="GE76" s="68">
        <v>411.47134301000006</v>
      </c>
      <c r="GF76" s="68"/>
      <c r="GG76" s="68">
        <v>419.62872995000004</v>
      </c>
      <c r="GH76" s="68">
        <v>210.66091700000001</v>
      </c>
      <c r="GI76" s="68">
        <v>21.985734000000001</v>
      </c>
      <c r="GJ76" s="68">
        <v>13.356814</v>
      </c>
      <c r="GK76" s="68">
        <f>SUM(FY76:GJ76)</f>
        <v>2497.1807137575629</v>
      </c>
      <c r="GL76" s="68">
        <v>24.862143</v>
      </c>
      <c r="GM76" s="68">
        <v>75.652750999999995</v>
      </c>
      <c r="GN76" s="68">
        <v>37.737423999999997</v>
      </c>
      <c r="GO76" s="68">
        <v>36.129041000000001</v>
      </c>
      <c r="GP76" s="68">
        <v>8.1832030000000007</v>
      </c>
      <c r="GQ76" s="68">
        <v>1371.1779839999999</v>
      </c>
      <c r="GR76" s="68">
        <v>0.659196</v>
      </c>
      <c r="GS76" s="68">
        <v>1406.8068880000001</v>
      </c>
      <c r="GT76" s="68"/>
      <c r="GU76" s="68">
        <v>0.15993299999999999</v>
      </c>
      <c r="GV76" s="68">
        <v>9.115221</v>
      </c>
      <c r="GW76" s="68"/>
      <c r="GX76" s="68">
        <v>35.164512000000002</v>
      </c>
      <c r="GY76" s="68">
        <v>0.213751</v>
      </c>
      <c r="GZ76" s="68"/>
      <c r="HA76" s="68">
        <v>93.540743000000006</v>
      </c>
      <c r="HB76" s="68">
        <v>625.85675600000002</v>
      </c>
      <c r="HC76" s="68"/>
      <c r="HD76" s="68">
        <v>21</v>
      </c>
      <c r="HE76" s="68">
        <v>1.842403</v>
      </c>
      <c r="HF76" s="68">
        <v>1.6198140000000001</v>
      </c>
      <c r="HG76" s="68">
        <v>52.409185999999998</v>
      </c>
      <c r="HH76" s="68"/>
      <c r="HI76" s="68">
        <v>31.317281999999999</v>
      </c>
      <c r="HJ76" s="68">
        <v>1.802046</v>
      </c>
      <c r="HK76" s="68">
        <v>29.209199000000002</v>
      </c>
      <c r="HL76" s="68">
        <v>12.867899</v>
      </c>
      <c r="HM76" s="68">
        <v>144.45459500000001</v>
      </c>
      <c r="HN76" s="68">
        <v>28.221115000000001</v>
      </c>
      <c r="HO76" s="68">
        <v>165.221656</v>
      </c>
      <c r="HP76" s="68">
        <v>23.285504</v>
      </c>
      <c r="HQ76" s="68">
        <v>0.69817799999999997</v>
      </c>
      <c r="HR76" s="68">
        <v>27.935312</v>
      </c>
      <c r="HS76" s="68">
        <v>68.576699000000005</v>
      </c>
      <c r="HT76" s="68">
        <v>25.785913999999998</v>
      </c>
      <c r="HU76" s="68">
        <v>21.409203999999999</v>
      </c>
      <c r="HV76" s="68">
        <v>13.436036</v>
      </c>
      <c r="HW76" s="68">
        <v>101.545507</v>
      </c>
      <c r="HX76" s="68">
        <v>29.034155999999999</v>
      </c>
      <c r="HY76" s="68">
        <v>89.997163</v>
      </c>
      <c r="HZ76" s="68">
        <v>81.839806999999993</v>
      </c>
      <c r="IA76" s="68">
        <v>67.813361</v>
      </c>
      <c r="IB76" s="68">
        <v>51.288777000000003</v>
      </c>
      <c r="IC76" s="68">
        <v>78.508915000000002</v>
      </c>
      <c r="ID76" s="68">
        <v>34.977814000000002</v>
      </c>
      <c r="IE76" s="68">
        <v>100.23055600000001</v>
      </c>
      <c r="IF76" s="68">
        <v>49.348244999999999</v>
      </c>
      <c r="IG76" s="68">
        <v>340.18238000000002</v>
      </c>
      <c r="IH76" s="68">
        <v>62.647002999999998</v>
      </c>
      <c r="II76" s="68">
        <v>81.196337999999997</v>
      </c>
      <c r="IJ76" s="68">
        <v>60.442073999999998</v>
      </c>
      <c r="IK76" s="68">
        <v>25.949328999999999</v>
      </c>
      <c r="IL76" s="68">
        <v>17.979534000000001</v>
      </c>
      <c r="IM76" s="68">
        <v>72.549968000000007</v>
      </c>
      <c r="IN76" s="68">
        <v>31.347396</v>
      </c>
      <c r="IO76" s="68">
        <v>50.201175999999997</v>
      </c>
      <c r="IP76" s="68"/>
      <c r="IQ76" s="106">
        <v>49.319194000000003</v>
      </c>
      <c r="IR76" s="68">
        <v>186.37220199999999</v>
      </c>
      <c r="IS76" s="68">
        <v>43.095560999999996</v>
      </c>
      <c r="IT76" s="106">
        <v>32.584704000000002</v>
      </c>
      <c r="IU76" s="106">
        <v>3.7826930000000001</v>
      </c>
      <c r="IV76" s="68">
        <v>240.59866700000001</v>
      </c>
      <c r="IW76" s="68">
        <v>367.93447400000002</v>
      </c>
      <c r="IX76" s="68">
        <v>82.493568999999994</v>
      </c>
      <c r="IY76" s="68">
        <v>253.04546999999999</v>
      </c>
      <c r="IZ76" s="68">
        <v>45.978907999999997</v>
      </c>
      <c r="JA76" s="68">
        <v>198.78469699999999</v>
      </c>
      <c r="JB76" s="68">
        <v>372.19788</v>
      </c>
      <c r="JC76" s="68">
        <v>307.49682000000001</v>
      </c>
      <c r="JD76" s="68">
        <v>115.787933</v>
      </c>
      <c r="JE76" s="68">
        <v>1.0650109999999999</v>
      </c>
      <c r="JF76" s="68">
        <v>36.596305999999998</v>
      </c>
      <c r="JG76" s="68">
        <v>43.827233999999997</v>
      </c>
      <c r="JH76" s="68">
        <v>202.54074600000001</v>
      </c>
      <c r="JI76" s="68">
        <v>179.52128500000001</v>
      </c>
      <c r="JJ76" s="68">
        <v>2626.8347229999999</v>
      </c>
      <c r="JK76" s="68">
        <v>281.268035</v>
      </c>
      <c r="JL76" s="68">
        <v>4.5749969999999998</v>
      </c>
      <c r="JM76" s="68">
        <v>316.39241500000003</v>
      </c>
      <c r="JN76" s="68">
        <v>121.61012100000001</v>
      </c>
      <c r="JO76" s="68">
        <v>6.0220010000000004</v>
      </c>
      <c r="JP76" s="68">
        <v>91.120699000000002</v>
      </c>
      <c r="JQ76" s="68">
        <v>151.562175</v>
      </c>
      <c r="JR76" s="102">
        <f t="shared" si="19"/>
        <v>2021.7508260000002</v>
      </c>
      <c r="JS76" s="102">
        <f t="shared" si="20"/>
        <v>4061.8707370000002</v>
      </c>
      <c r="JT76" s="114"/>
      <c r="JU76" s="15"/>
    </row>
    <row r="77" spans="1:281" ht="15">
      <c r="A77" s="64" t="s">
        <v>71</v>
      </c>
      <c r="B77" s="47"/>
      <c r="C77" s="26"/>
      <c r="D77" s="26"/>
      <c r="E77" s="27"/>
      <c r="F77" s="27">
        <v>135.19999999999999</v>
      </c>
      <c r="G77" s="27">
        <v>391</v>
      </c>
      <c r="H77" s="26">
        <v>145.30000000000001</v>
      </c>
      <c r="I77" s="17">
        <v>111.3</v>
      </c>
      <c r="J77" s="25">
        <v>344.4</v>
      </c>
      <c r="K77" s="47">
        <v>2571.5970159999997</v>
      </c>
      <c r="L77" s="47">
        <v>4132.7367920000006</v>
      </c>
      <c r="M77" s="66">
        <v>2601.7581540000001</v>
      </c>
      <c r="N77" s="66">
        <v>4073.2250267672503</v>
      </c>
      <c r="O77" s="66">
        <v>47.901528885499999</v>
      </c>
      <c r="P77" s="66">
        <v>112.07994747999987</v>
      </c>
      <c r="Q77" s="66">
        <v>131.01511500000001</v>
      </c>
      <c r="R77" s="66">
        <v>37.755707999999998</v>
      </c>
      <c r="S77" s="66">
        <v>24.223825999999999</v>
      </c>
      <c r="T77" s="66">
        <v>65.142756000000006</v>
      </c>
      <c r="U77" s="102">
        <f t="shared" ref="U77:U79" si="59">SUM(IT77:JE77)</f>
        <v>24.247954000000007</v>
      </c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8">
        <v>0</v>
      </c>
      <c r="BA77" s="68">
        <v>0</v>
      </c>
      <c r="BB77" s="68">
        <v>134.80000000000001</v>
      </c>
      <c r="BC77" s="68">
        <v>0.39999999999997726</v>
      </c>
      <c r="BD77" s="68">
        <v>0</v>
      </c>
      <c r="BE77" s="65"/>
      <c r="BF77" s="65" t="s">
        <v>22</v>
      </c>
      <c r="BG77" s="65">
        <v>30.4</v>
      </c>
      <c r="BH77" s="65">
        <v>0</v>
      </c>
      <c r="BI77" s="65">
        <v>44.8</v>
      </c>
      <c r="BJ77" s="65">
        <v>153</v>
      </c>
      <c r="BK77" s="65">
        <v>97.1</v>
      </c>
      <c r="BL77" s="65">
        <v>9.9999999999980105E-2</v>
      </c>
      <c r="BM77" s="65">
        <v>1.4210854715202004E-14</v>
      </c>
      <c r="BN77" s="65">
        <v>1.4210854715202004E-14</v>
      </c>
      <c r="BO77" s="65">
        <v>1.4210854715202004E-14</v>
      </c>
      <c r="BP77" s="65">
        <v>1.4210854715202004E-14</v>
      </c>
      <c r="BQ77" s="65">
        <v>65.599999999999994</v>
      </c>
      <c r="BR77" s="66">
        <v>30.4</v>
      </c>
      <c r="BS77" s="66">
        <v>30.4</v>
      </c>
      <c r="BT77" s="66">
        <v>75.2</v>
      </c>
      <c r="BU77" s="66">
        <v>228.2</v>
      </c>
      <c r="BV77" s="66">
        <v>325.3</v>
      </c>
      <c r="BW77" s="66">
        <v>325.39999999999998</v>
      </c>
      <c r="BX77" s="66">
        <v>325.39999999999998</v>
      </c>
      <c r="BY77" s="65">
        <v>325.39999999999998</v>
      </c>
      <c r="BZ77" s="65">
        <v>325.39999999999998</v>
      </c>
      <c r="CA77" s="65">
        <v>325.39999999999998</v>
      </c>
      <c r="CB77" s="68">
        <v>391</v>
      </c>
      <c r="CC77" s="65">
        <v>27.1</v>
      </c>
      <c r="CD77" s="65">
        <v>9.9999999999997868E-2</v>
      </c>
      <c r="CE77" s="65">
        <v>0</v>
      </c>
      <c r="CF77" s="65">
        <v>0</v>
      </c>
      <c r="CG77" s="65">
        <v>40.700000000000003</v>
      </c>
      <c r="CH77" s="65">
        <v>0</v>
      </c>
      <c r="CI77" s="65">
        <v>33</v>
      </c>
      <c r="CJ77" s="65">
        <v>0</v>
      </c>
      <c r="CK77" s="65">
        <v>0.59999999999999432</v>
      </c>
      <c r="CL77" s="65">
        <v>9.9999999999994316E-2</v>
      </c>
      <c r="CM77" s="65">
        <v>0</v>
      </c>
      <c r="CN77" s="65">
        <v>43.7</v>
      </c>
      <c r="CO77" s="65">
        <v>27.2</v>
      </c>
      <c r="CP77" s="65">
        <v>27.2</v>
      </c>
      <c r="CQ77" s="65">
        <v>27.2</v>
      </c>
      <c r="CR77" s="65">
        <v>67.900000000000006</v>
      </c>
      <c r="CS77" s="65">
        <v>67.900000000000006</v>
      </c>
      <c r="CT77" s="68">
        <v>100.9</v>
      </c>
      <c r="CU77" s="65">
        <v>100.9</v>
      </c>
      <c r="CV77" s="65">
        <v>101.5</v>
      </c>
      <c r="CW77" s="68">
        <v>101.6</v>
      </c>
      <c r="CX77" s="68">
        <v>101.6</v>
      </c>
      <c r="CY77" s="65">
        <v>145.30000000000001</v>
      </c>
      <c r="CZ77" s="65">
        <v>35.299999999999997</v>
      </c>
      <c r="DA77" s="65">
        <v>35.299999999999997</v>
      </c>
      <c r="DB77" s="65">
        <v>35.049999999999997</v>
      </c>
      <c r="DC77" s="68">
        <v>35.700000000000003</v>
      </c>
      <c r="DD77" s="68">
        <v>36.9</v>
      </c>
      <c r="DE77" s="68">
        <v>36.9</v>
      </c>
      <c r="DF77" s="68">
        <v>36.9</v>
      </c>
      <c r="DG77" s="68">
        <v>36.9</v>
      </c>
      <c r="DH77" s="68">
        <v>80.3</v>
      </c>
      <c r="DI77" s="68">
        <v>85.4</v>
      </c>
      <c r="DJ77" s="68">
        <v>111.3</v>
      </c>
      <c r="DK77" s="68">
        <v>111.3</v>
      </c>
      <c r="DL77" s="68">
        <v>10.7</v>
      </c>
      <c r="DM77" s="68">
        <v>21.3</v>
      </c>
      <c r="DN77" s="68">
        <v>32</v>
      </c>
      <c r="DO77" s="68">
        <v>42.6</v>
      </c>
      <c r="DP77" s="68">
        <v>53.2</v>
      </c>
      <c r="DQ77" s="65">
        <v>82.2</v>
      </c>
      <c r="DR77" s="68">
        <v>82.2</v>
      </c>
      <c r="DS77" s="68">
        <v>82.2</v>
      </c>
      <c r="DT77" s="68">
        <v>82.2</v>
      </c>
      <c r="DU77" s="68">
        <v>82.2</v>
      </c>
      <c r="DV77" s="68">
        <v>95.8</v>
      </c>
      <c r="DW77" s="68">
        <f>248.6</f>
        <v>248.6</v>
      </c>
      <c r="DX77" s="68">
        <f>DV77+DW77</f>
        <v>344.4</v>
      </c>
      <c r="DY77" s="65">
        <v>16.899999999999999</v>
      </c>
      <c r="DZ77" s="65">
        <v>2.4</v>
      </c>
      <c r="EA77" s="65">
        <f>143.8+150.4</f>
        <v>294.20000000000005</v>
      </c>
      <c r="EB77" s="65">
        <f>89.2</f>
        <v>89.2</v>
      </c>
      <c r="EC77" s="65">
        <v>0</v>
      </c>
      <c r="ED77" s="65">
        <f>[1]Feuil3!$F$43</f>
        <v>181.924115</v>
      </c>
      <c r="EE77" s="65">
        <f>30.2+267.9</f>
        <v>298.09999999999997</v>
      </c>
      <c r="EF77" s="65">
        <f>18.1+94.7</f>
        <v>112.80000000000001</v>
      </c>
      <c r="EG77" s="65">
        <v>105.227632</v>
      </c>
      <c r="EH77" s="65">
        <v>1134.1452690000001</v>
      </c>
      <c r="EI77" s="65">
        <v>86.2</v>
      </c>
      <c r="EJ77" s="65">
        <v>250.5</v>
      </c>
      <c r="EK77" s="66">
        <f>SUM(DY77:EJ77)</f>
        <v>2571.5970159999997</v>
      </c>
      <c r="EL77" s="65">
        <v>144.1</v>
      </c>
      <c r="EM77" s="65">
        <v>41.7</v>
      </c>
      <c r="EN77" s="65">
        <v>195.8</v>
      </c>
      <c r="EO77" s="65">
        <v>26.694175999999999</v>
      </c>
      <c r="EP77" s="65">
        <v>163.6</v>
      </c>
      <c r="EQ77" s="65">
        <v>557.1</v>
      </c>
      <c r="ER77" s="65">
        <v>61.4</v>
      </c>
      <c r="ES77" s="65">
        <v>337.92499800000002</v>
      </c>
      <c r="ET77" s="65">
        <v>144.39997500000001</v>
      </c>
      <c r="EU77" s="65">
        <v>114.317643</v>
      </c>
      <c r="EV77" s="65">
        <v>603.4</v>
      </c>
      <c r="EW77" s="65">
        <f>1330.9+411.4</f>
        <v>1742.3000000000002</v>
      </c>
      <c r="EX77" s="66">
        <f>SUM(EL77:EW77)</f>
        <v>4132.7367920000006</v>
      </c>
      <c r="EY77" s="67">
        <v>132.486851</v>
      </c>
      <c r="EZ77" s="65">
        <v>35.382275</v>
      </c>
      <c r="FA77" s="68">
        <v>195.78100599999999</v>
      </c>
      <c r="FB77" s="68">
        <v>184.77</v>
      </c>
      <c r="FC77" s="68">
        <v>140.38999999999999</v>
      </c>
      <c r="FD77" s="68">
        <v>304.5</v>
      </c>
      <c r="FE77" s="68">
        <v>175.83186999999998</v>
      </c>
      <c r="FF77" s="68">
        <v>0</v>
      </c>
      <c r="FG77" s="68">
        <v>246.5</v>
      </c>
      <c r="FH77" s="68">
        <v>388.06949200000003</v>
      </c>
      <c r="FI77" s="68">
        <v>293.24666000000002</v>
      </c>
      <c r="FJ77" s="67">
        <v>504.8</v>
      </c>
      <c r="FK77" s="68">
        <f>SUM(EY77:FD77)+FE77+FF77+FG77+FH77+FI77+FJ77</f>
        <v>2601.7581540000001</v>
      </c>
      <c r="FL77" s="68">
        <v>1049.7789619999999</v>
      </c>
      <c r="FM77" s="68">
        <v>23.359995000000001</v>
      </c>
      <c r="FN77" s="68">
        <v>0</v>
      </c>
      <c r="FO77" s="68">
        <v>240.705917</v>
      </c>
      <c r="FP77" s="68">
        <v>286.61909066999999</v>
      </c>
      <c r="FQ77" s="68">
        <v>608.5</v>
      </c>
      <c r="FR77" s="68">
        <v>1130.8935405688417</v>
      </c>
      <c r="FS77" s="68">
        <v>186.26815765032899</v>
      </c>
      <c r="FT77" s="68">
        <v>139.41317476540198</v>
      </c>
      <c r="FU77" s="68">
        <v>151.9</v>
      </c>
      <c r="FV77" s="68">
        <v>195.75225533951303</v>
      </c>
      <c r="FW77" s="68">
        <v>60.033933773165003</v>
      </c>
      <c r="FX77" s="68">
        <f>FM77+FL77+FN77+FO77+FP77+FQ77+FR77+FS77+FT77+FU77+FV77+FW77</f>
        <v>4073.2250267672503</v>
      </c>
      <c r="FY77" s="68">
        <v>1.6111828555000001</v>
      </c>
      <c r="FZ77" s="68">
        <v>0</v>
      </c>
      <c r="GA77" s="68">
        <v>0</v>
      </c>
      <c r="GB77" s="68">
        <v>0</v>
      </c>
      <c r="GC77" s="68">
        <v>0.84972404000000001</v>
      </c>
      <c r="GD77" s="68">
        <v>39.239693989999999</v>
      </c>
      <c r="GE77" s="68">
        <v>0</v>
      </c>
      <c r="GF77" s="68"/>
      <c r="GG77" s="68"/>
      <c r="GH77" s="68">
        <v>6.2009280000000002</v>
      </c>
      <c r="GI77" s="68"/>
      <c r="GJ77" s="68"/>
      <c r="GK77" s="68">
        <f>SUM(FY77:GJ77)</f>
        <v>47.901528885499999</v>
      </c>
      <c r="GL77" s="68"/>
      <c r="GM77" s="68">
        <v>0</v>
      </c>
      <c r="GN77" s="68">
        <v>4.1175999999999997E-2</v>
      </c>
      <c r="GO77" s="68">
        <v>0</v>
      </c>
      <c r="GP77" s="68">
        <v>9.085E-2</v>
      </c>
      <c r="GQ77" s="68"/>
      <c r="GR77" s="68"/>
      <c r="GS77" s="68">
        <v>16.489568999999999</v>
      </c>
      <c r="GT77" s="68">
        <v>28.760524480000001</v>
      </c>
      <c r="GU77" s="68">
        <v>0.45250000000000001</v>
      </c>
      <c r="GV77" s="68"/>
      <c r="GW77" s="68">
        <v>0</v>
      </c>
      <c r="GX77" s="68">
        <v>46.251084999999996</v>
      </c>
      <c r="GY77" s="68">
        <v>45.107743000000006</v>
      </c>
      <c r="GZ77" s="68"/>
      <c r="HA77" s="68"/>
      <c r="HB77" s="68"/>
      <c r="HC77" s="68"/>
      <c r="HD77" s="68">
        <v>38.655220999999997</v>
      </c>
      <c r="HE77" s="68">
        <v>1.001066</v>
      </c>
      <c r="HF77" s="68"/>
      <c r="HG77" s="68"/>
      <c r="HH77" s="68"/>
      <c r="HI77" s="68"/>
      <c r="HJ77" s="68">
        <v>0.35345500000000002</v>
      </c>
      <c r="HK77" s="68">
        <v>6.1637190000000004</v>
      </c>
      <c r="HL77" s="68"/>
      <c r="HM77" s="68">
        <v>1.9190149999999999</v>
      </c>
      <c r="HN77" s="68">
        <v>28.261291</v>
      </c>
      <c r="HO77" s="68">
        <v>0.19828599999999999</v>
      </c>
      <c r="HP77" s="68">
        <v>0.85994199999999998</v>
      </c>
      <c r="HQ77" s="68"/>
      <c r="HR77" s="68"/>
      <c r="HS77" s="68"/>
      <c r="HT77" s="68"/>
      <c r="HU77" s="68"/>
      <c r="HV77" s="68">
        <v>0</v>
      </c>
      <c r="HW77" s="68">
        <v>2.9539249999999999</v>
      </c>
      <c r="HX77" s="68">
        <v>0.423898</v>
      </c>
      <c r="HY77" s="68">
        <v>7.2129929999999991</v>
      </c>
      <c r="HZ77" s="68">
        <v>0.71885500000000002</v>
      </c>
      <c r="IA77" s="68">
        <v>6.888636</v>
      </c>
      <c r="IB77" s="68">
        <v>0</v>
      </c>
      <c r="IC77" s="68">
        <v>1.8408770000000001</v>
      </c>
      <c r="ID77" s="68">
        <v>0</v>
      </c>
      <c r="IE77" s="68">
        <v>0.54298999999999997</v>
      </c>
      <c r="IF77" s="68">
        <v>2.279207</v>
      </c>
      <c r="IG77" s="68">
        <v>1.3624449999999999</v>
      </c>
      <c r="IH77" s="68">
        <v>3.0304259999999998</v>
      </c>
      <c r="II77" s="68">
        <v>41.675144000000003</v>
      </c>
      <c r="IJ77" s="68">
        <v>1.2635970000000001</v>
      </c>
      <c r="IK77" s="68">
        <v>4.5800679999999998</v>
      </c>
      <c r="IL77" s="68">
        <v>1.6673150000000001</v>
      </c>
      <c r="IM77" s="68">
        <v>0.65597899999999998</v>
      </c>
      <c r="IN77" s="68">
        <v>11.825733</v>
      </c>
      <c r="IO77" s="68"/>
      <c r="IP77" s="68"/>
      <c r="IQ77" s="106">
        <v>0.18032799999999999</v>
      </c>
      <c r="IR77" s="68">
        <v>5.1561000000000003E-2</v>
      </c>
      <c r="IS77" s="68">
        <v>0.21260499999999999</v>
      </c>
      <c r="IT77" s="15">
        <v>0.10810699999999999</v>
      </c>
      <c r="IU77" s="106">
        <v>0.29299700000000001</v>
      </c>
      <c r="IV77" s="68"/>
      <c r="IW77" s="68"/>
      <c r="IX77" s="68"/>
      <c r="IY77" s="68"/>
      <c r="IZ77" s="68">
        <v>8.6072959999999998</v>
      </c>
      <c r="JA77" s="68">
        <v>0</v>
      </c>
      <c r="JB77" s="68">
        <v>5.9742999999999997E-2</v>
      </c>
      <c r="JC77" s="68">
        <v>3.1315710000000081</v>
      </c>
      <c r="JD77" s="68">
        <v>9.3831729999999993</v>
      </c>
      <c r="JE77" s="68">
        <v>2.6650669999999996</v>
      </c>
      <c r="JF77" s="68">
        <v>1.109178</v>
      </c>
      <c r="JG77" s="68">
        <v>19.148284</v>
      </c>
      <c r="JH77" s="68">
        <v>0.78978999999999999</v>
      </c>
      <c r="JI77" s="68">
        <v>0</v>
      </c>
      <c r="JJ77" s="68">
        <v>0</v>
      </c>
      <c r="JK77" s="68">
        <v>3.9128400000000001</v>
      </c>
      <c r="JL77" s="68">
        <v>0.40086899999999998</v>
      </c>
      <c r="JM77" s="68">
        <v>0</v>
      </c>
      <c r="JN77" s="68">
        <v>2.565356</v>
      </c>
      <c r="JO77" s="68">
        <v>0.52041300000000001</v>
      </c>
      <c r="JP77" s="68">
        <v>4.2707029999999992</v>
      </c>
      <c r="JQ77" s="68">
        <v>1.714574</v>
      </c>
      <c r="JR77" s="102">
        <f t="shared" si="19"/>
        <v>24.247954000000007</v>
      </c>
      <c r="JS77" s="102">
        <f t="shared" si="20"/>
        <v>34.432006999999999</v>
      </c>
      <c r="JT77" s="114"/>
      <c r="JU77" s="15"/>
    </row>
    <row r="78" spans="1:281" ht="15">
      <c r="A78" s="64"/>
      <c r="B78" s="47"/>
      <c r="C78" s="26"/>
      <c r="D78" s="26"/>
      <c r="E78" s="27"/>
      <c r="F78" s="27"/>
      <c r="G78" s="27"/>
      <c r="H78" s="26"/>
      <c r="I78" s="27"/>
      <c r="J78" s="26"/>
      <c r="K78" s="47"/>
      <c r="L78" s="47"/>
      <c r="M78" s="66"/>
      <c r="N78" s="66"/>
      <c r="O78" s="66"/>
      <c r="P78" s="66"/>
      <c r="Q78" s="66"/>
      <c r="R78" s="53"/>
      <c r="S78" s="53"/>
      <c r="T78" s="53"/>
      <c r="U78" s="102"/>
      <c r="V78" s="65"/>
      <c r="W78" s="73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8"/>
      <c r="BA78" s="68"/>
      <c r="BB78" s="68"/>
      <c r="BC78" s="68"/>
      <c r="BD78" s="68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6"/>
      <c r="BS78" s="66"/>
      <c r="BT78" s="66"/>
      <c r="BU78" s="66"/>
      <c r="BV78" s="66"/>
      <c r="BW78" s="66"/>
      <c r="BX78" s="66"/>
      <c r="BY78" s="66"/>
      <c r="BZ78" s="66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8"/>
      <c r="DW78" s="65"/>
      <c r="DX78" s="68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6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6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1"/>
      <c r="FK78" s="55"/>
      <c r="FL78" s="68"/>
      <c r="FM78" s="68"/>
      <c r="FN78" s="68"/>
      <c r="FO78" s="68"/>
      <c r="FP78" s="68"/>
      <c r="FQ78" s="68"/>
      <c r="FR78" s="65"/>
      <c r="FS78" s="68"/>
      <c r="FT78" s="68"/>
      <c r="FU78" s="68"/>
      <c r="FV78" s="68"/>
      <c r="FW78" s="68"/>
      <c r="FX78" s="68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68"/>
      <c r="HO78" s="54"/>
      <c r="HP78" s="54"/>
      <c r="HQ78" s="54"/>
      <c r="HR78" s="54"/>
      <c r="HS78" s="54"/>
      <c r="HT78" s="55"/>
      <c r="HU78" s="55"/>
      <c r="HV78" s="54"/>
      <c r="HW78" s="54"/>
      <c r="HX78" s="54"/>
      <c r="HY78" s="68"/>
      <c r="HZ78" s="54"/>
      <c r="IA78" s="54"/>
      <c r="IB78" s="54"/>
      <c r="IC78" s="54"/>
      <c r="ID78" s="54"/>
      <c r="IE78" s="55"/>
      <c r="IF78" s="55"/>
      <c r="IG78" s="55"/>
      <c r="IH78" s="55"/>
      <c r="II78" s="55"/>
      <c r="IJ78" s="68"/>
      <c r="IK78" s="55"/>
      <c r="IL78" s="55"/>
      <c r="IM78" s="55"/>
      <c r="IN78" s="55"/>
      <c r="IO78" s="55"/>
      <c r="IP78" s="55"/>
      <c r="IQ78" s="106"/>
      <c r="IR78" s="55"/>
      <c r="IS78" s="55"/>
      <c r="IT78" s="106"/>
      <c r="IU78" s="106"/>
      <c r="IV78" s="55"/>
      <c r="IW78" s="55"/>
      <c r="IX78" s="55"/>
      <c r="IY78" s="55"/>
      <c r="IZ78" s="55"/>
      <c r="JA78" s="55"/>
      <c r="JB78" s="55"/>
      <c r="JC78" s="55"/>
      <c r="JD78" s="55"/>
      <c r="JE78" s="55"/>
      <c r="JF78" s="55"/>
      <c r="JG78" s="55"/>
      <c r="JH78" s="55"/>
      <c r="JI78" s="55"/>
      <c r="JJ78" s="55"/>
      <c r="JK78" s="55"/>
      <c r="JL78" s="55"/>
      <c r="JM78" s="55"/>
      <c r="JN78" s="55"/>
      <c r="JO78" s="55"/>
      <c r="JP78" s="55"/>
      <c r="JQ78" s="55"/>
      <c r="JR78" s="102"/>
      <c r="JS78" s="102"/>
      <c r="JT78" s="113"/>
      <c r="JU78" s="15"/>
    </row>
    <row r="79" spans="1:281" ht="15">
      <c r="A79" s="50" t="s">
        <v>72</v>
      </c>
      <c r="B79" s="56">
        <v>951.6</v>
      </c>
      <c r="C79" s="57">
        <v>1351.5</v>
      </c>
      <c r="D79" s="57">
        <v>806.3</v>
      </c>
      <c r="E79" s="58">
        <v>1767.1</v>
      </c>
      <c r="F79" s="58">
        <v>235.6</v>
      </c>
      <c r="G79" s="58">
        <v>17</v>
      </c>
      <c r="H79" s="57">
        <v>0.3</v>
      </c>
      <c r="I79" s="74">
        <v>0.2</v>
      </c>
      <c r="J79" s="75" t="s">
        <v>22</v>
      </c>
      <c r="K79" s="56">
        <v>9.1999999999999993</v>
      </c>
      <c r="L79" s="56">
        <v>1.9</v>
      </c>
      <c r="M79" s="55" t="s">
        <v>22</v>
      </c>
      <c r="N79" s="55">
        <v>7.0646203773089997</v>
      </c>
      <c r="O79" s="55">
        <v>0.42290401999999999</v>
      </c>
      <c r="P79" s="55">
        <v>0</v>
      </c>
      <c r="Q79" s="55">
        <v>3.7894920000000001</v>
      </c>
      <c r="R79" s="55">
        <v>0.110272</v>
      </c>
      <c r="S79" s="55">
        <v>0</v>
      </c>
      <c r="T79" s="55">
        <v>39.901325</v>
      </c>
      <c r="U79" s="53">
        <f t="shared" si="59"/>
        <v>0</v>
      </c>
      <c r="V79" s="55">
        <v>118.1</v>
      </c>
      <c r="W79" s="55">
        <v>9.4</v>
      </c>
      <c r="X79" s="61">
        <v>57.8</v>
      </c>
      <c r="Y79" s="61">
        <v>198.3</v>
      </c>
      <c r="Z79" s="61">
        <v>41.1</v>
      </c>
      <c r="AA79" s="61">
        <v>3.5</v>
      </c>
      <c r="AB79" s="61">
        <v>100.6</v>
      </c>
      <c r="AC79" s="61">
        <v>13.8</v>
      </c>
      <c r="AD79" s="61">
        <v>86.3</v>
      </c>
      <c r="AE79" s="61">
        <v>4.2</v>
      </c>
      <c r="AF79" s="61">
        <v>156</v>
      </c>
      <c r="AG79" s="61">
        <v>17.2</v>
      </c>
      <c r="AH79" s="61">
        <v>411.8</v>
      </c>
      <c r="AI79" s="61">
        <v>2.6</v>
      </c>
      <c r="AJ79" s="61">
        <v>42.9</v>
      </c>
      <c r="AK79" s="61">
        <v>263.5</v>
      </c>
      <c r="AL79" s="61">
        <v>242.4</v>
      </c>
      <c r="AM79" s="61">
        <v>21.8</v>
      </c>
      <c r="AN79" s="61">
        <v>418.2</v>
      </c>
      <c r="AO79" s="61">
        <v>101.3</v>
      </c>
      <c r="AP79" s="61">
        <v>25.2</v>
      </c>
      <c r="AQ79" s="61">
        <v>13.2</v>
      </c>
      <c r="AR79" s="61">
        <v>32.4</v>
      </c>
      <c r="AS79" s="61">
        <v>191.8</v>
      </c>
      <c r="AT79" s="61">
        <v>79.599999999999994</v>
      </c>
      <c r="AU79" s="61">
        <v>10.3</v>
      </c>
      <c r="AV79" s="61">
        <v>0.5</v>
      </c>
      <c r="AW79" s="61">
        <v>87.7</v>
      </c>
      <c r="AX79" s="61">
        <v>5</v>
      </c>
      <c r="AY79" s="61">
        <v>34.799999999999997</v>
      </c>
      <c r="AZ79" s="54">
        <v>0</v>
      </c>
      <c r="BA79" s="54">
        <v>0</v>
      </c>
      <c r="BB79" s="54">
        <v>0</v>
      </c>
      <c r="BC79" s="54">
        <v>0.1</v>
      </c>
      <c r="BD79" s="54">
        <v>0.6</v>
      </c>
      <c r="BE79" s="61">
        <v>17.100000000000001</v>
      </c>
      <c r="BF79" s="61" t="s">
        <v>22</v>
      </c>
      <c r="BG79" s="61" t="s">
        <v>22</v>
      </c>
      <c r="BH79" s="61">
        <v>0.1</v>
      </c>
      <c r="BI79" s="61">
        <v>-0.1</v>
      </c>
      <c r="BJ79" s="61">
        <v>0</v>
      </c>
      <c r="BK79" s="61">
        <v>0</v>
      </c>
      <c r="BL79" s="61">
        <v>0</v>
      </c>
      <c r="BM79" s="61">
        <v>1</v>
      </c>
      <c r="BN79" s="61">
        <v>11.9</v>
      </c>
      <c r="BO79" s="61">
        <v>3.9</v>
      </c>
      <c r="BP79" s="61">
        <v>9.9999999999997868E-2</v>
      </c>
      <c r="BQ79" s="61">
        <v>0.10000000000000142</v>
      </c>
      <c r="BR79" s="55" t="s">
        <v>22</v>
      </c>
      <c r="BS79" s="55">
        <v>0.1</v>
      </c>
      <c r="BT79" s="55" t="s">
        <v>22</v>
      </c>
      <c r="BU79" s="55" t="s">
        <v>22</v>
      </c>
      <c r="BV79" s="55" t="s">
        <v>22</v>
      </c>
      <c r="BW79" s="55" t="s">
        <v>22</v>
      </c>
      <c r="BX79" s="55">
        <v>1</v>
      </c>
      <c r="BY79" s="55">
        <v>12.9</v>
      </c>
      <c r="BZ79" s="61">
        <v>16.8</v>
      </c>
      <c r="CA79" s="61">
        <v>16.899999999999999</v>
      </c>
      <c r="CB79" s="54">
        <v>17</v>
      </c>
      <c r="CC79" s="61" t="s">
        <v>22</v>
      </c>
      <c r="CD79" s="61" t="s">
        <v>22</v>
      </c>
      <c r="CE79" s="61">
        <v>0</v>
      </c>
      <c r="CF79" s="61">
        <v>0</v>
      </c>
      <c r="CG79" s="61">
        <v>0</v>
      </c>
      <c r="CH79" s="61">
        <v>0.2</v>
      </c>
      <c r="CI79" s="61">
        <v>0</v>
      </c>
      <c r="CJ79" s="61">
        <v>0.1</v>
      </c>
      <c r="CK79" s="61">
        <v>0</v>
      </c>
      <c r="CL79" s="61">
        <v>0</v>
      </c>
      <c r="CM79" s="61">
        <v>0</v>
      </c>
      <c r="CN79" s="61">
        <v>0</v>
      </c>
      <c r="CO79" s="61" t="s">
        <v>22</v>
      </c>
      <c r="CP79" s="61" t="s">
        <v>22</v>
      </c>
      <c r="CQ79" s="61" t="s">
        <v>22</v>
      </c>
      <c r="CR79" s="61" t="s">
        <v>22</v>
      </c>
      <c r="CS79" s="61">
        <v>0.2</v>
      </c>
      <c r="CT79" s="61">
        <v>0.2</v>
      </c>
      <c r="CU79" s="61">
        <v>0.3</v>
      </c>
      <c r="CV79" s="61">
        <v>0.3</v>
      </c>
      <c r="CW79" s="61">
        <v>0.3</v>
      </c>
      <c r="CX79" s="61">
        <v>0.3</v>
      </c>
      <c r="CY79" s="61">
        <v>0.3</v>
      </c>
      <c r="CZ79" s="61" t="s">
        <v>22</v>
      </c>
      <c r="DA79" s="61" t="s">
        <v>22</v>
      </c>
      <c r="DB79" s="61" t="s">
        <v>22</v>
      </c>
      <c r="DC79" s="54">
        <v>0.2</v>
      </c>
      <c r="DD79" s="54">
        <v>0.2</v>
      </c>
      <c r="DE79" s="54">
        <v>0.2</v>
      </c>
      <c r="DF79" s="54">
        <v>0.2</v>
      </c>
      <c r="DG79" s="61">
        <v>0.2</v>
      </c>
      <c r="DH79" s="54">
        <v>0.2</v>
      </c>
      <c r="DI79" s="54">
        <v>0.2</v>
      </c>
      <c r="DJ79" s="54">
        <v>0.2</v>
      </c>
      <c r="DK79" s="61">
        <v>0.2</v>
      </c>
      <c r="DL79" s="61" t="s">
        <v>22</v>
      </c>
      <c r="DM79" s="61" t="s">
        <v>22</v>
      </c>
      <c r="DN79" s="61" t="s">
        <v>22</v>
      </c>
      <c r="DO79" s="61" t="s">
        <v>22</v>
      </c>
      <c r="DP79" s="61" t="s">
        <v>22</v>
      </c>
      <c r="DQ79" s="61" t="s">
        <v>22</v>
      </c>
      <c r="DR79" s="61" t="s">
        <v>22</v>
      </c>
      <c r="DS79" s="61" t="s">
        <v>22</v>
      </c>
      <c r="DT79" s="61" t="s">
        <v>22</v>
      </c>
      <c r="DU79" s="61" t="s">
        <v>22</v>
      </c>
      <c r="DV79" s="61" t="s">
        <v>22</v>
      </c>
      <c r="DW79" s="61"/>
      <c r="DX79" s="61" t="s">
        <v>22</v>
      </c>
      <c r="DY79" s="61">
        <v>9.1999999999999993</v>
      </c>
      <c r="DZ79" s="61">
        <v>0</v>
      </c>
      <c r="EA79" s="61">
        <v>0</v>
      </c>
      <c r="EB79" s="61"/>
      <c r="EC79" s="61">
        <v>0</v>
      </c>
      <c r="ED79" s="61">
        <v>0</v>
      </c>
      <c r="EE79" s="61">
        <v>0</v>
      </c>
      <c r="EF79" s="61">
        <v>0</v>
      </c>
      <c r="EG79" s="61">
        <v>0</v>
      </c>
      <c r="EH79" s="61">
        <v>0</v>
      </c>
      <c r="EI79" s="61"/>
      <c r="EJ79" s="61"/>
      <c r="EK79" s="55">
        <f>SUM(DY79:EJ79)</f>
        <v>9.1999999999999993</v>
      </c>
      <c r="EL79" s="61" t="s">
        <v>22</v>
      </c>
      <c r="EM79" s="61" t="s">
        <v>22</v>
      </c>
      <c r="EN79" s="61">
        <v>0</v>
      </c>
      <c r="EO79" s="61"/>
      <c r="EP79" s="61"/>
      <c r="EQ79" s="61"/>
      <c r="ER79" s="61"/>
      <c r="ES79" s="61"/>
      <c r="ET79" s="61"/>
      <c r="EU79" s="61">
        <v>0</v>
      </c>
      <c r="EV79" s="61">
        <v>1.9</v>
      </c>
      <c r="EW79" s="61">
        <v>0</v>
      </c>
      <c r="EX79" s="55">
        <f>SUM(EL79:EW79)</f>
        <v>1.9</v>
      </c>
      <c r="EY79" s="61" t="s">
        <v>22</v>
      </c>
      <c r="EZ79" s="61" t="s">
        <v>22</v>
      </c>
      <c r="FA79" s="61"/>
      <c r="FB79" s="61"/>
      <c r="FC79" s="61">
        <v>0</v>
      </c>
      <c r="FD79" s="61"/>
      <c r="FE79" s="61"/>
      <c r="FF79" s="61">
        <v>0</v>
      </c>
      <c r="FG79" s="61"/>
      <c r="FH79" s="61">
        <v>0</v>
      </c>
      <c r="FI79" s="61">
        <v>0</v>
      </c>
      <c r="FJ79" s="109" t="s">
        <v>22</v>
      </c>
      <c r="FK79" s="61" t="s">
        <v>22</v>
      </c>
      <c r="FL79" s="55" t="s">
        <v>22</v>
      </c>
      <c r="FM79" s="61" t="s">
        <v>22</v>
      </c>
      <c r="FN79" s="61"/>
      <c r="FO79" s="61"/>
      <c r="FP79" s="61"/>
      <c r="FQ79" s="61"/>
      <c r="FR79" s="54">
        <v>7.0646203773089997</v>
      </c>
      <c r="FS79" s="55" t="s">
        <v>22</v>
      </c>
      <c r="FT79" s="61"/>
      <c r="FU79" s="61"/>
      <c r="FV79" s="61"/>
      <c r="FW79" s="61"/>
      <c r="FX79" s="54" t="e">
        <f>FM79+FL79+FN79+FO79+FP79+FQ79+FR79+FS79+FT79+FU79+FV79+FW79</f>
        <v>#VALUE!</v>
      </c>
      <c r="FY79" s="55" t="s">
        <v>22</v>
      </c>
      <c r="FZ79" s="55"/>
      <c r="GA79" s="55"/>
      <c r="GB79" s="55">
        <v>0.42290401999999999</v>
      </c>
      <c r="GC79" s="55"/>
      <c r="GD79" s="55">
        <v>0</v>
      </c>
      <c r="GE79" s="55">
        <v>0</v>
      </c>
      <c r="GF79" s="55">
        <v>0</v>
      </c>
      <c r="GG79" s="55">
        <v>0</v>
      </c>
      <c r="GH79" s="55">
        <v>0</v>
      </c>
      <c r="GI79" s="55">
        <v>0</v>
      </c>
      <c r="GJ79" s="55">
        <v>0</v>
      </c>
      <c r="GK79" s="55">
        <f>SUM(FY79:GJ79)</f>
        <v>0.42290401999999999</v>
      </c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  <c r="GW79" s="55">
        <v>0</v>
      </c>
      <c r="GX79" s="55">
        <v>0</v>
      </c>
      <c r="GY79" s="55">
        <v>0</v>
      </c>
      <c r="GZ79" s="55">
        <v>0</v>
      </c>
      <c r="HA79" s="55"/>
      <c r="HB79" s="55">
        <v>0</v>
      </c>
      <c r="HC79" s="55">
        <v>0</v>
      </c>
      <c r="HD79" s="55">
        <v>0</v>
      </c>
      <c r="HE79" s="55">
        <v>0</v>
      </c>
      <c r="HF79" s="55">
        <v>0</v>
      </c>
      <c r="HG79" s="55">
        <v>0</v>
      </c>
      <c r="HH79" s="55">
        <v>3.7894920000000001</v>
      </c>
      <c r="HI79" s="55"/>
      <c r="HJ79" s="55">
        <v>0</v>
      </c>
      <c r="HK79" s="55">
        <v>0</v>
      </c>
      <c r="HL79" s="55">
        <v>0</v>
      </c>
      <c r="HM79" s="55">
        <v>0.110272</v>
      </c>
      <c r="HN79" s="55"/>
      <c r="HO79" s="55"/>
      <c r="HP79" s="55"/>
      <c r="HQ79" s="55"/>
      <c r="HR79" s="55">
        <v>0</v>
      </c>
      <c r="HS79" s="55"/>
      <c r="HT79" s="54">
        <v>6.4079999999999998E-2</v>
      </c>
      <c r="HU79" s="54"/>
      <c r="HV79" s="55">
        <v>0</v>
      </c>
      <c r="HW79" s="55">
        <v>0</v>
      </c>
      <c r="HX79" s="55">
        <v>0</v>
      </c>
      <c r="HY79" s="55">
        <v>0</v>
      </c>
      <c r="HZ79" s="55">
        <v>0</v>
      </c>
      <c r="IA79" s="55">
        <v>0</v>
      </c>
      <c r="IB79" s="55">
        <v>0</v>
      </c>
      <c r="IC79" s="55">
        <v>0</v>
      </c>
      <c r="ID79" s="55">
        <v>0</v>
      </c>
      <c r="IE79" s="54">
        <v>0</v>
      </c>
      <c r="IF79" s="54">
        <v>0</v>
      </c>
      <c r="IG79" s="54">
        <v>0</v>
      </c>
      <c r="IH79" s="54">
        <v>7.1543999999999996E-2</v>
      </c>
      <c r="II79" s="54">
        <v>0</v>
      </c>
      <c r="IJ79" s="54">
        <v>0</v>
      </c>
      <c r="IK79" s="54">
        <v>1.2584059999999999</v>
      </c>
      <c r="IL79" s="54">
        <v>4.2200000000000001E-2</v>
      </c>
      <c r="IM79" s="54">
        <v>38.529175000000002</v>
      </c>
      <c r="IN79" s="54">
        <v>0</v>
      </c>
      <c r="IO79" s="54">
        <v>0</v>
      </c>
      <c r="IP79" s="54">
        <v>0</v>
      </c>
      <c r="IQ79" s="104">
        <v>0</v>
      </c>
      <c r="IR79" s="54">
        <v>0</v>
      </c>
      <c r="IS79" s="54">
        <v>0</v>
      </c>
      <c r="IT79" s="104">
        <v>0</v>
      </c>
      <c r="IU79" s="104">
        <v>0</v>
      </c>
      <c r="IV79" s="54">
        <v>0</v>
      </c>
      <c r="IW79" s="54">
        <v>0</v>
      </c>
      <c r="IX79" s="54">
        <v>0</v>
      </c>
      <c r="IY79" s="54">
        <v>0</v>
      </c>
      <c r="IZ79" s="54"/>
      <c r="JA79" s="54"/>
      <c r="JB79" s="54"/>
      <c r="JC79" s="54">
        <v>0</v>
      </c>
      <c r="JD79" s="54">
        <v>0</v>
      </c>
      <c r="JE79" s="54">
        <v>0</v>
      </c>
      <c r="JF79" s="54">
        <v>0</v>
      </c>
      <c r="JG79" s="54">
        <v>0</v>
      </c>
      <c r="JH79" s="54">
        <v>0</v>
      </c>
      <c r="JI79" s="54">
        <v>0</v>
      </c>
      <c r="JJ79" s="54">
        <v>0</v>
      </c>
      <c r="JK79" s="54">
        <v>0</v>
      </c>
      <c r="JL79" s="54">
        <v>0</v>
      </c>
      <c r="JM79" s="54">
        <v>0</v>
      </c>
      <c r="JN79" s="54">
        <v>0</v>
      </c>
      <c r="JO79" s="54">
        <v>0</v>
      </c>
      <c r="JP79" s="54">
        <v>0</v>
      </c>
      <c r="JQ79" s="54">
        <v>0</v>
      </c>
      <c r="JR79" s="102">
        <f t="shared" si="19"/>
        <v>0</v>
      </c>
      <c r="JS79" s="102">
        <f t="shared" si="20"/>
        <v>0</v>
      </c>
      <c r="JT79" s="116"/>
      <c r="JU79" s="15"/>
    </row>
    <row r="80" spans="1:281" ht="15">
      <c r="A80" s="76"/>
      <c r="B80" s="26"/>
      <c r="C80" s="26"/>
      <c r="D80" s="26"/>
      <c r="E80" s="27"/>
      <c r="F80" s="27"/>
      <c r="G80" s="27"/>
      <c r="H80" s="26"/>
      <c r="I80" s="27"/>
      <c r="J80" s="26"/>
      <c r="K80" s="56"/>
      <c r="L80" s="56"/>
      <c r="M80" s="55"/>
      <c r="N80" s="55"/>
      <c r="O80" s="55"/>
      <c r="P80" s="55"/>
      <c r="Q80" s="55"/>
      <c r="R80" s="55"/>
      <c r="S80" s="55"/>
      <c r="T80" s="55"/>
      <c r="U80" s="53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8"/>
      <c r="BA80" s="68"/>
      <c r="BB80" s="68"/>
      <c r="BC80" s="68"/>
      <c r="BD80" s="68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6"/>
      <c r="BT80" s="66"/>
      <c r="BU80" s="66"/>
      <c r="BV80" s="66"/>
      <c r="BW80" s="66"/>
      <c r="BX80" s="66"/>
      <c r="BY80" s="66"/>
      <c r="BZ80" s="66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8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5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55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55"/>
      <c r="FL80" s="68"/>
      <c r="FM80" s="68"/>
      <c r="FN80" s="68"/>
      <c r="FO80" s="68"/>
      <c r="FP80" s="68"/>
      <c r="FQ80" s="68"/>
      <c r="FR80" s="68"/>
      <c r="FS80" s="65"/>
      <c r="FT80" s="68"/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8"/>
      <c r="GN80" s="68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8"/>
      <c r="HC80" s="68"/>
      <c r="HD80" s="68"/>
      <c r="HE80" s="68"/>
      <c r="HF80" s="68"/>
      <c r="HG80" s="68"/>
      <c r="HH80" s="68"/>
      <c r="HI80" s="68"/>
      <c r="HJ80" s="68"/>
      <c r="HK80" s="68"/>
      <c r="HL80" s="68"/>
      <c r="HM80" s="77"/>
      <c r="HN80" s="55"/>
      <c r="HO80" s="78"/>
      <c r="HP80" s="68"/>
      <c r="HQ80" s="68"/>
      <c r="HR80" s="68"/>
      <c r="HS80" s="68"/>
      <c r="HT80" s="15"/>
      <c r="HU80" s="15"/>
      <c r="HV80" s="68"/>
      <c r="HW80" s="68"/>
      <c r="HX80" s="77"/>
      <c r="HY80" s="55"/>
      <c r="HZ80" s="78"/>
      <c r="IA80" s="68"/>
      <c r="IB80" s="68"/>
      <c r="IC80" s="68"/>
      <c r="ID80" s="68"/>
      <c r="IE80" s="15"/>
      <c r="IF80" s="15"/>
      <c r="IG80" s="15"/>
      <c r="IH80" s="15"/>
      <c r="II80" s="53"/>
      <c r="IJ80" s="53"/>
      <c r="IK80" s="53"/>
      <c r="IL80" s="53"/>
      <c r="IM80" s="53"/>
      <c r="IN80" s="53"/>
      <c r="IO80" s="53"/>
      <c r="IP80" s="53"/>
      <c r="IQ80" s="53"/>
      <c r="IR80" s="53"/>
      <c r="IS80" s="53"/>
      <c r="IT80" s="106"/>
      <c r="IU80" s="106"/>
      <c r="IV80" s="53"/>
      <c r="IW80" s="53"/>
      <c r="IX80" s="53"/>
      <c r="IY80" s="53"/>
      <c r="IZ80" s="53"/>
      <c r="JA80" s="53"/>
      <c r="JB80" s="53"/>
      <c r="JC80" s="53"/>
      <c r="JD80" s="53"/>
      <c r="JE80" s="53"/>
      <c r="JF80" s="53"/>
      <c r="JG80" s="53"/>
      <c r="JH80" s="53"/>
      <c r="JI80" s="53"/>
      <c r="JJ80" s="53"/>
      <c r="JK80" s="53"/>
      <c r="JL80" s="53"/>
      <c r="JM80" s="53"/>
      <c r="JN80" s="53"/>
      <c r="JO80" s="53"/>
      <c r="JP80" s="53"/>
      <c r="JQ80" s="53"/>
      <c r="JR80" s="53"/>
      <c r="JS80" s="53"/>
      <c r="JU80" s="15"/>
    </row>
    <row r="81" spans="1:281" ht="15">
      <c r="A81" s="34"/>
      <c r="B81" s="29"/>
      <c r="C81" s="31"/>
      <c r="D81" s="31"/>
      <c r="E81" s="79"/>
      <c r="F81" s="79"/>
      <c r="G81" s="79"/>
      <c r="H81" s="29"/>
      <c r="I81" s="80"/>
      <c r="J81" s="29"/>
      <c r="K81" s="81"/>
      <c r="L81" s="81"/>
      <c r="M81" s="82"/>
      <c r="N81" s="82"/>
      <c r="O81" s="82"/>
      <c r="P81" s="82"/>
      <c r="Q81" s="82"/>
      <c r="R81" s="82"/>
      <c r="S81" s="82"/>
      <c r="T81" s="82"/>
      <c r="U81" s="103"/>
      <c r="V81" s="83"/>
      <c r="W81" s="83"/>
      <c r="X81" s="83"/>
      <c r="Y81" s="83"/>
      <c r="Z81" s="83"/>
      <c r="AA81" s="83"/>
      <c r="AB81" s="83"/>
      <c r="AC81" s="83"/>
      <c r="AD81" s="83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3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3"/>
      <c r="CB81" s="83"/>
      <c r="CC81" s="83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2"/>
      <c r="EL81" s="83"/>
      <c r="EM81" s="83"/>
      <c r="EN81" s="83"/>
      <c r="EO81" s="83"/>
      <c r="EP81" s="83"/>
      <c r="EQ81" s="83"/>
      <c r="ER81" s="83"/>
      <c r="ES81" s="83"/>
      <c r="ET81" s="83"/>
      <c r="EU81" s="83"/>
      <c r="EV81" s="83"/>
      <c r="EW81" s="83"/>
      <c r="EX81" s="82"/>
      <c r="EY81" s="85"/>
      <c r="EZ81" s="85"/>
      <c r="FA81" s="85"/>
      <c r="FB81" s="85"/>
      <c r="FC81" s="85"/>
      <c r="FD81" s="85"/>
      <c r="FE81" s="85"/>
      <c r="FF81" s="85"/>
      <c r="FG81" s="85"/>
      <c r="FH81" s="85"/>
      <c r="FI81" s="85"/>
      <c r="FJ81" s="85"/>
      <c r="FK81" s="82"/>
      <c r="FL81" s="86"/>
      <c r="FM81" s="86"/>
      <c r="FN81" s="86"/>
      <c r="FO81" s="86"/>
      <c r="FP81" s="86"/>
      <c r="FQ81" s="86"/>
      <c r="FR81" s="86"/>
      <c r="FS81" s="86"/>
      <c r="FT81" s="86"/>
      <c r="FU81" s="86"/>
      <c r="FV81" s="86"/>
      <c r="FW81" s="86"/>
      <c r="FX81" s="86"/>
      <c r="FY81" s="82"/>
      <c r="FZ81" s="82"/>
      <c r="GA81" s="82"/>
      <c r="GB81" s="82"/>
      <c r="GC81" s="82"/>
      <c r="GD81" s="82"/>
      <c r="GE81" s="82"/>
      <c r="GF81" s="82"/>
      <c r="GG81" s="82"/>
      <c r="GH81" s="82"/>
      <c r="GI81" s="82"/>
      <c r="GJ81" s="82"/>
      <c r="GK81" s="82"/>
      <c r="GL81" s="82"/>
      <c r="GM81" s="82"/>
      <c r="GN81" s="82"/>
      <c r="GO81" s="82"/>
      <c r="GP81" s="82"/>
      <c r="GQ81" s="82"/>
      <c r="GR81" s="82"/>
      <c r="GS81" s="82"/>
      <c r="GT81" s="82"/>
      <c r="GU81" s="82"/>
      <c r="GV81" s="82"/>
      <c r="GW81" s="82"/>
      <c r="GX81" s="82"/>
      <c r="GY81" s="82"/>
      <c r="GZ81" s="82"/>
      <c r="HA81" s="82"/>
      <c r="HB81" s="82"/>
      <c r="HC81" s="82"/>
      <c r="HD81" s="82"/>
      <c r="HE81" s="82"/>
      <c r="HF81" s="82"/>
      <c r="HG81" s="82"/>
      <c r="HH81" s="82"/>
      <c r="HI81" s="82"/>
      <c r="HJ81" s="82"/>
      <c r="HK81" s="82"/>
      <c r="HL81" s="82"/>
      <c r="HM81" s="82"/>
      <c r="HN81" s="53"/>
      <c r="HO81" s="82"/>
      <c r="HP81" s="82"/>
      <c r="HQ81" s="82"/>
      <c r="HR81" s="82"/>
      <c r="HS81" s="82"/>
      <c r="HT81" s="82"/>
      <c r="HU81" s="82"/>
      <c r="HV81" s="82"/>
      <c r="HW81" s="82"/>
      <c r="HX81" s="82"/>
      <c r="HY81" s="53"/>
      <c r="HZ81" s="82"/>
      <c r="IA81" s="82"/>
      <c r="IB81" s="82"/>
      <c r="IC81" s="82"/>
      <c r="ID81" s="82"/>
      <c r="IE81" s="82"/>
      <c r="IF81" s="82"/>
      <c r="IG81" s="82"/>
      <c r="IH81" s="82"/>
      <c r="II81" s="82"/>
      <c r="IJ81" s="82"/>
      <c r="IK81" s="82"/>
      <c r="IL81" s="82"/>
      <c r="IM81" s="82"/>
      <c r="IN81" s="82"/>
      <c r="IO81" s="82"/>
      <c r="IP81" s="82"/>
      <c r="IQ81" s="82"/>
      <c r="IR81" s="82"/>
      <c r="IS81" s="82"/>
      <c r="IT81" s="110"/>
      <c r="IU81" s="110"/>
      <c r="IV81" s="82"/>
      <c r="IW81" s="82"/>
      <c r="IX81" s="82"/>
      <c r="IY81" s="82"/>
      <c r="IZ81" s="82"/>
      <c r="JA81" s="82"/>
      <c r="JB81" s="82"/>
      <c r="JC81" s="82"/>
      <c r="JD81" s="82"/>
      <c r="JE81" s="82"/>
      <c r="JF81" s="82"/>
      <c r="JG81" s="82"/>
      <c r="JH81" s="82"/>
      <c r="JI81" s="82"/>
      <c r="JJ81" s="82"/>
      <c r="JK81" s="82"/>
      <c r="JL81" s="82"/>
      <c r="JM81" s="82"/>
      <c r="JN81" s="82"/>
      <c r="JO81" s="82"/>
      <c r="JP81" s="82"/>
      <c r="JQ81" s="82"/>
      <c r="JR81" s="103"/>
      <c r="JS81" s="103"/>
      <c r="JT81" s="113"/>
      <c r="JU81" s="15"/>
    </row>
    <row r="82" spans="1:281" ht="15">
      <c r="A82" s="87" t="s">
        <v>73</v>
      </c>
      <c r="B82" s="51">
        <f t="shared" ref="B82:BN82" si="60">SUM(B12,B38,B54,B68,B74,B79)</f>
        <v>112370.30000000002</v>
      </c>
      <c r="C82" s="51">
        <f t="shared" si="60"/>
        <v>119043.79999999999</v>
      </c>
      <c r="D82" s="51">
        <f t="shared" si="60"/>
        <v>168161</v>
      </c>
      <c r="E82" s="51">
        <f t="shared" si="60"/>
        <v>191662.53999999998</v>
      </c>
      <c r="F82" s="51">
        <f t="shared" si="60"/>
        <v>278206.85999999993</v>
      </c>
      <c r="G82" s="51">
        <f t="shared" si="60"/>
        <v>417173.69999999995</v>
      </c>
      <c r="H82" s="51">
        <f t="shared" si="60"/>
        <v>340181.5</v>
      </c>
      <c r="I82" s="51">
        <f t="shared" si="60"/>
        <v>471746.8000000001</v>
      </c>
      <c r="J82" s="52">
        <f t="shared" si="60"/>
        <v>494828.64600000001</v>
      </c>
      <c r="K82" s="52">
        <f t="shared" si="60"/>
        <v>626271.2766310001</v>
      </c>
      <c r="L82" s="52">
        <f t="shared" si="60"/>
        <v>952852.442438</v>
      </c>
      <c r="M82" s="53">
        <f t="shared" si="60"/>
        <v>1084053.6344689999</v>
      </c>
      <c r="N82" s="53">
        <f t="shared" si="60"/>
        <v>1261315.2632784385</v>
      </c>
      <c r="O82" s="53">
        <f t="shared" si="60"/>
        <v>1189005.696976762</v>
      </c>
      <c r="P82" s="53">
        <f t="shared" si="60"/>
        <v>1133893.1343549744</v>
      </c>
      <c r="Q82" s="53">
        <f t="shared" si="60"/>
        <v>1019595.6462905303</v>
      </c>
      <c r="R82" s="53">
        <f t="shared" si="60"/>
        <v>1307187.6651575</v>
      </c>
      <c r="S82" s="53">
        <f t="shared" si="60"/>
        <v>1414662.0542715001</v>
      </c>
      <c r="T82" s="53">
        <f t="shared" si="60"/>
        <v>1638427.4454225344</v>
      </c>
      <c r="U82" s="53">
        <f t="shared" si="60"/>
        <v>1741908.0008966399</v>
      </c>
      <c r="V82" s="53">
        <f t="shared" si="60"/>
        <v>11879.4</v>
      </c>
      <c r="W82" s="53">
        <f t="shared" si="60"/>
        <v>11535.2</v>
      </c>
      <c r="X82" s="53">
        <f t="shared" si="60"/>
        <v>13949.6</v>
      </c>
      <c r="Y82" s="53">
        <f t="shared" si="60"/>
        <v>13286.5</v>
      </c>
      <c r="Z82" s="53">
        <f t="shared" si="60"/>
        <v>11248.300000000001</v>
      </c>
      <c r="AA82" s="53">
        <f t="shared" si="60"/>
        <v>13319.8</v>
      </c>
      <c r="AB82" s="53">
        <f t="shared" si="60"/>
        <v>16760.599999999999</v>
      </c>
      <c r="AC82" s="53">
        <f t="shared" si="60"/>
        <v>12398.699999999997</v>
      </c>
      <c r="AD82" s="53">
        <f t="shared" si="60"/>
        <v>19226</v>
      </c>
      <c r="AE82" s="53">
        <f t="shared" si="60"/>
        <v>13939.900000000001</v>
      </c>
      <c r="AF82" s="53">
        <f t="shared" si="60"/>
        <v>14663</v>
      </c>
      <c r="AG82" s="53">
        <f t="shared" si="60"/>
        <v>16406.700000000004</v>
      </c>
      <c r="AH82" s="53">
        <f t="shared" si="60"/>
        <v>14082.999999999998</v>
      </c>
      <c r="AI82" s="53">
        <f t="shared" si="60"/>
        <v>13217.1</v>
      </c>
      <c r="AJ82" s="53">
        <f t="shared" si="60"/>
        <v>18991.100000000002</v>
      </c>
      <c r="AK82" s="53">
        <f t="shared" si="60"/>
        <v>13190.099999999999</v>
      </c>
      <c r="AL82" s="53">
        <f t="shared" si="60"/>
        <v>11912.5</v>
      </c>
      <c r="AM82" s="53">
        <f t="shared" si="60"/>
        <v>17637</v>
      </c>
      <c r="AN82" s="53" t="e">
        <f t="shared" si="60"/>
        <v>#VALUE!</v>
      </c>
      <c r="AO82" s="53" t="e">
        <f t="shared" si="60"/>
        <v>#VALUE!</v>
      </c>
      <c r="AP82" s="53" t="e">
        <f t="shared" si="60"/>
        <v>#VALUE!</v>
      </c>
      <c r="AQ82" s="53" t="e">
        <f t="shared" si="60"/>
        <v>#VALUE!</v>
      </c>
      <c r="AR82" s="53">
        <f t="shared" si="60"/>
        <v>15663.739999999998</v>
      </c>
      <c r="AS82" s="53" t="e">
        <f t="shared" si="60"/>
        <v>#VALUE!</v>
      </c>
      <c r="AT82" s="53" t="e">
        <f t="shared" si="60"/>
        <v>#VALUE!</v>
      </c>
      <c r="AU82" s="53" t="e">
        <f t="shared" si="60"/>
        <v>#VALUE!</v>
      </c>
      <c r="AV82" s="53">
        <f t="shared" si="60"/>
        <v>22349.7</v>
      </c>
      <c r="AW82" s="53">
        <f t="shared" si="60"/>
        <v>28508.100000000006</v>
      </c>
      <c r="AX82" s="53" t="e">
        <f t="shared" si="60"/>
        <v>#VALUE!</v>
      </c>
      <c r="AY82" s="53">
        <f t="shared" si="60"/>
        <v>22484.5</v>
      </c>
      <c r="AZ82" s="53">
        <f t="shared" si="60"/>
        <v>16556</v>
      </c>
      <c r="BA82" s="53">
        <f t="shared" si="60"/>
        <v>27442.100000000002</v>
      </c>
      <c r="BB82" s="53">
        <f t="shared" si="60"/>
        <v>36292.700000000004</v>
      </c>
      <c r="BC82" s="53">
        <f t="shared" si="60"/>
        <v>27464.100000000002</v>
      </c>
      <c r="BD82" s="53">
        <f t="shared" si="60"/>
        <v>32335.999999999996</v>
      </c>
      <c r="BE82" s="53">
        <f t="shared" si="60"/>
        <v>20541.499999999996</v>
      </c>
      <c r="BF82" s="53" t="e">
        <f t="shared" si="60"/>
        <v>#VALUE!</v>
      </c>
      <c r="BG82" s="53">
        <f t="shared" si="60"/>
        <v>38595.299999999996</v>
      </c>
      <c r="BH82" s="53">
        <f t="shared" si="60"/>
        <v>58056.25</v>
      </c>
      <c r="BI82" s="53">
        <f t="shared" si="60"/>
        <v>36505.699999999997</v>
      </c>
      <c r="BJ82" s="53">
        <f t="shared" si="60"/>
        <v>34120.300000000003</v>
      </c>
      <c r="BK82" s="53">
        <f t="shared" si="60"/>
        <v>29867.899999999998</v>
      </c>
      <c r="BL82" s="53">
        <f t="shared" si="60"/>
        <v>27419.74</v>
      </c>
      <c r="BM82" s="53">
        <f t="shared" si="60"/>
        <v>30646.800000000003</v>
      </c>
      <c r="BN82" s="53">
        <f t="shared" si="60"/>
        <v>35264.799999999996</v>
      </c>
      <c r="BO82" s="53">
        <f t="shared" ref="BO82:DZ82" si="61">SUM(BO12,BO38,BO54,BO68,BO74,BO79)</f>
        <v>27645.5</v>
      </c>
      <c r="BP82" s="53">
        <f t="shared" si="61"/>
        <v>47558.100000000006</v>
      </c>
      <c r="BQ82" s="53">
        <f t="shared" si="61"/>
        <v>45873.8</v>
      </c>
      <c r="BR82" s="53">
        <f t="shared" si="61"/>
        <v>69207.8</v>
      </c>
      <c r="BS82" s="53">
        <f t="shared" si="61"/>
        <v>127608.5</v>
      </c>
      <c r="BT82" s="53">
        <f t="shared" si="61"/>
        <v>164114.20000000001</v>
      </c>
      <c r="BU82" s="53">
        <f t="shared" si="61"/>
        <v>198234</v>
      </c>
      <c r="BV82" s="53">
        <f t="shared" si="61"/>
        <v>228102.39999999994</v>
      </c>
      <c r="BW82" s="53">
        <f t="shared" si="61"/>
        <v>255522.10000000003</v>
      </c>
      <c r="BX82" s="53">
        <f t="shared" si="61"/>
        <v>286168.90000000002</v>
      </c>
      <c r="BY82" s="53">
        <f t="shared" si="61"/>
        <v>321097.40000000002</v>
      </c>
      <c r="BZ82" s="53">
        <f t="shared" si="61"/>
        <v>349079.19999999995</v>
      </c>
      <c r="CA82" s="53">
        <f t="shared" si="61"/>
        <v>396637.30000000005</v>
      </c>
      <c r="CB82" s="53">
        <f t="shared" si="61"/>
        <v>442511.1</v>
      </c>
      <c r="CC82" s="53" t="e">
        <f t="shared" si="61"/>
        <v>#VALUE!</v>
      </c>
      <c r="CD82" s="53">
        <f t="shared" si="61"/>
        <v>22398.149999999998</v>
      </c>
      <c r="CE82" s="53">
        <f t="shared" si="61"/>
        <v>28438.7</v>
      </c>
      <c r="CF82" s="53">
        <f t="shared" si="61"/>
        <v>19546.799999999996</v>
      </c>
      <c r="CG82" s="53">
        <f t="shared" si="61"/>
        <v>24720.499999999996</v>
      </c>
      <c r="CH82" s="53">
        <f t="shared" si="61"/>
        <v>32978.399999999994</v>
      </c>
      <c r="CI82" s="53">
        <f t="shared" si="61"/>
        <v>30030.000000000004</v>
      </c>
      <c r="CJ82" s="53">
        <f t="shared" si="61"/>
        <v>49549.399999999994</v>
      </c>
      <c r="CK82" s="53">
        <f t="shared" si="61"/>
        <v>28439.89999999998</v>
      </c>
      <c r="CL82" s="53">
        <f t="shared" si="61"/>
        <v>27422.700000000015</v>
      </c>
      <c r="CM82" s="53">
        <f t="shared" si="61"/>
        <v>35685.199999999997</v>
      </c>
      <c r="CN82" s="53">
        <f t="shared" si="61"/>
        <v>22160.499999999996</v>
      </c>
      <c r="CO82" s="53" t="e">
        <f t="shared" si="61"/>
        <v>#VALUE!</v>
      </c>
      <c r="CP82" s="53" t="e">
        <f t="shared" si="61"/>
        <v>#VALUE!</v>
      </c>
      <c r="CQ82" s="53" t="e">
        <f t="shared" si="61"/>
        <v>#VALUE!</v>
      </c>
      <c r="CR82" s="53">
        <f t="shared" si="61"/>
        <v>119834.09999999999</v>
      </c>
      <c r="CS82" s="53">
        <f t="shared" si="61"/>
        <v>152812.50000000003</v>
      </c>
      <c r="CT82" s="53">
        <f t="shared" si="61"/>
        <v>182842.50000000003</v>
      </c>
      <c r="CU82" s="53">
        <f t="shared" si="61"/>
        <v>232391.89999999997</v>
      </c>
      <c r="CV82" s="53">
        <f t="shared" si="61"/>
        <v>260831.79999999996</v>
      </c>
      <c r="CW82" s="53">
        <f t="shared" si="61"/>
        <v>288254.49999999994</v>
      </c>
      <c r="CX82" s="53">
        <f t="shared" si="61"/>
        <v>323939.6999999999</v>
      </c>
      <c r="CY82" s="53">
        <f t="shared" si="61"/>
        <v>346100.19999999995</v>
      </c>
      <c r="CZ82" s="53" t="e">
        <f t="shared" si="61"/>
        <v>#VALUE!</v>
      </c>
      <c r="DA82" s="53" t="e">
        <f t="shared" si="61"/>
        <v>#VALUE!</v>
      </c>
      <c r="DB82" s="53" t="e">
        <f t="shared" si="61"/>
        <v>#VALUE!</v>
      </c>
      <c r="DC82" s="53">
        <f t="shared" si="61"/>
        <v>156675.03000000003</v>
      </c>
      <c r="DD82" s="53">
        <f t="shared" si="61"/>
        <v>191722.93000000005</v>
      </c>
      <c r="DE82" s="53">
        <f t="shared" si="61"/>
        <v>224885.93</v>
      </c>
      <c r="DF82" s="53">
        <f t="shared" si="61"/>
        <v>266830.40000000002</v>
      </c>
      <c r="DG82" s="53">
        <f t="shared" si="61"/>
        <v>301843.90000000002</v>
      </c>
      <c r="DH82" s="53">
        <f t="shared" si="61"/>
        <v>348853.3000000001</v>
      </c>
      <c r="DI82" s="53">
        <f t="shared" si="61"/>
        <v>400421.30000000005</v>
      </c>
      <c r="DJ82" s="53">
        <f t="shared" si="61"/>
        <v>432102.6</v>
      </c>
      <c r="DK82" s="53">
        <f t="shared" si="61"/>
        <v>477781.30000000005</v>
      </c>
      <c r="DL82" s="53" t="e">
        <f t="shared" si="61"/>
        <v>#VALUE!</v>
      </c>
      <c r="DM82" s="53">
        <f t="shared" si="61"/>
        <v>104936.3</v>
      </c>
      <c r="DN82" s="53">
        <f t="shared" si="61"/>
        <v>161488.69999999998</v>
      </c>
      <c r="DO82" s="53">
        <f t="shared" si="61"/>
        <v>202065.5</v>
      </c>
      <c r="DP82" s="53">
        <f t="shared" si="61"/>
        <v>237773.00000000003</v>
      </c>
      <c r="DQ82" s="53">
        <f t="shared" si="61"/>
        <v>282914.19999999995</v>
      </c>
      <c r="DR82" s="53">
        <f t="shared" si="61"/>
        <v>321302.69999999995</v>
      </c>
      <c r="DS82" s="53">
        <f t="shared" si="61"/>
        <v>359417.49999999994</v>
      </c>
      <c r="DT82" s="53">
        <f t="shared" si="61"/>
        <v>401261.5</v>
      </c>
      <c r="DU82" s="53">
        <f t="shared" si="61"/>
        <v>433209</v>
      </c>
      <c r="DV82" s="53">
        <f t="shared" si="61"/>
        <v>465972.79599999997</v>
      </c>
      <c r="DW82" s="53">
        <f t="shared" si="61"/>
        <v>28855.849999999995</v>
      </c>
      <c r="DX82" s="53">
        <f t="shared" si="61"/>
        <v>494828.64600000001</v>
      </c>
      <c r="DY82" s="53" t="e">
        <f t="shared" si="61"/>
        <v>#VALUE!</v>
      </c>
      <c r="DZ82" s="53">
        <f t="shared" si="61"/>
        <v>39472.840000000004</v>
      </c>
      <c r="EA82" s="53">
        <f t="shared" ref="EA82:GL82" si="62">SUM(EA12,EA38,EA54,EA68,EA74,EA79)</f>
        <v>50362.2</v>
      </c>
      <c r="EB82" s="53">
        <f t="shared" si="62"/>
        <v>43039.199999999997</v>
      </c>
      <c r="EC82" s="53">
        <f t="shared" si="62"/>
        <v>35673.703870000005</v>
      </c>
      <c r="ED82" s="53">
        <f t="shared" si="62"/>
        <v>44723.6</v>
      </c>
      <c r="EE82" s="53">
        <f t="shared" si="62"/>
        <v>41987.810000000005</v>
      </c>
      <c r="EF82" s="53">
        <f t="shared" si="62"/>
        <v>60104.91</v>
      </c>
      <c r="EG82" s="53">
        <f t="shared" si="62"/>
        <v>62288.78714700001</v>
      </c>
      <c r="EH82" s="53">
        <f t="shared" si="62"/>
        <v>72524.228614000007</v>
      </c>
      <c r="EI82" s="53">
        <f t="shared" si="62"/>
        <v>54801.796999999999</v>
      </c>
      <c r="EJ82" s="53">
        <f t="shared" si="62"/>
        <v>73071.899999999994</v>
      </c>
      <c r="EK82" s="53">
        <f t="shared" si="62"/>
        <v>626271.2766310001</v>
      </c>
      <c r="EL82" s="53">
        <f t="shared" si="62"/>
        <v>57940.400000000009</v>
      </c>
      <c r="EM82" s="53">
        <f t="shared" si="62"/>
        <v>56518</v>
      </c>
      <c r="EN82" s="53">
        <f t="shared" si="62"/>
        <v>53972.7</v>
      </c>
      <c r="EO82" s="53">
        <f t="shared" si="62"/>
        <v>60749.601118999992</v>
      </c>
      <c r="EP82" s="53">
        <f t="shared" si="62"/>
        <v>96664.739999999991</v>
      </c>
      <c r="EQ82" s="53">
        <f t="shared" si="62"/>
        <v>84332.800000000003</v>
      </c>
      <c r="ER82" s="53">
        <f t="shared" si="62"/>
        <v>67339.499999999985</v>
      </c>
      <c r="ES82" s="53">
        <f t="shared" si="62"/>
        <v>87423.894434000002</v>
      </c>
      <c r="ET82" s="53">
        <f t="shared" si="62"/>
        <v>81365.296017999994</v>
      </c>
      <c r="EU82" s="53">
        <f t="shared" si="62"/>
        <v>100841.80086699998</v>
      </c>
      <c r="EV82" s="53">
        <f t="shared" si="62"/>
        <v>81718.5</v>
      </c>
      <c r="EW82" s="53">
        <f t="shared" si="62"/>
        <v>123985.20999999999</v>
      </c>
      <c r="EX82" s="53">
        <f t="shared" si="62"/>
        <v>952852.442438</v>
      </c>
      <c r="EY82" s="53">
        <f t="shared" si="62"/>
        <v>94765.594252811992</v>
      </c>
      <c r="EZ82" s="53">
        <f t="shared" si="62"/>
        <v>87211.200000000012</v>
      </c>
      <c r="FA82" s="53">
        <f t="shared" si="62"/>
        <v>53975.7</v>
      </c>
      <c r="FB82" s="53">
        <f t="shared" si="62"/>
        <v>100545.41</v>
      </c>
      <c r="FC82" s="53">
        <f t="shared" si="62"/>
        <v>81244.77</v>
      </c>
      <c r="FD82" s="53">
        <f t="shared" si="62"/>
        <v>94201.93</v>
      </c>
      <c r="FE82" s="53">
        <f t="shared" si="62"/>
        <v>102028.92</v>
      </c>
      <c r="FF82" s="53">
        <f t="shared" si="62"/>
        <v>88007.34</v>
      </c>
      <c r="FG82" s="53">
        <f t="shared" si="62"/>
        <v>90755.099999999991</v>
      </c>
      <c r="FH82" s="53">
        <f t="shared" si="62"/>
        <v>91892.176226000011</v>
      </c>
      <c r="FI82" s="53">
        <f t="shared" si="62"/>
        <v>96628.699615000005</v>
      </c>
      <c r="FJ82" s="53">
        <f t="shared" si="62"/>
        <v>102796.8</v>
      </c>
      <c r="FK82" s="53">
        <f t="shared" si="62"/>
        <v>1084053.640093812</v>
      </c>
      <c r="FL82" s="53">
        <f t="shared" si="62"/>
        <v>120042.7</v>
      </c>
      <c r="FM82" s="53">
        <f t="shared" si="62"/>
        <v>89743.97688099998</v>
      </c>
      <c r="FN82" s="53">
        <f t="shared" si="62"/>
        <v>128412.72094599999</v>
      </c>
      <c r="FO82" s="53">
        <f t="shared" si="62"/>
        <v>112122.55563146804</v>
      </c>
      <c r="FP82" s="53">
        <f t="shared" si="62"/>
        <v>103053.68747253001</v>
      </c>
      <c r="FQ82" s="53">
        <f t="shared" si="62"/>
        <v>105596.35</v>
      </c>
      <c r="FR82" s="53">
        <f t="shared" si="62"/>
        <v>89435.376863043188</v>
      </c>
      <c r="FS82" s="53">
        <f t="shared" si="62"/>
        <v>114917.8236693903</v>
      </c>
      <c r="FT82" s="53">
        <f t="shared" si="62"/>
        <v>91967.631385880071</v>
      </c>
      <c r="FU82" s="53">
        <f t="shared" si="62"/>
        <v>101882.4</v>
      </c>
      <c r="FV82" s="53">
        <f t="shared" si="62"/>
        <v>93065.611724631046</v>
      </c>
      <c r="FW82" s="53">
        <f t="shared" si="62"/>
        <v>110948.64491299013</v>
      </c>
      <c r="FX82" s="53" t="e">
        <f t="shared" si="62"/>
        <v>#VALUE!</v>
      </c>
      <c r="FY82" s="53">
        <f t="shared" si="62"/>
        <v>105160.2223720562</v>
      </c>
      <c r="FZ82" s="53">
        <f t="shared" si="62"/>
        <v>91534.139323671334</v>
      </c>
      <c r="GA82" s="53">
        <f t="shared" si="62"/>
        <v>89076.135437270772</v>
      </c>
      <c r="GB82" s="53">
        <f t="shared" si="62"/>
        <v>81249.740140790003</v>
      </c>
      <c r="GC82" s="53">
        <f t="shared" si="62"/>
        <v>94561.89667616997</v>
      </c>
      <c r="GD82" s="53">
        <f t="shared" si="62"/>
        <v>105305.26832452</v>
      </c>
      <c r="GE82" s="53">
        <f t="shared" si="62"/>
        <v>98656.185676340028</v>
      </c>
      <c r="GF82" s="53">
        <f t="shared" si="62"/>
        <v>101102.26154046002</v>
      </c>
      <c r="GG82" s="53">
        <f t="shared" si="62"/>
        <v>109439.66417474997</v>
      </c>
      <c r="GH82" s="53">
        <f t="shared" si="62"/>
        <v>98873.550241000004</v>
      </c>
      <c r="GI82" s="53">
        <f t="shared" si="62"/>
        <v>98862.354716000002</v>
      </c>
      <c r="GJ82" s="53">
        <f t="shared" si="62"/>
        <v>115164.53687899999</v>
      </c>
      <c r="GK82" s="53">
        <f t="shared" si="62"/>
        <v>1188985.9555020281</v>
      </c>
      <c r="GL82" s="53">
        <f t="shared" si="62"/>
        <v>184191.52002400003</v>
      </c>
      <c r="GM82" s="53">
        <f t="shared" ref="GM82:IX82" si="63">SUM(GM12,GM38,GM54,GM68,GM74,GM79)</f>
        <v>120183.22066700002</v>
      </c>
      <c r="GN82" s="53">
        <f t="shared" si="63"/>
        <v>139572.15786099999</v>
      </c>
      <c r="GO82" s="53">
        <f t="shared" si="63"/>
        <v>96920.719088999977</v>
      </c>
      <c r="GP82" s="53">
        <f t="shared" si="63"/>
        <v>74929.67535191137</v>
      </c>
      <c r="GQ82" s="53">
        <f t="shared" si="63"/>
        <v>118510.52540999999</v>
      </c>
      <c r="GR82" s="53">
        <f t="shared" si="63"/>
        <v>106086.006612</v>
      </c>
      <c r="GS82" s="53">
        <f t="shared" si="63"/>
        <v>112675.78649099999</v>
      </c>
      <c r="GT82" s="53">
        <f t="shared" si="63"/>
        <v>101233.49208403376</v>
      </c>
      <c r="GU82" s="53">
        <f t="shared" si="63"/>
        <v>102847.82495072173</v>
      </c>
      <c r="GV82" s="53">
        <f t="shared" si="63"/>
        <v>97831.052824147293</v>
      </c>
      <c r="GW82" s="53">
        <f t="shared" si="63"/>
        <v>90239.422329000023</v>
      </c>
      <c r="GX82" s="53">
        <f t="shared" si="63"/>
        <v>73582.673373999991</v>
      </c>
      <c r="GY82" s="53">
        <f t="shared" si="63"/>
        <v>79679.512814000002</v>
      </c>
      <c r="GZ82" s="53">
        <f t="shared" si="63"/>
        <v>74350.72987000001</v>
      </c>
      <c r="HA82" s="53">
        <f t="shared" si="63"/>
        <v>78619.224201999998</v>
      </c>
      <c r="HB82" s="53">
        <f t="shared" si="63"/>
        <v>83918.006905000002</v>
      </c>
      <c r="HC82" s="53">
        <f t="shared" si="63"/>
        <v>82495.805037530299</v>
      </c>
      <c r="HD82" s="53">
        <f t="shared" si="63"/>
        <v>82028.540844999996</v>
      </c>
      <c r="HE82" s="53">
        <f t="shared" si="63"/>
        <v>121257.298425</v>
      </c>
      <c r="HF82" s="53">
        <f t="shared" si="63"/>
        <v>108979.02150200002</v>
      </c>
      <c r="HG82" s="53">
        <f t="shared" si="63"/>
        <v>75584.858111000009</v>
      </c>
      <c r="HH82" s="53">
        <f t="shared" si="63"/>
        <v>81863.024149999997</v>
      </c>
      <c r="HI82" s="53">
        <f t="shared" si="63"/>
        <v>77236.951055000012</v>
      </c>
      <c r="HJ82" s="53">
        <f t="shared" si="63"/>
        <v>88837.198693000013</v>
      </c>
      <c r="HK82" s="53">
        <f t="shared" si="63"/>
        <v>92777.795645999999</v>
      </c>
      <c r="HL82" s="53">
        <f t="shared" si="63"/>
        <v>121946.01935800002</v>
      </c>
      <c r="HM82" s="53">
        <f t="shared" si="63"/>
        <v>86447.912318000002</v>
      </c>
      <c r="HN82" s="53">
        <f t="shared" si="63"/>
        <v>99159.922424999997</v>
      </c>
      <c r="HO82" s="53">
        <f t="shared" si="63"/>
        <v>111044.277848</v>
      </c>
      <c r="HP82" s="53">
        <f t="shared" si="63"/>
        <v>91805.946536000003</v>
      </c>
      <c r="HQ82" s="53">
        <f t="shared" si="63"/>
        <v>128658.48199700001</v>
      </c>
      <c r="HR82" s="53">
        <f t="shared" si="63"/>
        <v>144439.22491250001</v>
      </c>
      <c r="HS82" s="53">
        <f t="shared" si="63"/>
        <v>127755.41792200001</v>
      </c>
      <c r="HT82" s="53">
        <f t="shared" si="63"/>
        <v>102627.12992599998</v>
      </c>
      <c r="HU82" s="53">
        <f t="shared" si="63"/>
        <v>111688.401656</v>
      </c>
      <c r="HV82" s="53">
        <f t="shared" si="63"/>
        <v>112145.73775800002</v>
      </c>
      <c r="HW82" s="53">
        <f t="shared" si="63"/>
        <v>107050.666274</v>
      </c>
      <c r="HX82" s="53">
        <f t="shared" si="63"/>
        <v>142224.33906200001</v>
      </c>
      <c r="HY82" s="53">
        <f t="shared" si="63"/>
        <v>103330.24583749998</v>
      </c>
      <c r="HZ82" s="53">
        <f t="shared" si="63"/>
        <v>117926.37555099999</v>
      </c>
      <c r="IA82" s="53">
        <f t="shared" si="63"/>
        <v>99242.798446000015</v>
      </c>
      <c r="IB82" s="53">
        <f t="shared" si="63"/>
        <v>114843.25932499999</v>
      </c>
      <c r="IC82" s="53">
        <f t="shared" si="63"/>
        <v>125811.02968699999</v>
      </c>
      <c r="ID82" s="53">
        <f t="shared" si="63"/>
        <v>129975.95444000003</v>
      </c>
      <c r="IE82" s="53">
        <f t="shared" si="63"/>
        <v>152377.006991</v>
      </c>
      <c r="IF82" s="53">
        <f t="shared" si="63"/>
        <v>103338.10238699999</v>
      </c>
      <c r="IG82" s="53">
        <f t="shared" si="63"/>
        <v>106396.53851300001</v>
      </c>
      <c r="IH82" s="53">
        <f t="shared" si="63"/>
        <v>132962.07112000001</v>
      </c>
      <c r="II82" s="53">
        <f t="shared" si="63"/>
        <v>130861.11317700001</v>
      </c>
      <c r="IJ82" s="53">
        <f t="shared" si="63"/>
        <v>133284.7558219762</v>
      </c>
      <c r="IK82" s="53">
        <f t="shared" si="63"/>
        <v>127011.94401899997</v>
      </c>
      <c r="IL82" s="53">
        <f t="shared" si="63"/>
        <v>111713.501936</v>
      </c>
      <c r="IM82" s="53">
        <f t="shared" si="63"/>
        <v>129769.90875729269</v>
      </c>
      <c r="IN82" s="53">
        <f t="shared" si="63"/>
        <v>187444.16436770733</v>
      </c>
      <c r="IO82" s="53">
        <f t="shared" si="63"/>
        <v>119037.39229600001</v>
      </c>
      <c r="IP82" s="53">
        <f t="shared" si="63"/>
        <v>130136.90294100001</v>
      </c>
      <c r="IQ82" s="53">
        <f t="shared" si="63"/>
        <v>142422.71829482532</v>
      </c>
      <c r="IR82" s="53">
        <f t="shared" si="63"/>
        <v>154324.80510173331</v>
      </c>
      <c r="IS82" s="53">
        <f t="shared" si="63"/>
        <v>139458.16759000003</v>
      </c>
      <c r="IT82" s="53">
        <f t="shared" si="63"/>
        <v>147660.94103199997</v>
      </c>
      <c r="IU82" s="53">
        <f t="shared" si="63"/>
        <v>139849.93016100003</v>
      </c>
      <c r="IV82" s="53">
        <f t="shared" si="63"/>
        <v>145505.92825200001</v>
      </c>
      <c r="IW82" s="53">
        <f t="shared" si="63"/>
        <v>123454.47264704025</v>
      </c>
      <c r="IX82" s="53">
        <f t="shared" si="63"/>
        <v>114650.128367</v>
      </c>
      <c r="IY82" s="53">
        <f t="shared" ref="IY82:JS82" si="64">SUM(IY12,IY38,IY54,IY68,IY74,IY79)</f>
        <v>178642.0136486</v>
      </c>
      <c r="IZ82" s="53">
        <f t="shared" si="64"/>
        <v>147972.462581</v>
      </c>
      <c r="JA82" s="53">
        <f t="shared" si="64"/>
        <v>148461.76039899999</v>
      </c>
      <c r="JB82" s="53">
        <f t="shared" si="64"/>
        <v>175223.240101</v>
      </c>
      <c r="JC82" s="53">
        <f t="shared" si="64"/>
        <v>133237.73698799996</v>
      </c>
      <c r="JD82" s="53">
        <f t="shared" si="64"/>
        <v>130196.915438</v>
      </c>
      <c r="JE82" s="53">
        <f t="shared" si="64"/>
        <v>157668.31603999998</v>
      </c>
      <c r="JF82" s="53">
        <f t="shared" si="64"/>
        <v>149504.65387399998</v>
      </c>
      <c r="JG82" s="53">
        <f t="shared" si="64"/>
        <v>136445.44590299999</v>
      </c>
      <c r="JH82" s="53">
        <f t="shared" si="64"/>
        <v>175225.01981100001</v>
      </c>
      <c r="JI82" s="53">
        <f t="shared" si="64"/>
        <v>168303.60590999998</v>
      </c>
      <c r="JJ82" s="53">
        <f t="shared" si="64"/>
        <v>169602.543068</v>
      </c>
      <c r="JK82" s="53">
        <f t="shared" si="64"/>
        <v>168576.05104299998</v>
      </c>
      <c r="JL82" s="53">
        <f t="shared" si="64"/>
        <v>171263.94123900001</v>
      </c>
      <c r="JM82" s="53">
        <f t="shared" si="64"/>
        <v>198810.23471300001</v>
      </c>
      <c r="JN82" s="53">
        <f t="shared" si="64"/>
        <v>174143.073948</v>
      </c>
      <c r="JO82" s="53">
        <f t="shared" si="64"/>
        <v>158124.226234</v>
      </c>
      <c r="JP82" s="53">
        <f t="shared" si="64"/>
        <v>176209.31747100002</v>
      </c>
      <c r="JQ82" s="53">
        <f t="shared" si="64"/>
        <v>189055.637238</v>
      </c>
      <c r="JR82" s="53">
        <f t="shared" si="64"/>
        <v>1741908.0008966399</v>
      </c>
      <c r="JS82" s="53">
        <f t="shared" si="64"/>
        <v>2035263.7504519999</v>
      </c>
      <c r="JT82" s="112"/>
      <c r="JU82" s="15"/>
    </row>
    <row r="83" spans="1:281" ht="13.5" customHeight="1">
      <c r="A83" s="88"/>
      <c r="B83" s="41"/>
      <c r="C83" s="41"/>
      <c r="D83" s="41"/>
      <c r="E83" s="41"/>
      <c r="F83" s="41"/>
      <c r="G83" s="41"/>
      <c r="H83" s="41"/>
      <c r="I83" s="42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89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89"/>
      <c r="BT83" s="89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FX83" s="46"/>
      <c r="FY83" s="46"/>
      <c r="FZ83" s="46"/>
      <c r="GA83" s="46"/>
      <c r="GB83" s="46">
        <v>81249.740140790003</v>
      </c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/>
      <c r="GO83" s="46"/>
      <c r="GP83" s="46"/>
      <c r="GQ83" s="46"/>
      <c r="GR83" s="46"/>
      <c r="GS83" s="46"/>
      <c r="GT83" s="46"/>
      <c r="GU83" s="46"/>
      <c r="GV83" s="46"/>
      <c r="GW83" s="46"/>
      <c r="GX83" s="46"/>
      <c r="GY83" s="46"/>
      <c r="GZ83" s="46"/>
      <c r="HA83" s="46"/>
      <c r="HB83" s="46"/>
      <c r="HC83" s="46"/>
      <c r="HD83" s="46"/>
      <c r="HE83" s="46"/>
      <c r="HF83" s="46"/>
      <c r="HG83" s="46"/>
      <c r="HH83" s="46"/>
      <c r="HI83" s="46"/>
      <c r="HJ83" s="46"/>
      <c r="HK83" s="46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  <c r="ID83" s="46"/>
      <c r="IE83" s="46"/>
      <c r="IF83" s="46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  <c r="IV83" s="25"/>
      <c r="IW83" s="25"/>
      <c r="IX83" s="25"/>
      <c r="IY83" s="25"/>
      <c r="IZ83" s="25"/>
      <c r="JA83" s="25"/>
      <c r="JB83" s="25"/>
      <c r="JC83" s="25"/>
      <c r="JD83" s="25"/>
      <c r="JE83" s="25"/>
      <c r="JF83" s="25"/>
      <c r="JG83" s="25"/>
      <c r="JH83" s="25"/>
      <c r="JI83" s="25"/>
      <c r="JJ83" s="25"/>
      <c r="JK83" s="25"/>
      <c r="JL83" s="25"/>
      <c r="JM83" s="25"/>
      <c r="JN83" s="25"/>
      <c r="JO83" s="25"/>
      <c r="JP83" s="25"/>
      <c r="JQ83" s="25"/>
      <c r="JR83" s="66"/>
      <c r="JS83" s="66"/>
    </row>
    <row r="84" spans="1:281">
      <c r="A84" s="90" t="s">
        <v>74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2"/>
      <c r="CS84" s="12"/>
      <c r="CT84" s="12"/>
      <c r="CU84" s="12"/>
      <c r="CV84" s="12"/>
      <c r="CW84" s="12"/>
      <c r="CX84" s="12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  <c r="IW84" s="11"/>
      <c r="IX84" s="11"/>
      <c r="IY84" s="11"/>
      <c r="IZ84" s="11"/>
      <c r="JA84" s="11"/>
      <c r="JB84" s="11"/>
      <c r="JC84" s="11"/>
      <c r="JD84" s="11"/>
      <c r="JE84" s="11"/>
      <c r="JF84" s="11"/>
      <c r="JG84" s="11"/>
      <c r="JH84" s="11"/>
      <c r="JI84" s="11"/>
      <c r="JJ84" s="11"/>
      <c r="JK84" s="11"/>
      <c r="JL84" s="11"/>
      <c r="JM84" s="11"/>
      <c r="JN84" s="11"/>
      <c r="JO84" s="11"/>
      <c r="JP84" s="11"/>
      <c r="JQ84" s="11"/>
      <c r="JR84" s="11"/>
      <c r="JS84" s="91"/>
    </row>
    <row r="85" spans="1:281" ht="15">
      <c r="A85" s="92" t="s">
        <v>75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9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8"/>
      <c r="CS85" s="18"/>
      <c r="CT85" s="18"/>
      <c r="CU85" s="18"/>
      <c r="CV85" s="18"/>
      <c r="CW85" s="18"/>
      <c r="CX85" s="18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  <c r="IW85" s="15"/>
      <c r="IX85" s="15"/>
      <c r="IY85" s="15"/>
      <c r="IZ85" s="15"/>
      <c r="JA85" s="15"/>
      <c r="JB85" s="15"/>
      <c r="JC85" s="15"/>
      <c r="JD85" s="15"/>
      <c r="JE85" s="15"/>
      <c r="JF85" s="15"/>
      <c r="JG85" s="15"/>
      <c r="JH85" s="15"/>
      <c r="JI85" s="15"/>
      <c r="JJ85" s="15"/>
      <c r="JK85" s="15"/>
      <c r="JL85" s="15"/>
      <c r="JM85" s="15"/>
      <c r="JN85" s="15"/>
      <c r="JO85" s="15"/>
      <c r="JP85" s="15"/>
      <c r="JQ85" s="15"/>
      <c r="JR85" s="15"/>
      <c r="JS85" s="21"/>
    </row>
    <row r="86" spans="1:281">
      <c r="A86" s="22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6"/>
      <c r="CS86" s="6"/>
      <c r="CT86" s="6"/>
      <c r="CU86" s="6"/>
      <c r="CV86" s="6"/>
      <c r="CW86" s="6"/>
      <c r="CX86" s="6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6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  <c r="IW86" s="5"/>
      <c r="IX86" s="5"/>
      <c r="IY86" s="5"/>
      <c r="IZ86" s="5"/>
      <c r="JA86" s="5"/>
      <c r="JB86" s="5"/>
      <c r="JC86" s="5"/>
      <c r="JD86" s="5"/>
      <c r="JE86" s="5"/>
      <c r="JF86" s="5"/>
      <c r="JG86" s="5"/>
      <c r="JH86" s="5"/>
      <c r="JI86" s="5"/>
      <c r="JJ86" s="5"/>
      <c r="JK86" s="5"/>
      <c r="JL86" s="5"/>
      <c r="JM86" s="5"/>
      <c r="JN86" s="5"/>
      <c r="JO86" s="5"/>
      <c r="JP86" s="5"/>
      <c r="JQ86" s="5"/>
      <c r="JR86" s="5"/>
      <c r="JS86" s="24"/>
    </row>
    <row r="87" spans="1:281">
      <c r="R87" s="93"/>
      <c r="S87" s="93"/>
      <c r="T87" s="93"/>
      <c r="U87" s="93"/>
    </row>
    <row r="88" spans="1:281">
      <c r="R88" s="97"/>
      <c r="S88" s="97"/>
      <c r="T88" s="97"/>
      <c r="U88" s="97"/>
      <c r="V88" s="98"/>
      <c r="FN88" s="2"/>
      <c r="FO88" s="2"/>
    </row>
    <row r="89" spans="1:281">
      <c r="R89" s="15"/>
      <c r="S89" s="15"/>
      <c r="T89" s="15"/>
      <c r="U89" s="15"/>
      <c r="V89" s="98"/>
      <c r="AI89" s="18"/>
      <c r="AU89" s="18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99"/>
      <c r="FJ89" s="3"/>
    </row>
    <row r="90" spans="1:281">
      <c r="AI90" s="18"/>
      <c r="AU90" s="18"/>
      <c r="DY90" s="100"/>
      <c r="DZ90" s="100"/>
      <c r="EA90" s="100"/>
      <c r="EB90" s="100"/>
      <c r="EC90" s="100"/>
      <c r="ED90" s="100"/>
      <c r="EE90" s="100"/>
      <c r="EF90" s="100"/>
      <c r="EG90" s="100"/>
      <c r="EH90" s="100"/>
      <c r="EI90" s="100"/>
      <c r="EJ90" s="100"/>
      <c r="EX90" s="3"/>
      <c r="EY90" s="93"/>
      <c r="EZ90" s="93"/>
      <c r="FA90" s="93"/>
      <c r="FB90" s="93"/>
      <c r="FC90" s="93"/>
      <c r="FD90" s="93"/>
      <c r="FE90" s="93"/>
      <c r="FF90" s="93"/>
      <c r="FG90" s="93"/>
      <c r="FH90" s="93"/>
      <c r="FI90" s="3"/>
      <c r="FJ90" s="3"/>
      <c r="FL90" s="93"/>
      <c r="FM90" s="93"/>
      <c r="FN90" s="93"/>
      <c r="FO90" s="93"/>
      <c r="FP90" s="93"/>
      <c r="FQ90" s="93"/>
      <c r="FR90" s="93"/>
      <c r="FS90" s="93"/>
      <c r="FT90" s="93"/>
      <c r="FU90" s="93"/>
      <c r="FV90" s="93"/>
      <c r="FW90" s="93"/>
    </row>
    <row r="91" spans="1:281">
      <c r="AI91" s="18"/>
      <c r="AU91" s="18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281">
      <c r="AI92" s="18"/>
      <c r="AU92" s="18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281">
      <c r="AI93" s="18"/>
      <c r="AU93" s="18"/>
      <c r="EX93" s="3"/>
      <c r="EY93" s="101"/>
      <c r="EZ93" s="101"/>
      <c r="FA93" s="101"/>
      <c r="FB93" s="3"/>
      <c r="FC93" s="3"/>
      <c r="FD93" s="3"/>
      <c r="FE93" s="3"/>
      <c r="FF93" s="3"/>
      <c r="FG93" s="3"/>
      <c r="FH93" s="3"/>
      <c r="FI93" s="3"/>
      <c r="FJ93" s="3"/>
    </row>
    <row r="94" spans="1:281">
      <c r="AI94" s="28"/>
      <c r="AU94" s="28"/>
    </row>
    <row r="95" spans="1:281">
      <c r="AI95" s="18"/>
      <c r="AU95" s="18"/>
    </row>
    <row r="96" spans="1:281">
      <c r="AI96" s="18"/>
      <c r="AU96" s="18"/>
    </row>
    <row r="97" spans="35:47">
      <c r="AI97" s="18"/>
      <c r="AU97" s="18"/>
    </row>
    <row r="98" spans="35:47">
      <c r="AI98" s="18"/>
      <c r="AU98" s="18"/>
    </row>
    <row r="99" spans="35:47">
      <c r="AI99" s="18"/>
      <c r="AU99" s="18"/>
    </row>
  </sheetData>
  <mergeCells count="2">
    <mergeCell ref="A3:JS3"/>
    <mergeCell ref="A4:JS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IV.5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BAYISENGE Méthode</dc:creator>
  <cp:lastModifiedBy>BAYISENGE Méthode</cp:lastModifiedBy>
  <dcterms:created xsi:type="dcterms:W3CDTF">2019-03-28T13:14:36Z</dcterms:created>
  <dcterms:modified xsi:type="dcterms:W3CDTF">2022-03-25T12:06:06Z</dcterms:modified>
</cp:coreProperties>
</file>