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O18" i="6" l="1"/>
  <c r="N18" i="6"/>
  <c r="O51" i="5"/>
  <c r="N51" i="5"/>
  <c r="O139" i="4"/>
  <c r="N139" i="4"/>
  <c r="D18" i="6"/>
  <c r="F18" i="6" s="1"/>
  <c r="H18" i="6" s="1"/>
  <c r="D51" i="5"/>
  <c r="F51" i="5" s="1"/>
  <c r="H51" i="5" s="1"/>
  <c r="N50" i="5"/>
  <c r="D50" i="5"/>
  <c r="F50" i="5" s="1"/>
  <c r="H50" i="5" s="1"/>
  <c r="N49" i="5"/>
  <c r="D49" i="5"/>
  <c r="F49" i="5" s="1"/>
  <c r="H49" i="5" s="1"/>
  <c r="O49" i="5" s="1"/>
  <c r="N48" i="5"/>
  <c r="D48" i="5"/>
  <c r="F48" i="5" s="1"/>
  <c r="H48" i="5" s="1"/>
  <c r="H139" i="4"/>
  <c r="F139" i="4"/>
  <c r="D139" i="4"/>
  <c r="O50" i="5" l="1"/>
  <c r="O48" i="5"/>
  <c r="N138" i="4" l="1"/>
  <c r="D138" i="4"/>
  <c r="F138" i="4" s="1"/>
  <c r="H138" i="4" s="1"/>
  <c r="O138" i="4" l="1"/>
  <c r="N137" i="4"/>
  <c r="D137" i="4"/>
  <c r="F137" i="4" s="1"/>
  <c r="H137" i="4" s="1"/>
  <c r="O137" i="4" l="1"/>
  <c r="N136" i="4" l="1"/>
  <c r="D135" i="4"/>
  <c r="D136" i="4"/>
  <c r="F136" i="4" s="1"/>
  <c r="H136" i="4" s="1"/>
  <c r="O136" i="4" s="1"/>
  <c r="N135" i="4" l="1"/>
  <c r="F135" i="4"/>
  <c r="H135" i="4" s="1"/>
  <c r="O135" i="4" l="1"/>
  <c r="N17" i="6"/>
  <c r="D17" i="6"/>
  <c r="F17" i="6" s="1"/>
  <c r="H17" i="6" s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7" i="6"/>
  <c r="O13" i="6"/>
  <c r="O12" i="6"/>
  <c r="O11" i="6"/>
  <c r="O10" i="6"/>
  <c r="O9" i="6"/>
  <c r="O8" i="6"/>
  <c r="O16" i="6"/>
  <c r="O14" i="6"/>
  <c r="N47" i="5"/>
  <c r="D47" i="5"/>
  <c r="F47" i="5" s="1"/>
  <c r="H47" i="5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31" i="4"/>
  <c r="N132" i="4"/>
  <c r="N133" i="4"/>
  <c r="N134" i="4"/>
  <c r="D131" i="4"/>
  <c r="F131" i="4" s="1"/>
  <c r="H131" i="4" s="1"/>
  <c r="O131" i="4" s="1"/>
  <c r="D132" i="4"/>
  <c r="F132" i="4" s="1"/>
  <c r="H132" i="4" s="1"/>
  <c r="O132" i="4" s="1"/>
  <c r="D133" i="4"/>
  <c r="F133" i="4" s="1"/>
  <c r="H133" i="4" s="1"/>
  <c r="O133" i="4" s="1"/>
  <c r="D134" i="4"/>
  <c r="F134" i="4" s="1"/>
  <c r="H134" i="4" s="1"/>
  <c r="O134" i="4" l="1"/>
  <c r="O40" i="5"/>
  <c r="O24" i="5"/>
  <c r="O39" i="5"/>
  <c r="O47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30" i="4"/>
  <c r="D130" i="4"/>
  <c r="F130" i="4" s="1"/>
  <c r="H130" i="4" s="1"/>
  <c r="O130" i="4" l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9" i="4"/>
  <c r="D129" i="4"/>
  <c r="F129" i="4" s="1"/>
  <c r="H129" i="4" s="1"/>
  <c r="N128" i="4"/>
  <c r="D128" i="4"/>
  <c r="F128" i="4" s="1"/>
  <c r="H128" i="4" s="1"/>
  <c r="O128" i="4" s="1"/>
  <c r="N127" i="4"/>
  <c r="D127" i="4"/>
  <c r="F127" i="4" s="1"/>
  <c r="H127" i="4" s="1"/>
  <c r="O127" i="4" s="1"/>
  <c r="N126" i="4"/>
  <c r="D126" i="4"/>
  <c r="F126" i="4" s="1"/>
  <c r="H126" i="4" s="1"/>
  <c r="O126" i="4" s="1"/>
  <c r="N125" i="4"/>
  <c r="D125" i="4"/>
  <c r="F125" i="4" s="1"/>
  <c r="H125" i="4" s="1"/>
  <c r="N124" i="4"/>
  <c r="D124" i="4"/>
  <c r="F124" i="4" s="1"/>
  <c r="H124" i="4" s="1"/>
  <c r="O124" i="4" s="1"/>
  <c r="N123" i="4"/>
  <c r="F123" i="4"/>
  <c r="H123" i="4" s="1"/>
  <c r="O123" i="4" s="1"/>
  <c r="D123" i="4"/>
  <c r="N122" i="4"/>
  <c r="D122" i="4"/>
  <c r="F122" i="4" s="1"/>
  <c r="H122" i="4" s="1"/>
  <c r="O122" i="4" s="1"/>
  <c r="N121" i="4"/>
  <c r="D121" i="4"/>
  <c r="F121" i="4" s="1"/>
  <c r="H121" i="4" s="1"/>
  <c r="N120" i="4"/>
  <c r="D120" i="4"/>
  <c r="F120" i="4" s="1"/>
  <c r="H120" i="4" s="1"/>
  <c r="O120" i="4" s="1"/>
  <c r="N119" i="4"/>
  <c r="D119" i="4"/>
  <c r="F119" i="4" s="1"/>
  <c r="H119" i="4" s="1"/>
  <c r="N118" i="4"/>
  <c r="D118" i="4"/>
  <c r="F118" i="4" s="1"/>
  <c r="H118" i="4" s="1"/>
  <c r="O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F97" i="4"/>
  <c r="H97" i="4" s="1"/>
  <c r="D97" i="4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O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F75" i="4"/>
  <c r="H75" i="4" s="1"/>
  <c r="D75" i="4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O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F63" i="4"/>
  <c r="H63" i="4" s="1"/>
  <c r="O63" i="4" s="1"/>
  <c r="D63" i="4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F47" i="4"/>
  <c r="H47" i="4" s="1"/>
  <c r="O47" i="4" s="1"/>
  <c r="D47" i="4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O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F24" i="4"/>
  <c r="H24" i="4" s="1"/>
  <c r="D24" i="4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F9" i="4"/>
  <c r="H9" i="4" s="1"/>
  <c r="D9" i="4"/>
  <c r="N8" i="4"/>
  <c r="D8" i="4"/>
  <c r="F8" i="4" s="1"/>
  <c r="H8" i="4" s="1"/>
  <c r="O34" i="4" l="1"/>
  <c r="O95" i="4"/>
  <c r="O119" i="4"/>
  <c r="O55" i="4"/>
  <c r="O66" i="4"/>
  <c r="O117" i="4"/>
  <c r="O121" i="4"/>
  <c r="O23" i="4"/>
  <c r="O125" i="4"/>
  <c r="O129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<sst xmlns="http://schemas.openxmlformats.org/spreadsheetml/2006/main" count="237" uniqueCount="69">
  <si>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</si>
  <si>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</si>
  <si>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</si>
  <si>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</si>
  <si>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</si>
  <si>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</si>
  <si>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</si>
  <si>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</si>
  <si>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</si>
  <si>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</si>
  <si>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</si>
  <si>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</si>
  <si>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</si>
  <si>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</si>
  <si>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</si>
  <si>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</si>
  <si>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</si>
  <si>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</si>
  <si>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</si>
  <si>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</si>
  <si>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</si>
  <si>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</si>
  <si>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</si>
  <si>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</si>
  <si>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</si>
  <si>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</si>
  <si>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</si>
  <si>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</si>
  <si>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</si>
  <si>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</si>
  <si>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</si>
  <si>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</si>
  <si>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</si>
  <si>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</si>
  <si>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</si>
  <si>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</si>
  <si>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</si>
  <si>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</si>
  <si>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</si>
  <si>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</si>
  <si>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</si>
  <si>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</si>
  <si>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</si>
  <si>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</si>
  <si>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</si>
  <si>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</si>
  <si>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r>
      <t>janvier-18</t>
    </r>
    <r>
      <rPr>
        <vertAlign val="superscript"/>
        <sz val="12"/>
        <rFont val="Calibri"/>
        <family val="2"/>
        <scheme val="minor"/>
      </rPr>
      <t>(p)</t>
    </r>
  </si>
  <si>
    <r>
      <t>février-18</t>
    </r>
    <r>
      <rPr>
        <vertAlign val="superscript"/>
        <sz val="12"/>
        <rFont val="Calibri"/>
        <family val="2"/>
        <scheme val="minor"/>
      </rPr>
      <t>(p)</t>
    </r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</si>
  <si>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</si>
  <si>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</si>
  <si>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</si>
  <si>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</si>
  <si>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</si>
  <si>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</si>
  <si>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r>
      <t>mars-18</t>
    </r>
    <r>
      <rPr>
        <vertAlign val="superscript"/>
        <sz val="12"/>
        <rFont val="Calibri"/>
        <family val="2"/>
        <scheme val="minor"/>
      </rPr>
      <t>(p)</t>
    </r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</si>
  <si>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</si>
  <si>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</si>
  <si>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</si>
  <si>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</si>
  <si>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 xml:space="preserve">  Août-18</t>
    </r>
    <r>
      <rPr>
        <vertAlign val="superscript"/>
        <sz val="12"/>
        <rFont val="Calibri"/>
        <family val="2"/>
        <scheme val="minor"/>
      </rPr>
      <t>(p)</t>
    </r>
  </si>
  <si>
    <t>Passif situation monétaire renseigne sur la masse monétaire et les autres postes nets</t>
  </si>
  <si>
    <r>
      <t xml:space="preserve">  Septembre-18</t>
    </r>
    <r>
      <rPr>
        <vertAlign val="superscript"/>
        <sz val="12"/>
        <rFont val="Calibri"/>
        <family val="2"/>
        <scheme val="minor"/>
      </rPr>
      <t>(p)</t>
    </r>
  </si>
  <si>
    <r>
      <t xml:space="preserve">  Octobre-18</t>
    </r>
    <r>
      <rPr>
        <vertAlign val="superscript"/>
        <sz val="12"/>
        <rFont val="Helv"/>
      </rPr>
      <t>(p)</t>
    </r>
  </si>
  <si>
    <t>II.5.2</t>
  </si>
  <si>
    <r>
      <t>Novembre-18</t>
    </r>
    <r>
      <rPr>
        <vertAlign val="superscript"/>
        <sz val="12"/>
        <rFont val="Helv"/>
      </rPr>
      <t>(p)</t>
    </r>
  </si>
  <si>
    <r>
      <t>Décembre-18</t>
    </r>
    <r>
      <rPr>
        <vertAlign val="superscript"/>
        <sz val="12"/>
        <rFont val="Helv"/>
      </rPr>
      <t>(p)</t>
    </r>
  </si>
  <si>
    <r>
      <t>2018</t>
    </r>
    <r>
      <rPr>
        <vertAlign val="superscript"/>
        <sz val="12"/>
        <rFont val="Helv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</si>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</sst>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abSelected="1" topLeftCell="D1" workbookViewId="0">
      <selection activeCell="E11" sqref="E11:E13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49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43465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67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68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60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52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50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51</v>
      </c>
      <c r="C38" s="23"/>
      <c r="D38" s="23"/>
      <c r="E38" s="24"/>
      <c r="F38" s="24"/>
      <c r="G38" s="24"/>
    </row>
    <row r="39" spans="2:7" x14ac:dyDescent="0.25">
      <c r="B39" s="21" t="s">
        <v>53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41"/>
  <sheetViews>
    <sheetView workbookViewId="0">
      <pane xSplit="1" ySplit="7" topLeftCell="B136" activePane="bottomRight" state="frozen"/>
      <selection pane="topRight" activeCell="B1" sqref="B1"/>
      <selection pane="bottomLeft" activeCell="A8" sqref="A8"/>
      <selection pane="bottomRight" activeCell="A128" sqref="A128:XFD139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40</v>
      </c>
      <c r="B4" s="58" t="s">
        <v>41</v>
      </c>
      <c r="C4" s="58"/>
      <c r="D4" s="58"/>
      <c r="E4" s="58"/>
      <c r="F4" s="58"/>
      <c r="G4" s="58"/>
      <c r="H4" s="58"/>
      <c r="I4" s="58" t="s">
        <v>37</v>
      </c>
      <c r="J4" s="58"/>
      <c r="K4" s="58"/>
      <c r="L4" s="58"/>
      <c r="M4" s="58"/>
      <c r="N4" s="58"/>
      <c r="O4" s="55" t="s">
        <v>44</v>
      </c>
    </row>
    <row r="5" spans="1:25" s="38" customFormat="1" ht="15.75" customHeight="1" x14ac:dyDescent="0.35">
      <c r="A5" s="69"/>
      <c r="B5" s="58" t="s">
        <v>30</v>
      </c>
      <c r="C5" s="58"/>
      <c r="D5" s="58"/>
      <c r="E5" s="58"/>
      <c r="F5" s="58"/>
      <c r="G5" s="71" t="s">
        <v>31</v>
      </c>
      <c r="H5" s="72" t="s">
        <v>2</v>
      </c>
      <c r="I5" s="65" t="s">
        <v>42</v>
      </c>
      <c r="J5" s="65" t="s">
        <v>33</v>
      </c>
      <c r="K5" s="65" t="s">
        <v>34</v>
      </c>
      <c r="L5" s="65" t="s">
        <v>43</v>
      </c>
      <c r="M5" s="55" t="s">
        <v>36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28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35" si="5">SUM(B72:C72)</f>
        <v>545111.93333333335</v>
      </c>
      <c r="E72" s="48">
        <v>243067.40833333333</v>
      </c>
      <c r="F72" s="49">
        <f t="shared" ref="F72:F136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36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36" si="8">SUM(I73:M73)</f>
        <v>272809.65000000002</v>
      </c>
      <c r="O73" s="49">
        <f t="shared" ref="O73:O136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si="5"/>
        <v>995743</v>
      </c>
      <c r="E127" s="48">
        <v>345184</v>
      </c>
      <c r="F127" s="49">
        <f t="shared" si="6"/>
        <v>1340927</v>
      </c>
      <c r="G127" s="48">
        <v>158586.29999999999</v>
      </c>
      <c r="H127" s="48">
        <f t="shared" si="7"/>
        <v>1499513.3</v>
      </c>
      <c r="I127" s="48">
        <v>17665.900000000001</v>
      </c>
      <c r="J127" s="48">
        <v>419159.7</v>
      </c>
      <c r="K127" s="50">
        <v>-3474.5</v>
      </c>
      <c r="L127" s="49"/>
      <c r="M127" s="49">
        <v>-82108.399999999994</v>
      </c>
      <c r="N127" s="49">
        <f t="shared" si="8"/>
        <v>351242.70000000007</v>
      </c>
      <c r="O127" s="49">
        <f t="shared" si="9"/>
        <v>1850756</v>
      </c>
      <c r="P127" s="53"/>
      <c r="Q127" s="53"/>
    </row>
    <row r="128" spans="1:17" s="52" customFormat="1" ht="18" x14ac:dyDescent="0.25">
      <c r="A128" s="47" t="s">
        <v>46</v>
      </c>
      <c r="B128" s="48">
        <v>241264.5</v>
      </c>
      <c r="C128" s="48">
        <v>764430.5</v>
      </c>
      <c r="D128" s="49">
        <f t="shared" si="5"/>
        <v>1005695</v>
      </c>
      <c r="E128" s="48">
        <v>355783.2</v>
      </c>
      <c r="F128" s="49">
        <f t="shared" si="6"/>
        <v>1361478.2</v>
      </c>
      <c r="G128" s="48">
        <v>157979.9</v>
      </c>
      <c r="H128" s="48">
        <f t="shared" si="7"/>
        <v>1519458.0999999999</v>
      </c>
      <c r="I128" s="48">
        <v>25105.7</v>
      </c>
      <c r="J128" s="48">
        <v>422924.79999999999</v>
      </c>
      <c r="K128" s="50">
        <v>-24521.599999999999</v>
      </c>
      <c r="L128" s="49"/>
      <c r="M128" s="49">
        <v>-117507.6</v>
      </c>
      <c r="N128" s="49">
        <f t="shared" si="8"/>
        <v>306001.30000000005</v>
      </c>
      <c r="O128" s="49">
        <f t="shared" si="9"/>
        <v>1825459.4</v>
      </c>
      <c r="P128" s="53"/>
      <c r="Q128" s="53"/>
    </row>
    <row r="129" spans="1:15" s="53" customFormat="1" ht="18" x14ac:dyDescent="0.25">
      <c r="A129" s="47" t="s">
        <v>47</v>
      </c>
      <c r="B129" s="48">
        <v>241071.6</v>
      </c>
      <c r="C129" s="48">
        <v>773951.6</v>
      </c>
      <c r="D129" s="49">
        <f t="shared" si="5"/>
        <v>1015023.2</v>
      </c>
      <c r="E129" s="48">
        <v>365905.6</v>
      </c>
      <c r="F129" s="49">
        <f t="shared" si="6"/>
        <v>1380928.7999999998</v>
      </c>
      <c r="G129" s="48">
        <v>166017</v>
      </c>
      <c r="H129" s="48">
        <f t="shared" si="7"/>
        <v>1546945.7999999998</v>
      </c>
      <c r="I129" s="48">
        <v>28298.5</v>
      </c>
      <c r="J129" s="48">
        <v>426652.8</v>
      </c>
      <c r="K129" s="50">
        <v>-336.1</v>
      </c>
      <c r="L129" s="49"/>
      <c r="M129" s="49">
        <v>-79115.3</v>
      </c>
      <c r="N129" s="49">
        <f t="shared" si="8"/>
        <v>375499.9</v>
      </c>
      <c r="O129" s="49">
        <f t="shared" si="9"/>
        <v>1922445.6999999997</v>
      </c>
    </row>
    <row r="130" spans="1:15" s="53" customFormat="1" ht="18" x14ac:dyDescent="0.25">
      <c r="A130" s="47" t="s">
        <v>54</v>
      </c>
      <c r="B130" s="48">
        <v>249515.69999999998</v>
      </c>
      <c r="C130" s="48">
        <v>778473.79999999993</v>
      </c>
      <c r="D130" s="49">
        <f t="shared" si="5"/>
        <v>1027989.4999999999</v>
      </c>
      <c r="E130" s="48">
        <v>366927.89999999991</v>
      </c>
      <c r="F130" s="49">
        <f t="shared" si="6"/>
        <v>1394917.4</v>
      </c>
      <c r="G130" s="48">
        <v>171240.60000000003</v>
      </c>
      <c r="H130" s="48">
        <f t="shared" si="7"/>
        <v>1566158</v>
      </c>
      <c r="I130" s="48">
        <v>25616.3</v>
      </c>
      <c r="J130" s="48">
        <v>421763.8</v>
      </c>
      <c r="K130" s="50">
        <v>-40601.500000000058</v>
      </c>
      <c r="L130" s="49"/>
      <c r="M130" s="49">
        <v>-97046.700000000012</v>
      </c>
      <c r="N130" s="49">
        <f t="shared" si="8"/>
        <v>309731.89999999991</v>
      </c>
      <c r="O130" s="49">
        <f t="shared" si="9"/>
        <v>1875889.9</v>
      </c>
    </row>
    <row r="131" spans="1:15" s="53" customFormat="1" ht="18" x14ac:dyDescent="0.25">
      <c r="A131" s="47" t="s">
        <v>55</v>
      </c>
      <c r="B131" s="48">
        <v>246946.59999999998</v>
      </c>
      <c r="C131" s="48">
        <v>790006.8</v>
      </c>
      <c r="D131" s="49">
        <f t="shared" si="5"/>
        <v>1036953.4</v>
      </c>
      <c r="E131" s="48">
        <v>365232.36666666658</v>
      </c>
      <c r="F131" s="49">
        <f t="shared" si="6"/>
        <v>1402185.7666666666</v>
      </c>
      <c r="G131" s="48">
        <v>169605.7</v>
      </c>
      <c r="H131" s="48">
        <f t="shared" si="7"/>
        <v>1571791.4666666666</v>
      </c>
      <c r="I131" s="48">
        <v>26193</v>
      </c>
      <c r="J131" s="48">
        <v>425410.83333333337</v>
      </c>
      <c r="K131" s="50">
        <v>-17645.200000000041</v>
      </c>
      <c r="L131" s="49"/>
      <c r="M131" s="49">
        <v>-108897.3333333333</v>
      </c>
      <c r="N131" s="49">
        <f t="shared" si="8"/>
        <v>325061.3</v>
      </c>
      <c r="O131" s="49">
        <f t="shared" si="9"/>
        <v>1896852.7666666666</v>
      </c>
    </row>
    <row r="132" spans="1:15" s="53" customFormat="1" ht="18" x14ac:dyDescent="0.25">
      <c r="A132" s="47" t="s">
        <v>56</v>
      </c>
      <c r="B132" s="48">
        <v>253203.30000000002</v>
      </c>
      <c r="C132" s="48">
        <v>792153.90000000026</v>
      </c>
      <c r="D132" s="49">
        <f t="shared" si="5"/>
        <v>1045357.2000000003</v>
      </c>
      <c r="E132" s="48">
        <v>382994.83333333331</v>
      </c>
      <c r="F132" s="49">
        <f t="shared" si="6"/>
        <v>1428352.0333333337</v>
      </c>
      <c r="G132" s="48">
        <v>158470.30000000002</v>
      </c>
      <c r="H132" s="48">
        <f t="shared" si="7"/>
        <v>1586822.3333333337</v>
      </c>
      <c r="I132" s="48">
        <v>22830.3</v>
      </c>
      <c r="J132" s="48">
        <v>443604.96666666662</v>
      </c>
      <c r="K132" s="50">
        <v>-30776.700000000041</v>
      </c>
      <c r="L132" s="49"/>
      <c r="M132" s="49">
        <v>-121884.16666666658</v>
      </c>
      <c r="N132" s="49">
        <f t="shared" si="8"/>
        <v>313774.39999999997</v>
      </c>
      <c r="O132" s="49">
        <f t="shared" si="9"/>
        <v>1900596.7333333336</v>
      </c>
    </row>
    <row r="133" spans="1:15" s="53" customFormat="1" ht="18" x14ac:dyDescent="0.25">
      <c r="A133" s="47" t="s">
        <v>57</v>
      </c>
      <c r="B133" s="48">
        <v>282446.7</v>
      </c>
      <c r="C133" s="48">
        <v>798333</v>
      </c>
      <c r="D133" s="49">
        <f t="shared" si="5"/>
        <v>1080779.7</v>
      </c>
      <c r="E133" s="48">
        <v>382070.9</v>
      </c>
      <c r="F133" s="49">
        <f t="shared" si="6"/>
        <v>1462850.6</v>
      </c>
      <c r="G133" s="48">
        <v>157640.1</v>
      </c>
      <c r="H133" s="48">
        <f t="shared" si="7"/>
        <v>1620490.7000000002</v>
      </c>
      <c r="I133" s="48">
        <v>18656.7</v>
      </c>
      <c r="J133" s="48">
        <v>449406.6</v>
      </c>
      <c r="K133" s="50">
        <v>-9323.7999999999884</v>
      </c>
      <c r="L133" s="49"/>
      <c r="M133" s="49">
        <v>-120502.20000000003</v>
      </c>
      <c r="N133" s="49">
        <f t="shared" si="8"/>
        <v>338237.3</v>
      </c>
      <c r="O133" s="49">
        <f t="shared" si="9"/>
        <v>1958728.0000000002</v>
      </c>
    </row>
    <row r="134" spans="1:15" s="53" customFormat="1" ht="18" x14ac:dyDescent="0.25">
      <c r="A134" s="47" t="s">
        <v>58</v>
      </c>
      <c r="B134" s="48">
        <v>276846.09999999998</v>
      </c>
      <c r="C134" s="48">
        <v>809431.5</v>
      </c>
      <c r="D134" s="49">
        <f t="shared" si="5"/>
        <v>1086277.6000000001</v>
      </c>
      <c r="E134" s="48">
        <v>392200.10000000003</v>
      </c>
      <c r="F134" s="49">
        <f t="shared" si="6"/>
        <v>1478477.7000000002</v>
      </c>
      <c r="G134" s="48">
        <v>175661.30000000002</v>
      </c>
      <c r="H134" s="48">
        <f t="shared" si="7"/>
        <v>1654139.0000000002</v>
      </c>
      <c r="I134" s="48">
        <v>19369.3</v>
      </c>
      <c r="J134" s="48">
        <v>454841.59999999998</v>
      </c>
      <c r="K134" s="50">
        <v>7811.7999999999884</v>
      </c>
      <c r="L134" s="49"/>
      <c r="M134" s="49">
        <v>-124679.3</v>
      </c>
      <c r="N134" s="49">
        <f t="shared" si="8"/>
        <v>357343.39999999997</v>
      </c>
      <c r="O134" s="49">
        <f t="shared" si="9"/>
        <v>2011482.4000000001</v>
      </c>
    </row>
    <row r="135" spans="1:15" s="53" customFormat="1" ht="18" x14ac:dyDescent="0.25">
      <c r="A135" s="47" t="s">
        <v>59</v>
      </c>
      <c r="B135" s="48">
        <v>276350.59999999998</v>
      </c>
      <c r="C135" s="48">
        <v>849420.80000000005</v>
      </c>
      <c r="D135" s="49">
        <f t="shared" si="5"/>
        <v>1125771.3999999999</v>
      </c>
      <c r="E135" s="48">
        <v>392998.8</v>
      </c>
      <c r="F135" s="49">
        <f t="shared" si="6"/>
        <v>1518770.2</v>
      </c>
      <c r="G135" s="48">
        <v>178723</v>
      </c>
      <c r="H135" s="48">
        <f t="shared" si="7"/>
        <v>1697493.2</v>
      </c>
      <c r="I135" s="48">
        <v>21627.200000000001</v>
      </c>
      <c r="J135" s="48">
        <v>460219.6</v>
      </c>
      <c r="K135" s="50">
        <v>-14084.700000000012</v>
      </c>
      <c r="L135" s="49"/>
      <c r="M135" s="49">
        <v>-138426.6</v>
      </c>
      <c r="N135" s="49">
        <f t="shared" si="8"/>
        <v>329335.5</v>
      </c>
      <c r="O135" s="49">
        <f t="shared" si="9"/>
        <v>2026828.7</v>
      </c>
    </row>
    <row r="136" spans="1:15" s="53" customFormat="1" ht="18" x14ac:dyDescent="0.25">
      <c r="A136" s="47" t="s">
        <v>61</v>
      </c>
      <c r="B136" s="48">
        <v>266633.30000000005</v>
      </c>
      <c r="C136" s="48">
        <v>833577.10000000009</v>
      </c>
      <c r="D136" s="49">
        <f t="shared" ref="D136" si="10">SUM(B136:C136)</f>
        <v>1100210.4000000001</v>
      </c>
      <c r="E136" s="48">
        <v>408895.29999999993</v>
      </c>
      <c r="F136" s="49">
        <f t="shared" si="6"/>
        <v>1509105.7000000002</v>
      </c>
      <c r="G136" s="48">
        <v>176854.19999999998</v>
      </c>
      <c r="H136" s="48">
        <f t="shared" si="7"/>
        <v>1685959.9000000001</v>
      </c>
      <c r="I136" s="48">
        <v>26368.5</v>
      </c>
      <c r="J136" s="48">
        <v>467153.79999999993</v>
      </c>
      <c r="K136" s="50">
        <v>-14573.999999999942</v>
      </c>
      <c r="L136" s="49"/>
      <c r="M136" s="49">
        <v>-135791.69999999998</v>
      </c>
      <c r="N136" s="49">
        <f t="shared" si="8"/>
        <v>343156.6</v>
      </c>
      <c r="O136" s="49">
        <f t="shared" si="9"/>
        <v>2029116.5</v>
      </c>
    </row>
    <row r="137" spans="1:15" s="53" customFormat="1" ht="18" x14ac:dyDescent="0.25">
      <c r="A137" s="47" t="s">
        <v>62</v>
      </c>
      <c r="B137" s="48">
        <v>269776.7</v>
      </c>
      <c r="C137" s="48">
        <v>881644.2</v>
      </c>
      <c r="D137" s="49">
        <f t="shared" ref="D137:D139" si="11">SUM(B137:C137)</f>
        <v>1151420.8999999999</v>
      </c>
      <c r="E137" s="48">
        <v>411964.60000000003</v>
      </c>
      <c r="F137" s="49">
        <f t="shared" ref="F137:F139" si="12">D137+E137</f>
        <v>1563385.5</v>
      </c>
      <c r="G137" s="48">
        <v>169361.69999999995</v>
      </c>
      <c r="H137" s="48">
        <f t="shared" ref="H137:H139" si="13">F137+G137</f>
        <v>1732747.2</v>
      </c>
      <c r="I137" s="48">
        <v>20661.5</v>
      </c>
      <c r="J137" s="48">
        <v>480067.9</v>
      </c>
      <c r="K137" s="50">
        <v>484.39999999996508</v>
      </c>
      <c r="L137" s="49"/>
      <c r="M137" s="49">
        <v>-129765.7999999999</v>
      </c>
      <c r="N137" s="49">
        <f t="shared" ref="N137:N139" si="14">SUM(I137:M137)</f>
        <v>371448.00000000012</v>
      </c>
      <c r="O137" s="49">
        <f t="shared" ref="O137:O139" si="15">H137+N137</f>
        <v>2104195.2000000002</v>
      </c>
    </row>
    <row r="138" spans="1:15" s="53" customFormat="1" ht="18" x14ac:dyDescent="0.25">
      <c r="A138" s="47" t="s">
        <v>64</v>
      </c>
      <c r="B138" s="48">
        <v>270127</v>
      </c>
      <c r="C138" s="48">
        <v>876200.3</v>
      </c>
      <c r="D138" s="49">
        <f t="shared" si="11"/>
        <v>1146327.3</v>
      </c>
      <c r="E138" s="48">
        <v>409693.2</v>
      </c>
      <c r="F138" s="49">
        <f t="shared" si="12"/>
        <v>1556020.5</v>
      </c>
      <c r="G138" s="48">
        <v>173488.89999999997</v>
      </c>
      <c r="H138" s="48">
        <f t="shared" si="13"/>
        <v>1729509.4</v>
      </c>
      <c r="I138" s="48">
        <v>22562.9</v>
      </c>
      <c r="J138" s="48">
        <v>492145</v>
      </c>
      <c r="K138" s="50">
        <v>8652.4000000000815</v>
      </c>
      <c r="L138" s="49"/>
      <c r="M138" s="49">
        <v>-116546.50000000004</v>
      </c>
      <c r="N138" s="49">
        <f t="shared" si="14"/>
        <v>406813.80000000005</v>
      </c>
      <c r="O138" s="49">
        <f t="shared" si="15"/>
        <v>2136323.2000000002</v>
      </c>
    </row>
    <row r="139" spans="1:15" s="53" customFormat="1" ht="18" x14ac:dyDescent="0.25">
      <c r="A139" s="47" t="s">
        <v>65</v>
      </c>
      <c r="B139" s="48">
        <v>295704.59999999998</v>
      </c>
      <c r="C139" s="48">
        <v>894807.39999999991</v>
      </c>
      <c r="D139" s="49">
        <f t="shared" si="11"/>
        <v>1190512</v>
      </c>
      <c r="E139" s="48">
        <v>410133.79999999993</v>
      </c>
      <c r="F139" s="49">
        <f t="shared" si="12"/>
        <v>1600645.7999999998</v>
      </c>
      <c r="G139" s="48">
        <v>171791.6</v>
      </c>
      <c r="H139" s="48">
        <f t="shared" si="13"/>
        <v>1772437.4</v>
      </c>
      <c r="I139" s="48">
        <v>20055.7</v>
      </c>
      <c r="J139" s="48">
        <v>488819.5</v>
      </c>
      <c r="K139" s="50">
        <v>-3632.3000000000175</v>
      </c>
      <c r="L139" s="49"/>
      <c r="M139" s="49">
        <v>-153484.80000000005</v>
      </c>
      <c r="N139" s="49">
        <f t="shared" si="14"/>
        <v>351758.1</v>
      </c>
      <c r="O139" s="49">
        <f t="shared" si="15"/>
        <v>2124195.5</v>
      </c>
    </row>
    <row r="140" spans="1:15" s="53" customFormat="1" x14ac:dyDescent="0.25">
      <c r="A140" s="59" t="s">
        <v>48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/>
    </row>
    <row r="141" spans="1:15" s="52" customFormat="1" x14ac:dyDescent="0.2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4"/>
    </row>
  </sheetData>
  <mergeCells count="15"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  <mergeCell ref="A140:O141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3"/>
  <sheetViews>
    <sheetView workbookViewId="0">
      <pane xSplit="1" ySplit="7" topLeftCell="P46" activePane="bottomRight" state="frozen"/>
      <selection pane="topRight" activeCell="B1" sqref="B1"/>
      <selection pane="bottomLeft" activeCell="A8" sqref="A8"/>
      <selection pane="bottomRight" activeCell="Q51" sqref="Q51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40</v>
      </c>
      <c r="B4" s="58" t="s">
        <v>41</v>
      </c>
      <c r="C4" s="58"/>
      <c r="D4" s="58"/>
      <c r="E4" s="58"/>
      <c r="F4" s="58"/>
      <c r="G4" s="58"/>
      <c r="H4" s="58"/>
      <c r="I4" s="58" t="s">
        <v>37</v>
      </c>
      <c r="J4" s="58"/>
      <c r="K4" s="58"/>
      <c r="L4" s="58"/>
      <c r="M4" s="58"/>
      <c r="N4" s="58"/>
      <c r="O4" s="55" t="s">
        <v>44</v>
      </c>
    </row>
    <row r="5" spans="1:25" s="38" customFormat="1" ht="15.75" customHeight="1" x14ac:dyDescent="0.35">
      <c r="A5" s="69"/>
      <c r="B5" s="58" t="s">
        <v>30</v>
      </c>
      <c r="C5" s="58"/>
      <c r="D5" s="58"/>
      <c r="E5" s="58"/>
      <c r="F5" s="58"/>
      <c r="G5" s="71" t="s">
        <v>31</v>
      </c>
      <c r="H5" s="72" t="s">
        <v>2</v>
      </c>
      <c r="I5" s="65" t="s">
        <v>42</v>
      </c>
      <c r="J5" s="65" t="s">
        <v>33</v>
      </c>
      <c r="K5" s="65" t="s">
        <v>34</v>
      </c>
      <c r="L5" s="65" t="s">
        <v>43</v>
      </c>
      <c r="M5" s="55" t="s">
        <v>36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28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7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1" si="7">D37+E37</f>
        <v>967836.19999999972</v>
      </c>
      <c r="G37" s="48">
        <v>136241.59999999995</v>
      </c>
      <c r="H37" s="48">
        <f t="shared" ref="H37:H51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7" si="9">SUM(I37:M37)</f>
        <v>295568.90000000008</v>
      </c>
      <c r="O37" s="49">
        <f t="shared" ref="O37:O51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si="6"/>
        <v>995743</v>
      </c>
      <c r="E47" s="48">
        <v>345184</v>
      </c>
      <c r="F47" s="49">
        <f t="shared" si="7"/>
        <v>1340927</v>
      </c>
      <c r="G47" s="48">
        <v>158586.29999999999</v>
      </c>
      <c r="H47" s="48">
        <f t="shared" si="8"/>
        <v>1499513.3</v>
      </c>
      <c r="I47" s="48">
        <v>17665.900000000001</v>
      </c>
      <c r="J47" s="48">
        <v>419159.7</v>
      </c>
      <c r="K47" s="50">
        <v>-3474.5</v>
      </c>
      <c r="L47" s="49"/>
      <c r="M47" s="49">
        <v>-82108.399999999994</v>
      </c>
      <c r="N47" s="49">
        <f t="shared" si="9"/>
        <v>351242.70000000007</v>
      </c>
      <c r="O47" s="49">
        <f t="shared" si="10"/>
        <v>1850756</v>
      </c>
      <c r="P47" s="53"/>
      <c r="Q47" s="53"/>
    </row>
    <row r="48" spans="1:17" s="53" customFormat="1" ht="18" x14ac:dyDescent="0.25">
      <c r="A48" s="47" t="s">
        <v>54</v>
      </c>
      <c r="B48" s="48">
        <v>249515.69999999998</v>
      </c>
      <c r="C48" s="48">
        <v>778473.79999999993</v>
      </c>
      <c r="D48" s="49">
        <f t="shared" ref="D48:D51" si="11">SUM(B48:C48)</f>
        <v>1027989.4999999999</v>
      </c>
      <c r="E48" s="48">
        <v>366927.89999999991</v>
      </c>
      <c r="F48" s="49">
        <f t="shared" si="7"/>
        <v>1394917.4</v>
      </c>
      <c r="G48" s="48">
        <v>171240.60000000003</v>
      </c>
      <c r="H48" s="48">
        <f t="shared" si="8"/>
        <v>1566158</v>
      </c>
      <c r="I48" s="48">
        <v>25616.3</v>
      </c>
      <c r="J48" s="48">
        <v>421763.8</v>
      </c>
      <c r="K48" s="50">
        <v>-40601.500000000058</v>
      </c>
      <c r="L48" s="49"/>
      <c r="M48" s="49">
        <v>-97046.700000000012</v>
      </c>
      <c r="N48" s="49">
        <f t="shared" ref="N48:N51" si="12">SUM(I48:M48)</f>
        <v>309731.89999999991</v>
      </c>
      <c r="O48" s="49">
        <f t="shared" si="10"/>
        <v>1875889.9</v>
      </c>
    </row>
    <row r="49" spans="1:15" s="53" customFormat="1" ht="18" x14ac:dyDescent="0.25">
      <c r="A49" s="47" t="s">
        <v>57</v>
      </c>
      <c r="B49" s="48">
        <v>282446.7</v>
      </c>
      <c r="C49" s="48">
        <v>798333</v>
      </c>
      <c r="D49" s="49">
        <f t="shared" si="11"/>
        <v>1080779.7</v>
      </c>
      <c r="E49" s="48">
        <v>382070.9</v>
      </c>
      <c r="F49" s="49">
        <f t="shared" si="7"/>
        <v>1462850.6</v>
      </c>
      <c r="G49" s="48">
        <v>157640.1</v>
      </c>
      <c r="H49" s="48">
        <f t="shared" si="8"/>
        <v>1620490.7000000002</v>
      </c>
      <c r="I49" s="48">
        <v>18656.7</v>
      </c>
      <c r="J49" s="48">
        <v>449406.6</v>
      </c>
      <c r="K49" s="50">
        <v>-9323.7999999999884</v>
      </c>
      <c r="L49" s="49"/>
      <c r="M49" s="49">
        <v>-120502.20000000003</v>
      </c>
      <c r="N49" s="49">
        <f t="shared" si="12"/>
        <v>338237.3</v>
      </c>
      <c r="O49" s="49">
        <f t="shared" si="10"/>
        <v>1958728.0000000002</v>
      </c>
    </row>
    <row r="50" spans="1:15" s="53" customFormat="1" ht="18" x14ac:dyDescent="0.25">
      <c r="A50" s="47" t="s">
        <v>61</v>
      </c>
      <c r="B50" s="48">
        <v>266633.30000000005</v>
      </c>
      <c r="C50" s="48">
        <v>833577.10000000009</v>
      </c>
      <c r="D50" s="49">
        <f t="shared" si="11"/>
        <v>1100210.4000000001</v>
      </c>
      <c r="E50" s="48">
        <v>408895.29999999993</v>
      </c>
      <c r="F50" s="49">
        <f t="shared" si="7"/>
        <v>1509105.7000000002</v>
      </c>
      <c r="G50" s="48">
        <v>176854.19999999998</v>
      </c>
      <c r="H50" s="48">
        <f t="shared" si="8"/>
        <v>1685959.9000000001</v>
      </c>
      <c r="I50" s="48">
        <v>26368.5</v>
      </c>
      <c r="J50" s="48">
        <v>467153.79999999993</v>
      </c>
      <c r="K50" s="50">
        <v>-14573.999999999942</v>
      </c>
      <c r="L50" s="49"/>
      <c r="M50" s="49">
        <v>-135791.69999999998</v>
      </c>
      <c r="N50" s="49">
        <f t="shared" si="12"/>
        <v>343156.6</v>
      </c>
      <c r="O50" s="49">
        <f t="shared" si="10"/>
        <v>2029116.5</v>
      </c>
    </row>
    <row r="51" spans="1:15" s="53" customFormat="1" ht="18" x14ac:dyDescent="0.25">
      <c r="A51" s="47" t="s">
        <v>65</v>
      </c>
      <c r="B51" s="48">
        <v>295704.59999999998</v>
      </c>
      <c r="C51" s="48">
        <v>894807.39999999991</v>
      </c>
      <c r="D51" s="49">
        <f t="shared" si="11"/>
        <v>1190512</v>
      </c>
      <c r="E51" s="48">
        <v>410133.79999999993</v>
      </c>
      <c r="F51" s="49">
        <f t="shared" si="7"/>
        <v>1600645.7999999998</v>
      </c>
      <c r="G51" s="48">
        <v>171791.6</v>
      </c>
      <c r="H51" s="48">
        <f t="shared" si="8"/>
        <v>1772437.4</v>
      </c>
      <c r="I51" s="48">
        <v>20055.7</v>
      </c>
      <c r="J51" s="48">
        <v>488819.5</v>
      </c>
      <c r="K51" s="50">
        <v>-3632.3000000000175</v>
      </c>
      <c r="L51" s="49"/>
      <c r="M51" s="49">
        <v>-153484.80000000005</v>
      </c>
      <c r="N51" s="49">
        <f t="shared" si="12"/>
        <v>351758.1</v>
      </c>
      <c r="O51" s="49">
        <f t="shared" si="10"/>
        <v>2124195.5</v>
      </c>
    </row>
    <row r="52" spans="1:15" s="53" customFormat="1" x14ac:dyDescent="0.25">
      <c r="A52" s="59" t="s">
        <v>48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</row>
    <row r="53" spans="1:15" s="52" customForma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</sheetData>
  <mergeCells count="15">
    <mergeCell ref="A52:O5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1"/>
  <sheetViews>
    <sheetView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O18" sqref="O18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40</v>
      </c>
      <c r="B4" s="58" t="s">
        <v>41</v>
      </c>
      <c r="C4" s="58"/>
      <c r="D4" s="58"/>
      <c r="E4" s="58"/>
      <c r="F4" s="58"/>
      <c r="G4" s="58"/>
      <c r="H4" s="58"/>
      <c r="I4" s="58" t="s">
        <v>37</v>
      </c>
      <c r="J4" s="58"/>
      <c r="K4" s="58"/>
      <c r="L4" s="58"/>
      <c r="M4" s="58"/>
      <c r="N4" s="58"/>
      <c r="O4" s="55" t="s">
        <v>44</v>
      </c>
    </row>
    <row r="5" spans="1:25" s="38" customFormat="1" ht="15.75" customHeight="1" x14ac:dyDescent="0.35">
      <c r="A5" s="69"/>
      <c r="B5" s="58" t="s">
        <v>30</v>
      </c>
      <c r="C5" s="58"/>
      <c r="D5" s="58"/>
      <c r="E5" s="58"/>
      <c r="F5" s="58"/>
      <c r="G5" s="71" t="s">
        <v>31</v>
      </c>
      <c r="H5" s="72" t="s">
        <v>2</v>
      </c>
      <c r="I5" s="65" t="s">
        <v>42</v>
      </c>
      <c r="J5" s="65" t="s">
        <v>33</v>
      </c>
      <c r="K5" s="65" t="s">
        <v>34</v>
      </c>
      <c r="L5" s="65" t="s">
        <v>43</v>
      </c>
      <c r="M5" s="55" t="s">
        <v>36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28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8" si="0">SUM(B8:C8)</f>
        <v>319685.60000000003</v>
      </c>
      <c r="E8" s="48">
        <v>99838.999999999985</v>
      </c>
      <c r="F8" s="49">
        <f t="shared" ref="F8:F18" si="1">D8+E8</f>
        <v>419524.60000000003</v>
      </c>
      <c r="G8" s="48">
        <v>63073.699999999953</v>
      </c>
      <c r="H8" s="48">
        <f t="shared" ref="H8:H18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8" si="3">SUM(I8:M8)</f>
        <v>157387.5</v>
      </c>
      <c r="O8" s="49">
        <f t="shared" ref="O8:O18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si="0"/>
        <v>995743</v>
      </c>
      <c r="E17" s="48">
        <v>345184</v>
      </c>
      <c r="F17" s="49">
        <f t="shared" si="1"/>
        <v>1340927</v>
      </c>
      <c r="G17" s="48">
        <v>158586.29999999999</v>
      </c>
      <c r="H17" s="48">
        <f t="shared" si="2"/>
        <v>1499513.3</v>
      </c>
      <c r="I17" s="48">
        <v>17665.900000000001</v>
      </c>
      <c r="J17" s="48">
        <v>419159.7</v>
      </c>
      <c r="K17" s="50">
        <v>-3474.5</v>
      </c>
      <c r="L17" s="49"/>
      <c r="M17" s="49">
        <v>-82108.399999999994</v>
      </c>
      <c r="N17" s="49">
        <f t="shared" si="3"/>
        <v>351242.70000000007</v>
      </c>
      <c r="O17" s="49">
        <f t="shared" si="4"/>
        <v>1850756</v>
      </c>
      <c r="P17" s="53"/>
      <c r="Q17" s="53"/>
    </row>
    <row r="18" spans="1:17" s="53" customFormat="1" ht="18" x14ac:dyDescent="0.25">
      <c r="A18" s="46" t="s">
        <v>66</v>
      </c>
      <c r="B18" s="48">
        <v>295704.59999999998</v>
      </c>
      <c r="C18" s="48">
        <v>894807.39999999991</v>
      </c>
      <c r="D18" s="49">
        <f t="shared" si="0"/>
        <v>1190512</v>
      </c>
      <c r="E18" s="48">
        <v>410133.79999999993</v>
      </c>
      <c r="F18" s="49">
        <f t="shared" si="1"/>
        <v>1600645.7999999998</v>
      </c>
      <c r="G18" s="48">
        <v>171791.6</v>
      </c>
      <c r="H18" s="48">
        <f t="shared" si="2"/>
        <v>1772437.4</v>
      </c>
      <c r="I18" s="48">
        <v>20055.7</v>
      </c>
      <c r="J18" s="48">
        <v>488819.5</v>
      </c>
      <c r="K18" s="50">
        <v>-3632.3000000000175</v>
      </c>
      <c r="L18" s="49"/>
      <c r="M18" s="49">
        <v>-153484.80000000005</v>
      </c>
      <c r="N18" s="49">
        <f t="shared" si="3"/>
        <v>351758.1</v>
      </c>
      <c r="O18" s="49">
        <f t="shared" si="4"/>
        <v>2124195.5</v>
      </c>
    </row>
    <row r="19" spans="1:17" s="53" customFormat="1" x14ac:dyDescent="0.25">
      <c r="A19" s="59" t="s">
        <v>48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7" s="52" customFormat="1" x14ac:dyDescent="0.2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7" s="54" customFormat="1" x14ac:dyDescent="0.25"/>
  </sheetData>
  <mergeCells count="15">
    <mergeCell ref="A19:O20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2019-03-06T06:26:37Z</dcterms:modified>
</cp:coreProperties>
</file>